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be3d1a99b41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db0186f5730c4783"/>
    <x:sheet xmlns:r="http://schemas.openxmlformats.org/officeDocument/2006/relationships" name="Inputs" sheetId="2" r:id="Rec4d8d9c420f4677"/>
    <x:sheet xmlns:r="http://schemas.openxmlformats.org/officeDocument/2006/relationships" name="Model" sheetId="3" r:id="Ra3c862d617424902"/>
    <x:sheet xmlns:r="http://schemas.openxmlformats.org/officeDocument/2006/relationships" name="Sensitivity" sheetId="4" r:id="Rc519b0c55bac497c"/>
    <x:sheet xmlns:r="http://schemas.openxmlformats.org/officeDocument/2006/relationships" name="Checks" sheetId="5" r:id="Rd0c8969df99945f2"/>
  </x:sheets>
  <x:definedNames>
    <x:definedName name="FCFF_rng">Model!$F$21:$Y$21</x:definedName>
    <x:definedName name="t_rng">Model!$F$24:$Y$24</x:definedName>
    <x:definedName name="FCFF_Q20">Model!$Y$21</x:definedName>
    <x:definedName name="LTM_EBITDA_Q20">Model!$Y$29</x:definedName>
    <x:definedName name="Shares">Inputs!$B$40</x:definedName>
    <x:definedName name="NetDebt">Inputs!$B$41</x:definedName>
    <x:definedName name="OtherAssets">Inputs!$B$42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164" formatCode="mmm d, yyyy"/>
    <x:numFmt numFmtId="165" formatCode="$#,##0;[Red]($#,##0);&quot;-&quot;"/>
    <x:numFmt numFmtId="166" formatCode="0.0%"/>
    <x:numFmt numFmtId="167" formatCode="0.0x"/>
    <x:numFmt numFmtId="168" formatCode="0.0"/>
    <x:numFmt numFmtId="169" formatCode="0.000"/>
    <x:numFmt numFmtId="170" formatCode="$0.00;[Red]($0.00);&quot;-&quot;"/>
  </x:numFmts>
  <x:fonts count="9">
    <x:font>
      <x:sz val="11"/>
      <x:color theme="1"/>
      <x:name val="Calibri"/>
      <x:family val="2"/>
      <x:scheme val="minor"/>
    </x:font>
    <x:font>
      <x:b/>
      <x:sz val="14"/>
    </x:font>
    <x:font>
      <x:b/>
    </x:font>
    <x:font>
      <x:b/>
      <x:color rgb="00FFFFFF"/>
    </x:font>
    <x:font>
      <x:color rgb="000000FF"/>
    </x:font>
    <x:font>
      <x:color rgb="00000000"/>
    </x:font>
    <x:font>
      <x:i/>
      <x:color rgb="00666666"/>
    </x:font>
    <x:font>
      <x:color rgb="00008000"/>
    </x:font>
    <x:font/>
  </x:fonts>
  <x:fills count="5">
    <x:fill>
      <x:patternFill patternType="none"/>
    </x:fill>
    <x:fill>
      <x:patternFill patternType="gray125"/>
    </x:fill>
    <x:fill>
      <x:patternFill patternType="solid">
        <x:fgColor rgb="001F4E79"/>
      </x:patternFill>
    </x:fill>
    <x:fill>
      <x:patternFill patternType="solid">
        <x:fgColor rgb="00D9E1F2"/>
      </x:patternFill>
    </x:fill>
    <x:fill>
      <x:patternFill patternType="solid">
        <x:fgColor rgb="00F2F2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61">
    <x:xf numFmtId="0" fontId="0" fillId="0" borderId="0" xfId="0"/>
    <x:xf numFmtId="0" fontId="1" fillId="0" borderId="0" xfId="0"/>
    <x:xf numFmtId="0" fontId="2" fillId="0" borderId="0" xfId="0"/>
    <x:xf numFmtId="0" fontId="3" fillId="2" borderId="0" xfId="0" applyAlignment="1">
      <x:alignment horizontal="left" vertical="center"/>
    </x:xf>
    <x:xf numFmtId="164" fontId="4" fillId="0" borderId="0" xfId="0"/>
    <x:xf numFmtId="0" fontId="4" fillId="0" borderId="0" xfId="0"/>
    <x:xf numFmtId="0" fontId="0" fillId="0" borderId="0" xfId="0" applyAlignment="1">
      <x:alignment horizontal="left" vertical="center"/>
    </x:xf>
    <x:xf numFmtId="165" fontId="4" fillId="0" borderId="0" xfId="0"/>
    <x:xf numFmtId="0" fontId="2" fillId="3" borderId="0" xfId="0" applyAlignment="1">
      <x:alignment horizontal="center" vertical="center" wrapText="1"/>
    </x:xf>
    <x:xf numFmtId="0" fontId="0" fillId="0" borderId="0" xfId="0" applyAlignment="1">
      <x:alignment horizontal="center" vertical="center" wrapText="1"/>
    </x:xf>
    <x:xf numFmtId="166" fontId="4" fillId="0" borderId="0" xfId="0" applyAlignment="1">
      <x:alignment horizontal="center" vertical="center" wrapText="1"/>
    </x:xf>
    <x:xf numFmtId="10" fontId="4" fillId="0" borderId="0" xfId="0"/>
    <x:xf numFmtId="2" fontId="4" fillId="0" borderId="0" xfId="0"/>
    <x:xf numFmtId="10" fontId="5" fillId="0" borderId="0" xfId="0"/>
    <x:xf numFmtId="0" fontId="5" fillId="0" borderId="0" xfId="0"/>
    <x:xf numFmtId="0" fontId="2" fillId="3" borderId="0" xfId="0" applyAlignment="1">
      <x:alignment horizontal="left" vertical="center"/>
    </x:xf>
    <x:xf numFmtId="167" fontId="4" fillId="0" borderId="0" xfId="0"/>
    <x:xf numFmtId="168" fontId="4" fillId="0" borderId="0" xfId="0"/>
    <x:xf numFmtId="0" fontId="6" fillId="0" borderId="0" xfId="0"/>
    <x:xf numFmtId="0" fontId="2" fillId="0" borderId="0" xfId="0" applyAlignment="1">
      <x:alignment horizontal="left" vertical="center"/>
    </x:xf>
    <x:xf numFmtId="165" fontId="7" fillId="4" borderId="0" xfId="0"/>
    <x:xf numFmtId="165" fontId="5" fillId="0" borderId="0" xfId="0"/>
    <x:xf numFmtId="0" fontId="5" fillId="0" borderId="0" xfId="0" applyAlignment="1">
      <x:alignment horizontal="left" vertical="center"/>
    </x:xf>
    <x:xf numFmtId="0" fontId="0" fillId="4" borderId="0" xfId="0"/>
    <x:xf numFmtId="166" fontId="7" fillId="0" borderId="0" xfId="0"/>
    <x:xf numFmtId="165" fontId="2" fillId="0" borderId="0" xfId="0"/>
    <x:xf numFmtId="1" fontId="0" fillId="0" borderId="0" xfId="0"/>
    <x:xf numFmtId="169" fontId="0" fillId="0" borderId="0" xfId="0"/>
    <x:xf numFmtId="165" fontId="0" fillId="0" borderId="0" xfId="0"/>
    <x:xf numFmtId="165" fontId="7" fillId="0" borderId="0" xfId="0"/>
    <x:xf numFmtId="168" fontId="7" fillId="0" borderId="0" xfId="0"/>
    <x:xf numFmtId="170" fontId="2" fillId="0" borderId="0" xfId="0"/>
    <x:xf numFmtId="166" fontId="4" fillId="3" borderId="0" xfId="0" applyAlignment="1">
      <x:alignment horizontal="center" vertical="center" wrapText="1"/>
    </x:xf>
    <x:xf numFmtId="10" fontId="4" fillId="3" borderId="0" xfId="0" applyAlignment="1">
      <x:alignment horizontal="center" vertical="center" wrapText="1"/>
    </x:xf>
    <x:xf numFmtId="170" fontId="0" fillId="0" borderId="0" xfId="0" applyAlignment="1">
      <x:alignment horizontal="center" vertical="center" wrapText="1"/>
    </x:xf>
    <x:xf numFmtId="167" fontId="4" fillId="3" borderId="0" xfId="0" applyAlignment="1">
      <x:alignment horizontal="center" vertical="center" wrapText="1"/>
    </x:xf>
    <x:xf numFmtId="166" fontId="5" fillId="0" borderId="0" xfId="0"/>
    <x:xf numFmtId="0" fontId="0" fillId="0" borderId="0" xfId="0" applyAlignment="1">
      <x:alignment horizontal="left" vertical="top" wrapText="1"/>
    </x:xf>
    <x:xf numFmtId="167" fontId="5" fillId="0" borderId="0" xfId="0"/>
    <x:xf numFmtId="164" fontId="4" fillId="0" borderId="0" xfId="0"/>
    <x:xf numFmtId="165" fontId="4" fillId="0" borderId="0" xfId="0"/>
    <x:xf numFmtId="166" fontId="4" fillId="0" borderId="0" xfId="0" applyAlignment="1">
      <x:alignment horizontal="center" vertical="center" wrapText="1"/>
    </x:xf>
    <x:xf numFmtId="167" fontId="4" fillId="0" borderId="0" xfId="0"/>
    <x:xf numFmtId="168" fontId="4" fillId="0" borderId="0" xfId="0"/>
    <x:xf numFmtId="165" fontId="7" fillId="4" borderId="0" xfId="0"/>
    <x:xf numFmtId="165" fontId="5" fillId="0" borderId="0" xfId="0"/>
    <x:xf numFmtId="166" fontId="7" fillId="0" borderId="0" xfId="0"/>
    <x:xf numFmtId="165" fontId="2" fillId="0" borderId="0" xfId="0"/>
    <x:xf numFmtId="169" fontId="0" fillId="0" borderId="0" xfId="0"/>
    <x:xf numFmtId="165" fontId="0" fillId="0" borderId="0" xfId="0"/>
    <x:xf numFmtId="165" fontId="7" fillId="0" borderId="0" xfId="0"/>
    <x:xf numFmtId="168" fontId="7" fillId="0" borderId="0" xfId="0"/>
    <x:xf numFmtId="170" fontId="2" fillId="0" borderId="0" xfId="0"/>
    <x:xf numFmtId="166" fontId="4" fillId="3" borderId="0" xfId="0" applyAlignment="1">
      <x:alignment horizontal="center" vertical="center" wrapText="1"/>
    </x:xf>
    <x:xf numFmtId="170" fontId="0" fillId="0" borderId="0" xfId="0" applyAlignment="1">
      <x:alignment horizontal="center" vertical="center" wrapText="1"/>
    </x:xf>
    <x:xf numFmtId="167" fontId="4" fillId="3" borderId="0" xfId="0" applyAlignment="1">
      <x:alignment horizontal="center" vertical="center" wrapText="1"/>
    </x:xf>
    <x:xf numFmtId="166" fontId="5" fillId="0" borderId="0" xfId="0"/>
    <x:xf numFmtId="167" fontId="5" fillId="0" borderId="0" xfId="0"/>
    <x:xf numFmtId="0" fontId="8" fillId="0" borderId="0" xfId="0"/>
    <x:xf numFmtId="10" fontId="5" fillId="0" borderId="0" xfId="0" applyAlignment="1">
      <x:alignment horizontal="center" vertical="center" wrapText="1"/>
    </x:xf>
    <x:xf numFmtId="170" fontId="5" fillId="0" borderId="0" xfId="0" applyAlignment="1">
      <x:alignment horizontal="center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ef40226f874f42" /><Relationship Type="http://schemas.openxmlformats.org/officeDocument/2006/relationships/theme" Target="/xl/theme/theme1.xml" Id="Raa5984ecdc05453e" /><Relationship Type="http://schemas.openxmlformats.org/officeDocument/2006/relationships/sharedStrings" Target="/xl/sharedStrings.xml" Id="R56f302dbcbf444e9" /><Relationship Type="http://schemas.openxmlformats.org/officeDocument/2006/relationships/worksheet" Target="/xl/worksheets/sheet1.xml" Id="Rdb0186f5730c4783" /><Relationship Type="http://schemas.openxmlformats.org/officeDocument/2006/relationships/worksheet" Target="/xl/worksheets/sheet2.xml" Id="Rec4d8d9c420f4677" /><Relationship Type="http://schemas.openxmlformats.org/officeDocument/2006/relationships/worksheet" Target="/xl/worksheets/sheet3.xml" Id="Ra3c862d617424902" /><Relationship Type="http://schemas.openxmlformats.org/officeDocument/2006/relationships/worksheet" Target="/xl/worksheets/sheet4.xml" Id="Rc519b0c55bac497c" /><Relationship Type="http://schemas.openxmlformats.org/officeDocument/2006/relationships/worksheet" Target="/xl/worksheets/sheet5.xml" Id="Rd0c8969df99945f2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customWidth="1"/>
    <x:col min="2" max="2" width="120" customWidth="1"/>
  </x:cols>
  <x:sheetData>
    <x:row r="1">
      <x:c r="A1" s="1" t="inlineStr">
        <x:is>
          <x:t xml:space="preserve">Uber Technologies, Inc. (UBER) — Quarterly Unlevered DCF</x:t>
        </x:is>
      </x:c>
    </x:row>
    <x:row r="3">
      <x:c r="A3" s="2" t="inlineStr">
        <x:is>
          <x:t xml:space="preserve">1. Sheet List</x:t>
        </x:is>
      </x:c>
      <x:c r="B3" t="inlineStr">
        <x:is>
          <x:t xml:space="preserve">README | Inputs | Model | Sensitivity | Checks</x:t>
        </x:is>
      </x:c>
    </x:row>
    <x:row r="5">
      <x:c r="A5" s="2" t="inlineStr">
        <x:is>
          <x:t xml:space="preserve">2. Column Structure (Quarters)</x:t>
        </x:is>
      </x:c>
      <x:c r="B5" t="inlineStr">
        <x:is>
          <x:t xml:space="preserve">Model columns B–Y: Q4'24A–Q3'30E (4 historical + 20 forecast). Forecast begins Q4'25E (Q1 in assumptions package).</x:t>
        </x:is>
      </x:c>
    </x:row>
    <x:row r="7">
      <x:c r="A7" s="2" t="inlineStr">
        <x:is>
          <x:t xml:space="preserve">3. Row Ordering (Model sheet)</x:t>
        </x:is>
      </x:c>
      <x:c r="B7" t="inlineStr">
        <x:is>
          <x:t xml:space="preserve">Operating build → FCFF → Discounting → Terminal Value (Perpetuity &amp; Exit) → Enterprise Value → Equity Bridge → Per-share.</x:t>
        </x:is>
      </x:c>
    </x:row>
    <x:row r="9">
      <x:c r="A9" s="2" t="inlineStr">
        <x:is>
          <x:t xml:space="preserve">4. Formatting Rules</x:t>
        </x:is>
      </x:c>
      <x:c r="B9" t="inlineStr">
        <x:is>
          <x:t xml:space="preserve">Blue font = inputs. Black font = formulas. Green font = links (intra-workbook).</x:t>
        </x:is>
      </x:c>
    </x:row>
    <x:row r="11">
      <x:c r="A11" s="2" t="inlineStr">
        <x:is>
          <x:t xml:space="preserve">Units</x:t>
        </x:is>
      </x:c>
      <x:c r="B11" t="inlineStr">
        <x:is>
          <x:t xml:space="preserve">Financial statement items are in $mm unless otherwise noted.</x:t>
        </x:is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customWidth="1"/>
    <x:col min="2" max="2" width="18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  <x:col min="8" max="8" width="10" customWidth="1"/>
    <x:col min="9" max="9" width="10" customWidth="1"/>
    <x:col min="10" max="10" width="10" customWidth="1"/>
    <x:col min="11" max="11" width="10" customWidth="1"/>
    <x:col min="12" max="12" width="10" customWidth="1"/>
    <x:col min="13" max="13" width="10" customWidth="1"/>
    <x:col min="14" max="14" width="10" customWidth="1"/>
    <x:col min="15" max="15" width="10" customWidth="1"/>
    <x:col min="16" max="16" width="10" customWidth="1"/>
    <x:col min="17" max="17" width="10" customWidth="1"/>
    <x:col min="18" max="18" width="10" customWidth="1"/>
    <x:col min="19" max="19" width="10" customWidth="1"/>
    <x:col min="20" max="20" width="10" customWidth="1"/>
    <x:col min="21" max="21" width="10" customWidth="1"/>
    <x:col min="22" max="22" width="10" customWidth="1"/>
    <x:col min="23" max="23" width="16" customWidth="1"/>
    <x:col min="24" max="24" width="16" customWidth="1"/>
  </x:cols>
  <x:sheetData>
    <x:row r="1">
      <x:c r="A1" s="3" t="inlineStr">
        <x:is>
          <x:t xml:space="preserve">LOCKED INPUTS (IMMUTABLE)</x:t>
        </x:is>
      </x:c>
    </x:row>
    <x:row r="2">
      <x:c r="A2" t="inlineStr">
        <x:is>
          <x:t xml:space="preserve">Valuation Date</x:t>
        </x:is>
      </x:c>
      <x:c r="B2" s="39" t="n">
        <x:v>46003</x:v>
      </x:c>
    </x:row>
    <x:row r="3">
      <x:c r="A3" t="inlineStr">
        <x:is>
          <x:t xml:space="preserve">Ticker</x:t>
        </x:is>
      </x:c>
      <x:c r="B3" s="5" t="inlineStr">
        <x:is>
          <x:t xml:space="preserve">UBER</x:t>
        </x:is>
      </x:c>
    </x:row>
    <x:row r="5">
      <x:c r="A5" s="3" t="inlineStr">
        <x:is>
          <x:t xml:space="preserve">HISTORICAL ACTUALS (FOR CONTINUITY)</x:t>
        </x:is>
      </x:c>
    </x:row>
    <x:row r="6">
      <x:c r="A6" s="6" t="inlineStr">
        <x:is>
          <x:t xml:space="preserve">Revenue Q4'24A ($mm)</x:t>
        </x:is>
      </x:c>
      <x:c r="B6" s="40" t="n">
        <x:v>11959</x:v>
      </x:c>
    </x:row>
    <x:row r="7">
      <x:c r="A7" s="6" t="inlineStr">
        <x:is>
          <x:t xml:space="preserve">Revenue Q1'25A ($mm)</x:t>
        </x:is>
      </x:c>
      <x:c r="B7" s="40" t="n">
        <x:v>11533</x:v>
      </x:c>
    </x:row>
    <x:row r="8">
      <x:c r="A8" s="6" t="inlineStr">
        <x:is>
          <x:t xml:space="preserve">Revenue Q2'25A ($mm)</x:t>
        </x:is>
      </x:c>
      <x:c r="B8" s="40" t="n">
        <x:v>12651</x:v>
      </x:c>
    </x:row>
    <x:row r="9">
      <x:c r="A9" s="6" t="inlineStr">
        <x:is>
          <x:t xml:space="preserve">Revenue Q3'25A ($mm)</x:t>
        </x:is>
      </x:c>
      <x:c r="B9" s="40" t="n">
        <x:v>13467</x:v>
      </x:c>
    </x:row>
    <x:row r="10">
      <x:c r="A10" s="6" t="inlineStr">
        <x:is>
          <x:t xml:space="preserve">Operating NWC @ Q3'25A ($mm)</x:t>
        </x:is>
      </x:c>
      <x:c r="B10" s="40" t="n">
        <x:v>-7382</x:v>
      </x:c>
    </x:row>
    <x:row r="12">
      <x:c r="A12" s="3" t="inlineStr">
        <x:is>
          <x:t xml:space="preserve">OPERATING ASSUMPTIONS (Q1=Q4'25E … Q20=Q3'30E)</x:t>
        </x:is>
      </x:c>
    </x:row>
    <x:row r="13">
      <x:c r="A13" s="8" t="inlineStr">
        <x:is>
          <x:t xml:space="preserve">Assumption</x:t>
        </x:is>
      </x:c>
      <x:c r="B13" s="8" t="inlineStr">
        <x:is>
          <x:t xml:space="preserve">Unit</x:t>
        </x:is>
      </x:c>
      <x:c r="C13" s="8" t="inlineStr">
        <x:is>
          <x:t xml:space="preserve">Q1</x:t>
        </x:is>
      </x:c>
      <x:c r="D13" s="8" t="inlineStr">
        <x:is>
          <x:t xml:space="preserve">Q2</x:t>
        </x:is>
      </x:c>
      <x:c r="E13" s="8" t="inlineStr">
        <x:is>
          <x:t xml:space="preserve">Q3</x:t>
        </x:is>
      </x:c>
      <x:c r="F13" s="8" t="inlineStr">
        <x:is>
          <x:t xml:space="preserve">Q4</x:t>
        </x:is>
      </x:c>
      <x:c r="G13" s="8" t="inlineStr">
        <x:is>
          <x:t xml:space="preserve">Q5</x:t>
        </x:is>
      </x:c>
      <x:c r="H13" s="8" t="inlineStr">
        <x:is>
          <x:t xml:space="preserve">Q6</x:t>
        </x:is>
      </x:c>
      <x:c r="I13" s="8" t="inlineStr">
        <x:is>
          <x:t xml:space="preserve">Q7</x:t>
        </x:is>
      </x:c>
      <x:c r="J13" s="8" t="inlineStr">
        <x:is>
          <x:t xml:space="preserve">Q8</x:t>
        </x:is>
      </x:c>
      <x:c r="K13" s="8" t="inlineStr">
        <x:is>
          <x:t xml:space="preserve">Q9</x:t>
        </x:is>
      </x:c>
      <x:c r="L13" s="8" t="inlineStr">
        <x:is>
          <x:t xml:space="preserve">Q10</x:t>
        </x:is>
      </x:c>
      <x:c r="M13" s="8" t="inlineStr">
        <x:is>
          <x:t xml:space="preserve">Q11</x:t>
        </x:is>
      </x:c>
      <x:c r="N13" s="8" t="inlineStr">
        <x:is>
          <x:t xml:space="preserve">Q12</x:t>
        </x:is>
      </x:c>
      <x:c r="O13" s="8" t="inlineStr">
        <x:is>
          <x:t xml:space="preserve">Q13</x:t>
        </x:is>
      </x:c>
      <x:c r="P13" s="8" t="inlineStr">
        <x:is>
          <x:t xml:space="preserve">Q14</x:t>
        </x:is>
      </x:c>
      <x:c r="Q13" s="8" t="inlineStr">
        <x:is>
          <x:t xml:space="preserve">Q15</x:t>
        </x:is>
      </x:c>
      <x:c r="R13" s="8" t="inlineStr">
        <x:is>
          <x:t xml:space="preserve">Q16</x:t>
        </x:is>
      </x:c>
      <x:c r="S13" s="8" t="inlineStr">
        <x:is>
          <x:t xml:space="preserve">Q17</x:t>
        </x:is>
      </x:c>
      <x:c r="T13" s="8" t="inlineStr">
        <x:is>
          <x:t xml:space="preserve">Q18</x:t>
        </x:is>
      </x:c>
      <x:c r="U13" s="8" t="inlineStr">
        <x:is>
          <x:t xml:space="preserve">Q19</x:t>
        </x:is>
      </x:c>
      <x:c r="V13" s="8" t="inlineStr">
        <x:is>
          <x:t xml:space="preserve">Q20</x:t>
        </x:is>
      </x:c>
    </x:row>
    <x:row r="14">
      <x:c r="A14" s="6" t="inlineStr">
        <x:is>
          <x:t xml:space="preserve">YoY revenue growth</x:t>
        </x:is>
      </x:c>
      <x:c r="B14" s="9" t="inlineStr">
        <x:is>
          <x:t xml:space="preserve">%</x:t>
        </x:is>
      </x:c>
      <x:c r="C14" s="41" t="n">
        <x:v>0.18</x:v>
      </x:c>
      <x:c r="D14" s="41" t="n">
        <x:v>0.16</x:v>
      </x:c>
      <x:c r="E14" s="41" t="n">
        <x:v>0.15</x:v>
      </x:c>
      <x:c r="F14" s="41" t="n">
        <x:v>0.14</x:v>
      </x:c>
      <x:c r="G14" s="41" t="n">
        <x:v>0.13</x:v>
      </x:c>
      <x:c r="H14" s="41" t="n">
        <x:v>0.12</x:v>
      </x:c>
      <x:c r="I14" s="41" t="n">
        <x:v>0.12</x:v>
      </x:c>
      <x:c r="J14" s="41" t="n">
        <x:v>0.11</x:v>
      </x:c>
      <x:c r="K14" s="41" t="n">
        <x:v>0.11</x:v>
      </x:c>
      <x:c r="L14" s="41" t="n">
        <x:v>0.1</x:v>
      </x:c>
      <x:c r="M14" s="41" t="n">
        <x:v>0.1</x:v>
      </x:c>
      <x:c r="N14" s="41" t="n">
        <x:v>0.09</x:v>
      </x:c>
      <x:c r="O14" s="41" t="n">
        <x:v>0.09</x:v>
      </x:c>
      <x:c r="P14" s="41" t="n">
        <x:v>0.08500000000000001</x:v>
      </x:c>
      <x:c r="Q14" s="41" t="n">
        <x:v>0.08500000000000001</x:v>
      </x:c>
      <x:c r="R14" s="41" t="n">
        <x:v>0.08</x:v>
      </x:c>
      <x:c r="S14" s="41" t="n">
        <x:v>0.08</x:v>
      </x:c>
      <x:c r="T14" s="41" t="n">
        <x:v>0.075</x:v>
      </x:c>
      <x:c r="U14" s="41" t="n">
        <x:v>0.075</x:v>
      </x:c>
      <x:c r="V14" s="41" t="n">
        <x:v>0.07000000000000001</x:v>
      </x:c>
    </x:row>
    <x:row r="15">
      <x:c r="A15" s="6" t="inlineStr">
        <x:is>
          <x:t xml:space="preserve">EBITDA margin</x:t>
        </x:is>
      </x:c>
      <x:c r="B15" s="9" t="inlineStr">
        <x:is>
          <x:t xml:space="preserve">%</x:t>
        </x:is>
      </x:c>
      <x:c r="C15" s="41" t="n">
        <x:v>0.13</x:v>
      </x:c>
      <x:c r="D15" s="41" t="n">
        <x:v>0.133</x:v>
      </x:c>
      <x:c r="E15" s="41" t="n">
        <x:v>0.136</x:v>
      </x:c>
      <x:c r="F15" s="41" t="n">
        <x:v>0.139</x:v>
      </x:c>
      <x:c r="G15" s="41" t="n">
        <x:v>0.142</x:v>
      </x:c>
      <x:c r="H15" s="41" t="n">
        <x:v>0.145</x:v>
      </x:c>
      <x:c r="I15" s="41" t="n">
        <x:v>0.148</x:v>
      </x:c>
      <x:c r="J15" s="41" t="n">
        <x:v>0.151</x:v>
      </x:c>
      <x:c r="K15" s="41" t="n">
        <x:v>0.154</x:v>
      </x:c>
      <x:c r="L15" s="41" t="n">
        <x:v>0.157</x:v>
      </x:c>
      <x:c r="M15" s="41" t="n">
        <x:v>0.16</x:v>
      </x:c>
      <x:c r="N15" s="41" t="n">
        <x:v>0.163</x:v>
      </x:c>
      <x:c r="O15" s="41" t="n">
        <x:v>0.166</x:v>
      </x:c>
      <x:c r="P15" s="41" t="n">
        <x:v>0.169</x:v>
      </x:c>
      <x:c r="Q15" s="41" t="n">
        <x:v>0.172</x:v>
      </x:c>
      <x:c r="R15" s="41" t="n">
        <x:v>0.175</x:v>
      </x:c>
      <x:c r="S15" s="41" t="n">
        <x:v>0.177</x:v>
      </x:c>
      <x:c r="T15" s="41" t="n">
        <x:v>0.178</x:v>
      </x:c>
      <x:c r="U15" s="41" t="n">
        <x:v>0.179</x:v>
      </x:c>
      <x:c r="V15" s="41" t="n">
        <x:v>0.18</x:v>
      </x:c>
    </x:row>
    <x:row r="16">
      <x:c r="A16" s="6" t="inlineStr">
        <x:is>
          <x:t xml:space="preserve">D&amp;A % of revenue</x:t>
        </x:is>
      </x:c>
      <x:c r="B16" s="9" t="inlineStr">
        <x:is>
          <x:t xml:space="preserve">%</x:t>
        </x:is>
      </x:c>
      <x:c r="C16" s="41" t="n">
        <x:v>0.0145</x:v>
      </x:c>
      <x:c r="D16" s="41" t="n">
        <x:v>0.0145</x:v>
      </x:c>
      <x:c r="E16" s="41" t="n">
        <x:v>0.0144</x:v>
      </x:c>
      <x:c r="F16" s="41" t="n">
        <x:v>0.0144</x:v>
      </x:c>
      <x:c r="G16" s="41" t="n">
        <x:v>0.0143</x:v>
      </x:c>
      <x:c r="H16" s="41" t="n">
        <x:v>0.0143</x:v>
      </x:c>
      <x:c r="I16" s="41" t="n">
        <x:v>0.0142</x:v>
      </x:c>
      <x:c r="J16" s="41" t="n">
        <x:v>0.0142</x:v>
      </x:c>
      <x:c r="K16" s="41" t="n">
        <x:v>0.0141</x:v>
      </x:c>
      <x:c r="L16" s="41" t="n">
        <x:v>0.0141</x:v>
      </x:c>
      <x:c r="M16" s="41" t="n">
        <x:v>0.014</x:v>
      </x:c>
      <x:c r="N16" s="41" t="n">
        <x:v>0.014</x:v>
      </x:c>
      <x:c r="O16" s="41" t="n">
        <x:v>0.0139</x:v>
      </x:c>
      <x:c r="P16" s="41" t="n">
        <x:v>0.0138</x:v>
      </x:c>
      <x:c r="Q16" s="41" t="n">
        <x:v>0.0138</x:v>
      </x:c>
      <x:c r="R16" s="41" t="n">
        <x:v>0.0137</x:v>
      </x:c>
      <x:c r="S16" s="41" t="n">
        <x:v>0.0137</x:v>
      </x:c>
      <x:c r="T16" s="41" t="n">
        <x:v>0.0136</x:v>
      </x:c>
      <x:c r="U16" s="41" t="n">
        <x:v>0.0135</x:v>
      </x:c>
      <x:c r="V16" s="41" t="n">
        <x:v>0.0135</x:v>
      </x:c>
    </x:row>
    <x:row r="17">
      <x:c r="A17" s="6" t="inlineStr">
        <x:is>
          <x:t xml:space="preserve">Capex % of revenue</x:t>
        </x:is>
      </x:c>
      <x:c r="B17" s="9" t="inlineStr">
        <x:is>
          <x:t xml:space="preserve">%</x:t>
        </x:is>
      </x:c>
      <x:c r="C17" s="41" t="n">
        <x:v>0.0075</x:v>
      </x:c>
      <x:c r="D17" s="41" t="n">
        <x:v>0.0075</x:v>
      </x:c>
      <x:c r="E17" s="41" t="n">
        <x:v>0.0074</x:v>
      </x:c>
      <x:c r="F17" s="41" t="n">
        <x:v>0.0074</x:v>
      </x:c>
      <x:c r="G17" s="41" t="n">
        <x:v>0.0073</x:v>
      </x:c>
      <x:c r="H17" s="41" t="n">
        <x:v>0.0073</x:v>
      </x:c>
      <x:c r="I17" s="41" t="n">
        <x:v>0.0072</x:v>
      </x:c>
      <x:c r="J17" s="41" t="n">
        <x:v>0.0072</x:v>
      </x:c>
      <x:c r="K17" s="41" t="n">
        <x:v>0.0071</x:v>
      </x:c>
      <x:c r="L17" s="41" t="n">
        <x:v>0.0071</x:v>
      </x:c>
      <x:c r="M17" s="41" t="n">
        <x:v>0.007</x:v>
      </x:c>
      <x:c r="N17" s="41" t="n">
        <x:v>0.007</x:v>
      </x:c>
      <x:c r="O17" s="41" t="n">
        <x:v>0.007</x:v>
      </x:c>
      <x:c r="P17" s="41" t="n">
        <x:v>0.007</x:v>
      </x:c>
      <x:c r="Q17" s="41" t="n">
        <x:v>0.007</x:v>
      </x:c>
      <x:c r="R17" s="41" t="n">
        <x:v>0.007</x:v>
      </x:c>
      <x:c r="S17" s="41" t="n">
        <x:v>0.007</x:v>
      </x:c>
      <x:c r="T17" s="41" t="n">
        <x:v>0.007</x:v>
      </x:c>
      <x:c r="U17" s="41" t="n">
        <x:v>0.007</x:v>
      </x:c>
      <x:c r="V17" s="41" t="n">
        <x:v>0.007</x:v>
      </x:c>
    </x:row>
    <x:row r="18">
      <x:c r="A18" s="6" t="inlineStr">
        <x:is>
          <x:t xml:space="preserve">Operating NWC % of annualized revenue</x:t>
        </x:is>
      </x:c>
      <x:c r="B18" s="9" t="inlineStr">
        <x:is>
          <x:t xml:space="preserve">%</x:t>
        </x:is>
      </x:c>
      <x:c r="C18" s="41" t="n">
        <x:v>-0.06</x:v>
      </x:c>
      <x:c r="D18" s="41" t="n">
        <x:v>-0.06</x:v>
      </x:c>
      <x:c r="E18" s="41" t="n">
        <x:v>-0.06</x:v>
      </x:c>
      <x:c r="F18" s="41" t="n">
        <x:v>-0.06</x:v>
      </x:c>
      <x:c r="G18" s="41" t="n">
        <x:v>-0.061</x:v>
      </x:c>
      <x:c r="H18" s="41" t="n">
        <x:v>-0.061</x:v>
      </x:c>
      <x:c r="I18" s="41" t="n">
        <x:v>-0.061</x:v>
      </x:c>
      <x:c r="J18" s="41" t="n">
        <x:v>-0.061</x:v>
      </x:c>
      <x:c r="K18" s="41" t="n">
        <x:v>-0.062</x:v>
      </x:c>
      <x:c r="L18" s="41" t="n">
        <x:v>-0.062</x:v>
      </x:c>
      <x:c r="M18" s="41" t="n">
        <x:v>-0.062</x:v>
      </x:c>
      <x:c r="N18" s="41" t="n">
        <x:v>-0.062</x:v>
      </x:c>
      <x:c r="O18" s="41" t="n">
        <x:v>-0.063</x:v>
      </x:c>
      <x:c r="P18" s="41" t="n">
        <x:v>-0.063</x:v>
      </x:c>
      <x:c r="Q18" s="41" t="n">
        <x:v>-0.063</x:v>
      </x:c>
      <x:c r="R18" s="41" t="n">
        <x:v>-0.063</x:v>
      </x:c>
      <x:c r="S18" s="41" t="n">
        <x:v>-0.064</x:v>
      </x:c>
      <x:c r="T18" s="41" t="n">
        <x:v>-0.064</x:v>
      </x:c>
      <x:c r="U18" s="41" t="n">
        <x:v>-0.065</x:v>
      </x:c>
      <x:c r="V18" s="41" t="n">
        <x:v>-0.065</x:v>
      </x:c>
    </x:row>
    <x:row r="19">
      <x:c r="A19" s="6" t="inlineStr">
        <x:is>
          <x:t xml:space="preserve">Cash tax rate (on EBIT; taxes floored at 0)</x:t>
        </x:is>
      </x:c>
      <x:c r="B19" s="9" t="inlineStr">
        <x:is>
          <x:t xml:space="preserve">%</x:t>
        </x:is>
      </x:c>
      <x:c r="C19" s="41" t="n">
        <x:v>0.05</x:v>
      </x:c>
      <x:c r="D19" s="41" t="n">
        <x:v>0.05</x:v>
      </x:c>
      <x:c r="E19" s="41" t="n">
        <x:v>0.05</x:v>
      </x:c>
      <x:c r="F19" s="41" t="n">
        <x:v>0.05</x:v>
      </x:c>
      <x:c r="G19" s="41" t="n">
        <x:v>0.08</x:v>
      </x:c>
      <x:c r="H19" s="41" t="n">
        <x:v>0.08</x:v>
      </x:c>
      <x:c r="I19" s="41" t="n">
        <x:v>0.08</x:v>
      </x:c>
      <x:c r="J19" s="41" t="n">
        <x:v>0.08</x:v>
      </x:c>
      <x:c r="K19" s="41" t="n">
        <x:v>0.12</x:v>
      </x:c>
      <x:c r="L19" s="41" t="n">
        <x:v>0.12</x:v>
      </x:c>
      <x:c r="M19" s="41" t="n">
        <x:v>0.12</x:v>
      </x:c>
      <x:c r="N19" s="41" t="n">
        <x:v>0.12</x:v>
      </x:c>
      <x:c r="O19" s="41" t="n">
        <x:v>0.18</x:v>
      </x:c>
      <x:c r="P19" s="41" t="n">
        <x:v>0.18</x:v>
      </x:c>
      <x:c r="Q19" s="41" t="n">
        <x:v>0.18</x:v>
      </x:c>
      <x:c r="R19" s="41" t="n">
        <x:v>0.18</x:v>
      </x:c>
      <x:c r="S19" s="41" t="n">
        <x:v>0.22</x:v>
      </x:c>
      <x:c r="T19" s="41" t="n">
        <x:v>0.22</x:v>
      </x:c>
      <x:c r="U19" s="41" t="n">
        <x:v>0.22</x:v>
      </x:c>
      <x:c r="V19" s="41" t="n">
        <x:v>0.25</x:v>
      </x:c>
    </x:row>
    <x:row r="20">
      <x:c r="A20" s="6" t="inlineStr">
        <x:is>
          <x:t xml:space="preserve">SBC % of revenue (tracking only; SBC included in EBITDA)</x:t>
        </x:is>
      </x:c>
      <x:c r="B20" s="9" t="inlineStr">
        <x:is>
          <x:t xml:space="preserve">%</x:t>
        </x:is>
      </x:c>
      <x:c r="C20" s="41" t="n">
        <x:v>0.035</x:v>
      </x:c>
      <x:c r="D20" s="41" t="n">
        <x:v>0.035</x:v>
      </x:c>
      <x:c r="E20" s="41" t="n">
        <x:v>0.034</x:v>
      </x:c>
      <x:c r="F20" s="41" t="n">
        <x:v>0.034</x:v>
      </x:c>
      <x:c r="G20" s="41" t="n">
        <x:v>0.033</x:v>
      </x:c>
      <x:c r="H20" s="41" t="n">
        <x:v>0.033</x:v>
      </x:c>
      <x:c r="I20" s="41" t="n">
        <x:v>0.032</x:v>
      </x:c>
      <x:c r="J20" s="41" t="n">
        <x:v>0.032</x:v>
      </x:c>
      <x:c r="K20" s="41" t="n">
        <x:v>0.031</x:v>
      </x:c>
      <x:c r="L20" s="41" t="n">
        <x:v>0.03</x:v>
      </x:c>
      <x:c r="M20" s="41" t="n">
        <x:v>0.03</x:v>
      </x:c>
      <x:c r="N20" s="41" t="n">
        <x:v>0.029</x:v>
      </x:c>
      <x:c r="O20" s="41" t="n">
        <x:v>0.028</x:v>
      </x:c>
      <x:c r="P20" s="41" t="n">
        <x:v>0.028</x:v>
      </x:c>
      <x:c r="Q20" s="41" t="n">
        <x:v>0.027</x:v>
      </x:c>
      <x:c r="R20" s="41" t="n">
        <x:v>0.027</x:v>
      </x:c>
      <x:c r="S20" s="41" t="n">
        <x:v>0.026</x:v>
      </x:c>
      <x:c r="T20" s="41" t="n">
        <x:v>0.026</x:v>
      </x:c>
      <x:c r="U20" s="41" t="n">
        <x:v>0.025</x:v>
      </x:c>
      <x:c r="V20" s="41" t="n">
        <x:v>0.025</x:v>
      </x:c>
    </x:row>
    <x:row r="23">
      <x:c r="A23" s="3" t="inlineStr">
        <x:is>
          <x:t xml:space="preserve">CAPITAL MARKETS (WACC) / TERMINAL / BRIDGE</x:t>
        </x:is>
      </x:c>
    </x:row>
    <x:row r="24">
      <x:c r="A24" s="8" t="inlineStr">
        <x:is>
          <x:t xml:space="preserve">Input</x:t>
        </x:is>
      </x:c>
      <x:c r="B24" s="8" t="inlineStr">
        <x:is>
          <x:t xml:space="preserve">Value</x:t>
        </x:is>
      </x:c>
      <x:c r="C24" s="8" t="inlineStr">
        <x:is>
          <x:t xml:space="preserve">Formula</x:t>
        </x:is>
      </x:c>
    </x:row>
    <x:row r="25">
      <x:c r="A25" s="6" t="inlineStr">
        <x:is>
          <x:t xml:space="preserve">Risk-free rate</x:t>
        </x:is>
      </x:c>
      <x:c r="B25" s="11" t="n">
        <x:v>0.0413</x:v>
      </x:c>
    </x:row>
    <x:row r="26">
      <x:c r="A26" s="6" t="inlineStr">
        <x:is>
          <x:t xml:space="preserve">Equity risk premium</x:t>
        </x:is>
      </x:c>
      <x:c r="B26" s="11" t="n">
        <x:v>0.05</x:v>
      </x:c>
    </x:row>
    <x:row r="27">
      <x:c r="A27" s="6" t="inlineStr">
        <x:is>
          <x:t xml:space="preserve">Beta (5Y monthly)</x:t>
        </x:is>
      </x:c>
      <x:c r="B27" s="12" t="n">
        <x:v>1.19</x:v>
      </x:c>
    </x:row>
    <x:row r="28">
      <x:c r="A28" s="6" t="inlineStr">
        <x:is>
          <x:t xml:space="preserve">Cost of equity</x:t>
        </x:is>
      </x:c>
      <x:c r="B28" s="13">
        <x:f>B25+B26*B27</x:f>
        <x:v>0.1008</x:v>
      </x:c>
      <x:c r="C28" s="14">
        <x:f>B25+B26*B27</x:f>
        <x:v>0.1008</x:v>
      </x:c>
    </x:row>
    <x:row r="29">
      <x:c r="A29" s="6" t="inlineStr">
        <x:is>
          <x:t xml:space="preserve">Cost of debt (pre-tax)</x:t>
        </x:is>
      </x:c>
      <x:c r="B29" s="11" t="n">
        <x:v>0.0475</x:v>
      </x:c>
    </x:row>
    <x:row r="30">
      <x:c r="A30" s="6" t="inlineStr">
        <x:is>
          <x:t xml:space="preserve">Tax rate (terminal)</x:t>
        </x:is>
      </x:c>
      <x:c r="B30" s="11" t="n">
        <x:v>0.25</x:v>
      </x:c>
    </x:row>
    <x:row r="31">
      <x:c r="A31" s="6" t="inlineStr">
        <x:is>
          <x:t xml:space="preserve">Cost of debt (after-tax)</x:t>
        </x:is>
      </x:c>
      <x:c r="B31" s="13">
        <x:f>B29*(1-B30)</x:f>
        <x:v>0.035625000000000004</x:v>
      </x:c>
      <x:c r="C31" s="14">
        <x:f>B29*(1-B30)</x:f>
        <x:v>0.035625000000000004</x:v>
      </x:c>
    </x:row>
    <x:row r="32">
      <x:c r="A32" s="6" t="inlineStr">
        <x:is>
          <x:t xml:space="preserve">Equity weight</x:t>
        </x:is>
      </x:c>
      <x:c r="B32" s="11" t="n">
        <x:v>0.95</x:v>
      </x:c>
    </x:row>
    <x:row r="33">
      <x:c r="A33" s="6" t="inlineStr">
        <x:is>
          <x:t xml:space="preserve">Debt weight</x:t>
        </x:is>
      </x:c>
      <x:c r="B33" s="11" t="n">
        <x:v>0.05</x:v>
      </x:c>
    </x:row>
    <x:row r="34">
      <x:c r="A34" s="6" t="inlineStr">
        <x:is>
          <x:t xml:space="preserve">WACC (annual)</x:t>
        </x:is>
      </x:c>
      <x:c r="B34" s="13">
        <x:f>B28*B32 + B31*B33</x:f>
        <x:v>0.09754125</x:v>
      </x:c>
      <x:c r="C34" s="14">
        <x:f>B28*B32 + B31*B33</x:f>
        <x:v>0.09754125</x:v>
      </x:c>
    </x:row>
    <x:row r="35">
      <x:c r="A35" s="6" t="inlineStr">
        <x:is>
          <x:t xml:space="preserve">WACC (quarterly equiv.)</x:t>
        </x:is>
      </x:c>
      <x:c r="B35" s="13">
        <x:f>(1+B34)^(1/4)-1</x:f>
        <x:v>0.02354092705358224</x:v>
      </x:c>
      <x:c r="C35" s="14">
        <x:f>(1+B34)^(1/4)-1</x:f>
        <x:v>0.02354092705358224</x:v>
      </x:c>
    </x:row>
    <x:row r="37">
      <x:c r="A37" s="15" t="inlineStr">
        <x:is>
          <x:t xml:space="preserve">Terminal / Bridge</x:t>
        </x:is>
      </x:c>
    </x:row>
    <x:row r="38">
      <x:c r="A38" s="6" t="inlineStr">
        <x:is>
          <x:t xml:space="preserve">Perpetuity growth (annual)</x:t>
        </x:is>
      </x:c>
      <x:c r="B38" s="11" t="n">
        <x:v>0.03</x:v>
      </x:c>
    </x:row>
    <x:row r="39">
      <x:c r="A39" s="6" t="inlineStr">
        <x:is>
          <x:t xml:space="preserve">Exit multiple (EV/EBITDA)</x:t>
        </x:is>
      </x:c>
      <x:c r="B39" s="42" t="n">
        <x:v>12</x:v>
      </x:c>
    </x:row>
    <x:row r="40">
      <x:c r="A40" s="6" t="inlineStr">
        <x:is>
          <x:t xml:space="preserve">Diluted shares (mm)</x:t>
        </x:is>
      </x:c>
      <x:c r="B40" s="43" t="n">
        <x:v>2125</x:v>
      </x:c>
    </x:row>
    <x:row r="41">
      <x:c r="A41" s="6" t="inlineStr">
        <x:is>
          <x:t xml:space="preserve">Net debt ($mm)</x:t>
        </x:is>
      </x:c>
      <x:c r="B41" s="40" t="n">
        <x:v>1529</x:v>
      </x:c>
    </x:row>
    <x:row r="42">
      <x:c r="A42" s="6" t="inlineStr">
        <x:is>
          <x:t xml:space="preserve">Other non-operating assets ($mm)</x:t>
        </x:is>
      </x:c>
      <x:c r="B42" s="40" t="n">
        <x:v>10645</x:v>
      </x:c>
    </x:row>
  </x:sheetData>
  <x:mergeCells>
    <x:mergeCell ref="A5:X5"/>
    <x:mergeCell ref="A1:X1"/>
    <x:mergeCell ref="A12:X12"/>
    <x:mergeCell ref="A23:X2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customWidth="1"/>
    <x:col min="2" max="2" width="12" customWidth="1"/>
    <x:col min="3" max="3" width="12" customWidth="1"/>
    <x:col min="4" max="4" width="12" customWidth="1"/>
    <x:col min="5" max="5" width="12" customWidth="1"/>
    <x:col min="6" max="6" width="12" customWidth="1"/>
    <x:col min="7" max="7" width="12" customWidth="1"/>
    <x:col min="8" max="8" width="12" customWidth="1"/>
    <x:col min="9" max="9" width="12" customWidth="1"/>
    <x:col min="10" max="10" width="12" customWidth="1"/>
    <x:col min="11" max="11" width="12" customWidth="1"/>
    <x:col min="12" max="12" width="12" customWidth="1"/>
    <x:col min="13" max="13" width="12" customWidth="1"/>
    <x:col min="14" max="14" width="12" customWidth="1"/>
    <x:col min="15" max="15" width="12" customWidth="1"/>
    <x:col min="16" max="16" width="12" customWidth="1"/>
    <x:col min="17" max="17" width="12" customWidth="1"/>
    <x:col min="18" max="18" width="12" customWidth="1"/>
    <x:col min="19" max="19" width="12" customWidth="1"/>
    <x:col min="20" max="20" width="12" customWidth="1"/>
    <x:col min="21" max="21" width="12" customWidth="1"/>
    <x:col min="22" max="22" width="12" customWidth="1"/>
    <x:col min="23" max="23" width="12" customWidth="1"/>
    <x:col min="24" max="24" width="12" customWidth="1"/>
    <x:col min="25" max="25" width="12" customWidth="1"/>
  </x:cols>
  <x:sheetData>
    <x:row r="1">
      <x:c r="A1" s="1" t="inlineStr">
        <x:is>
          <x:t xml:space="preserve">UBER — Quarterly Unlevered DCF (FCFF)</x:t>
        </x:is>
      </x:c>
    </x:row>
    <x:row r="2">
      <x:c r="A2" s="18" t="inlineStr">
        <x:is>
          <x:t xml:space="preserve">($mm, except per share)</x:t>
        </x:is>
      </x:c>
    </x:row>
    <x:row r="3"/>
    <x:row r="4" ht="20" customHeight="1">
      <x:c r="B4" s="8" t="inlineStr">
        <x:is>
          <x:t xml:space="preserve">Q4'24A</x:t>
        </x:is>
      </x:c>
      <x:c r="C4" s="8" t="inlineStr">
        <x:is>
          <x:t xml:space="preserve">Q1'25A</x:t>
        </x:is>
      </x:c>
      <x:c r="D4" s="8" t="inlineStr">
        <x:is>
          <x:t xml:space="preserve">Q2'25A</x:t>
        </x:is>
      </x:c>
      <x:c r="E4" s="8" t="inlineStr">
        <x:is>
          <x:t xml:space="preserve">Q3'25A</x:t>
        </x:is>
      </x:c>
      <x:c r="F4" s="8" t="inlineStr">
        <x:is>
          <x:t xml:space="preserve">Q4'25E</x:t>
        </x:is>
      </x:c>
      <x:c r="G4" s="8" t="inlineStr">
        <x:is>
          <x:t xml:space="preserve">Q1'26E</x:t>
        </x:is>
      </x:c>
      <x:c r="H4" s="8" t="inlineStr">
        <x:is>
          <x:t xml:space="preserve">Q2'26E</x:t>
        </x:is>
      </x:c>
      <x:c r="I4" s="8" t="inlineStr">
        <x:is>
          <x:t xml:space="preserve">Q3'26E</x:t>
        </x:is>
      </x:c>
      <x:c r="J4" s="8" t="inlineStr">
        <x:is>
          <x:t xml:space="preserve">Q4'26E</x:t>
        </x:is>
      </x:c>
      <x:c r="K4" s="8" t="inlineStr">
        <x:is>
          <x:t xml:space="preserve">Q1'27E</x:t>
        </x:is>
      </x:c>
      <x:c r="L4" s="8" t="inlineStr">
        <x:is>
          <x:t xml:space="preserve">Q2'27E</x:t>
        </x:is>
      </x:c>
      <x:c r="M4" s="8" t="inlineStr">
        <x:is>
          <x:t xml:space="preserve">Q3'27E</x:t>
        </x:is>
      </x:c>
      <x:c r="N4" s="8" t="inlineStr">
        <x:is>
          <x:t xml:space="preserve">Q4'27E</x:t>
        </x:is>
      </x:c>
      <x:c r="O4" s="8" t="inlineStr">
        <x:is>
          <x:t xml:space="preserve">Q1'28E</x:t>
        </x:is>
      </x:c>
      <x:c r="P4" s="8" t="inlineStr">
        <x:is>
          <x:t xml:space="preserve">Q2'28E</x:t>
        </x:is>
      </x:c>
      <x:c r="Q4" s="8" t="inlineStr">
        <x:is>
          <x:t xml:space="preserve">Q3'28E</x:t>
        </x:is>
      </x:c>
      <x:c r="R4" s="8" t="inlineStr">
        <x:is>
          <x:t xml:space="preserve">Q4'28E</x:t>
        </x:is>
      </x:c>
      <x:c r="S4" s="8" t="inlineStr">
        <x:is>
          <x:t xml:space="preserve">Q1'29E</x:t>
        </x:is>
      </x:c>
      <x:c r="T4" s="8" t="inlineStr">
        <x:is>
          <x:t xml:space="preserve">Q2'29E</x:t>
        </x:is>
      </x:c>
      <x:c r="U4" s="8" t="inlineStr">
        <x:is>
          <x:t xml:space="preserve">Q3'29E</x:t>
        </x:is>
      </x:c>
      <x:c r="V4" s="8" t="inlineStr">
        <x:is>
          <x:t xml:space="preserve">Q4'29E</x:t>
        </x:is>
      </x:c>
      <x:c r="W4" s="8" t="inlineStr">
        <x:is>
          <x:t xml:space="preserve">Q1'30E</x:t>
        </x:is>
      </x:c>
      <x:c r="X4" s="8" t="inlineStr">
        <x:is>
          <x:t xml:space="preserve">Q2'30E</x:t>
        </x:is>
      </x:c>
      <x:c r="Y4" s="8" t="inlineStr">
        <x:is>
          <x:t xml:space="preserve">Q3'30E</x:t>
        </x:is>
      </x:c>
    </x:row>
    <x:row r="5">
      <x:c r="A5" s="3" t="inlineStr">
        <x:is>
          <x:t xml:space="preserve">Operating Forecast &amp; FCFF</x:t>
        </x:is>
      </x:c>
    </x:row>
    <x:row r="6">
      <x:c r="A6" s="19" t="inlineStr">
        <x:is>
          <x:t xml:space="preserve">Revenue</x:t>
        </x:is>
      </x:c>
      <x:c r="B6" s="44">
        <x:f>Inputs!$B$6</x:f>
        <x:v>11959</x:v>
      </x:c>
      <x:c r="C6" s="44">
        <x:f>Inputs!$B$7</x:f>
        <x:v>11533</x:v>
      </x:c>
      <x:c r="D6" s="44">
        <x:f>Inputs!$B$8</x:f>
        <x:v>12651</x:v>
      </x:c>
      <x:c r="E6" s="44">
        <x:f>Inputs!$B$9</x:f>
        <x:v>13467</x:v>
      </x:c>
      <x:c r="F6" s="45">
        <x:f>B6*(1+Inputs!$C14)</x:f>
        <x:v>14111.619999999999</x:v>
      </x:c>
      <x:c r="G6" s="45">
        <x:f>C6*(1+Inputs!$D14)</x:f>
        <x:v>13378.279999999999</x:v>
      </x:c>
      <x:c r="H6" s="45">
        <x:f>D6*(1+Inputs!$E14)</x:f>
        <x:v>14548.65</x:v>
      </x:c>
      <x:c r="I6" s="45">
        <x:f>E6*(1+Inputs!$F14)</x:f>
        <x:v>15352.380000000001</x:v>
      </x:c>
      <x:c r="J6" s="45">
        <x:f>F6*(1+Inputs!$G14)</x:f>
        <x:v>15946.130599999997</x:v>
      </x:c>
      <x:c r="K6" s="45">
        <x:f>G6*(1+Inputs!$H14)</x:f>
        <x:v>14983.6736</x:v>
      </x:c>
      <x:c r="L6" s="45">
        <x:f>H6*(1+Inputs!$I14)</x:f>
        <x:v>16294.488000000001</x:v>
      </x:c>
      <x:c r="M6" s="45">
        <x:f>I6*(1+Inputs!$J14)</x:f>
        <x:v>17041.1418</x:v>
      </x:c>
      <x:c r="N6" s="45">
        <x:f>J6*(1+Inputs!$K14)</x:f>
        <x:v>17700.204965999998</x:v>
      </x:c>
      <x:c r="O6" s="45">
        <x:f>K6*(1+Inputs!$L14)</x:f>
        <x:v>16482.040960000002</x:v>
      </x:c>
      <x:c r="P6" s="45">
        <x:f>L6*(1+Inputs!$M14)</x:f>
        <x:v>17923.936800000003</x:v>
      </x:c>
      <x:c r="Q6" s="45">
        <x:f>M6*(1+Inputs!$N14)</x:f>
        <x:v>18574.844562000002</x:v>
      </x:c>
      <x:c r="R6" s="45">
        <x:f>N6*(1+Inputs!$O14)</x:f>
        <x:v>19293.22341294</x:v>
      </x:c>
      <x:c r="S6" s="45">
        <x:f>O6*(1+Inputs!$P14)</x:f>
        <x:v>17883.0144416</x:v>
      </x:c>
      <x:c r="T6" s="45">
        <x:f>P6*(1+Inputs!$Q14)</x:f>
        <x:v>19447.471428000004</x:v>
      </x:c>
      <x:c r="U6" s="45">
        <x:f>Q6*(1+Inputs!$R14)</x:f>
        <x:v>20060.832126960002</x:v>
      </x:c>
      <x:c r="V6" s="45">
        <x:f>R6*(1+Inputs!$S14)</x:f>
        <x:v>20836.6812859752</x:v>
      </x:c>
      <x:c r="W6" s="45">
        <x:f>S6*(1+Inputs!$T14)</x:f>
        <x:v>19224.24052472</x:v>
      </x:c>
      <x:c r="X6" s="45">
        <x:f>T6*(1+Inputs!$U14)</x:f>
        <x:v>20906.031785100004</x:v>
      </x:c>
      <x:c r="Y6" s="45">
        <x:f>U6*(1+Inputs!$V14)</x:f>
        <x:v>21465.090375847205</x:v>
      </x:c>
    </x:row>
    <x:row r="7">
      <x:c r="A7" s="22" t="inlineStr">
        <x:is>
          <x:t xml:space="preserve">  YoY growth</x:t>
        </x:is>
      </x:c>
      <x:c r="B7" s="23" t="n"/>
      <x:c r="C7" s="23" t="n"/>
      <x:c r="D7" s="23" t="n"/>
      <x:c r="E7" s="23" t="n"/>
      <x:c r="F7" s="46">
        <x:f>Inputs!$C14</x:f>
        <x:v>0.18</x:v>
      </x:c>
      <x:c r="G7" s="46">
        <x:f>Inputs!$D14</x:f>
        <x:v>0.16</x:v>
      </x:c>
      <x:c r="H7" s="46">
        <x:f>Inputs!$E14</x:f>
        <x:v>0.15</x:v>
      </x:c>
      <x:c r="I7" s="46">
        <x:f>Inputs!$F14</x:f>
        <x:v>0.14</x:v>
      </x:c>
      <x:c r="J7" s="46">
        <x:f>Inputs!$G14</x:f>
        <x:v>0.13</x:v>
      </x:c>
      <x:c r="K7" s="46">
        <x:f>Inputs!$H14</x:f>
        <x:v>0.12</x:v>
      </x:c>
      <x:c r="L7" s="46">
        <x:f>Inputs!$I14</x:f>
        <x:v>0.12</x:v>
      </x:c>
      <x:c r="M7" s="46">
        <x:f>Inputs!$J14</x:f>
        <x:v>0.11</x:v>
      </x:c>
      <x:c r="N7" s="46">
        <x:f>Inputs!$K14</x:f>
        <x:v>0.11</x:v>
      </x:c>
      <x:c r="O7" s="46">
        <x:f>Inputs!$L14</x:f>
        <x:v>0.1</x:v>
      </x:c>
      <x:c r="P7" s="46">
        <x:f>Inputs!$M14</x:f>
        <x:v>0.1</x:v>
      </x:c>
      <x:c r="Q7" s="46">
        <x:f>Inputs!$N14</x:f>
        <x:v>0.09</x:v>
      </x:c>
      <x:c r="R7" s="46">
        <x:f>Inputs!$O14</x:f>
        <x:v>0.09</x:v>
      </x:c>
      <x:c r="S7" s="46">
        <x:f>Inputs!$P14</x:f>
        <x:v>0.085</x:v>
      </x:c>
      <x:c r="T7" s="46">
        <x:f>Inputs!$Q14</x:f>
        <x:v>0.085</x:v>
      </x:c>
      <x:c r="U7" s="46">
        <x:f>Inputs!$R14</x:f>
        <x:v>0.08</x:v>
      </x:c>
      <x:c r="V7" s="46">
        <x:f>Inputs!$S14</x:f>
        <x:v>0.08</x:v>
      </x:c>
      <x:c r="W7" s="46">
        <x:f>Inputs!$T14</x:f>
        <x:v>0.075</x:v>
      </x:c>
      <x:c r="X7" s="46">
        <x:f>Inputs!$U14</x:f>
        <x:v>0.075</x:v>
      </x:c>
      <x:c r="Y7" s="46">
        <x:f>Inputs!$V14</x:f>
        <x:v>0.07</x:v>
      </x:c>
    </x:row>
    <x:row r="8">
      <x:c r="A8" s="22" t="inlineStr">
        <x:is>
          <x:t xml:space="preserve">  EBITDA margin</x:t>
        </x:is>
      </x:c>
      <x:c r="B8" s="23" t="n"/>
      <x:c r="C8" s="23" t="n"/>
      <x:c r="D8" s="23" t="n"/>
      <x:c r="E8" s="23" t="n"/>
      <x:c r="F8" s="46">
        <x:f>Inputs!$C15</x:f>
        <x:v>0.13</x:v>
      </x:c>
      <x:c r="G8" s="46">
        <x:f>Inputs!$D15</x:f>
        <x:v>0.133</x:v>
      </x:c>
      <x:c r="H8" s="46">
        <x:f>Inputs!$E15</x:f>
        <x:v>0.136</x:v>
      </x:c>
      <x:c r="I8" s="46">
        <x:f>Inputs!$F15</x:f>
        <x:v>0.139</x:v>
      </x:c>
      <x:c r="J8" s="46">
        <x:f>Inputs!$G15</x:f>
        <x:v>0.142</x:v>
      </x:c>
      <x:c r="K8" s="46">
        <x:f>Inputs!$H15</x:f>
        <x:v>0.145</x:v>
      </x:c>
      <x:c r="L8" s="46">
        <x:f>Inputs!$I15</x:f>
        <x:v>0.148</x:v>
      </x:c>
      <x:c r="M8" s="46">
        <x:f>Inputs!$J15</x:f>
        <x:v>0.151</x:v>
      </x:c>
      <x:c r="N8" s="46">
        <x:f>Inputs!$K15</x:f>
        <x:v>0.154</x:v>
      </x:c>
      <x:c r="O8" s="46">
        <x:f>Inputs!$L15</x:f>
        <x:v>0.157</x:v>
      </x:c>
      <x:c r="P8" s="46">
        <x:f>Inputs!$M15</x:f>
        <x:v>0.16</x:v>
      </x:c>
      <x:c r="Q8" s="46">
        <x:f>Inputs!$N15</x:f>
        <x:v>0.163</x:v>
      </x:c>
      <x:c r="R8" s="46">
        <x:f>Inputs!$O15</x:f>
        <x:v>0.166</x:v>
      </x:c>
      <x:c r="S8" s="46">
        <x:f>Inputs!$P15</x:f>
        <x:v>0.169</x:v>
      </x:c>
      <x:c r="T8" s="46">
        <x:f>Inputs!$Q15</x:f>
        <x:v>0.172</x:v>
      </x:c>
      <x:c r="U8" s="46">
        <x:f>Inputs!$R15</x:f>
        <x:v>0.175</x:v>
      </x:c>
      <x:c r="V8" s="46">
        <x:f>Inputs!$S15</x:f>
        <x:v>0.177</x:v>
      </x:c>
      <x:c r="W8" s="46">
        <x:f>Inputs!$T15</x:f>
        <x:v>0.178</x:v>
      </x:c>
      <x:c r="X8" s="46">
        <x:f>Inputs!$U15</x:f>
        <x:v>0.179</x:v>
      </x:c>
      <x:c r="Y8" s="46">
        <x:f>Inputs!$V15</x:f>
        <x:v>0.18</x:v>
      </x:c>
    </x:row>
    <x:row r="9">
      <x:c r="A9" s="19" t="inlineStr">
        <x:is>
          <x:t xml:space="preserve">EBITDA</x:t>
        </x:is>
      </x:c>
      <x:c r="B9" s="23" t="n"/>
      <x:c r="C9" s="23" t="n"/>
      <x:c r="D9" s="23" t="n"/>
      <x:c r="E9" s="23" t="n"/>
      <x:c r="F9" s="45">
        <x:f>F6*F8</x:f>
        <x:v>1834.5105999999998</x:v>
      </x:c>
      <x:c r="G9" s="45">
        <x:f>G6*G8</x:f>
        <x:v>1779.31124</x:v>
      </x:c>
      <x:c r="H9" s="45">
        <x:f>H6*H8</x:f>
        <x:v>1978.6164</x:v>
      </x:c>
      <x:c r="I9" s="45">
        <x:f>I6*I8</x:f>
        <x:v>2133.98082</x:v>
      </x:c>
      <x:c r="J9" s="45">
        <x:f>J6*J8</x:f>
        <x:v>2264.3505451999995</x:v>
      </x:c>
      <x:c r="K9" s="45">
        <x:f>K6*K8</x:f>
        <x:v>2172.6326719999997</x:v>
      </x:c>
      <x:c r="L9" s="45">
        <x:f>L6*L8</x:f>
        <x:v>2411.584224</x:v>
      </x:c>
      <x:c r="M9" s="45">
        <x:f>M6*M8</x:f>
        <x:v>2573.2124118</x:v>
      </x:c>
      <x:c r="N9" s="45">
        <x:f>N6*N8</x:f>
        <x:v>2725.8315647639997</x:v>
      </x:c>
      <x:c r="O9" s="45">
        <x:f>O6*O8</x:f>
        <x:v>2587.6804307200005</x:v>
      </x:c>
      <x:c r="P9" s="45">
        <x:f>P6*P8</x:f>
        <x:v>2867.8298880000007</x:v>
      </x:c>
      <x:c r="Q9" s="45">
        <x:f>Q6*Q8</x:f>
        <x:v>3027.6996636060003</x:v>
      </x:c>
      <x:c r="R9" s="45">
        <x:f>R6*R8</x:f>
        <x:v>3202.67508654804</x:v>
      </x:c>
      <x:c r="S9" s="45">
        <x:f>S6*S8</x:f>
        <x:v>3022.2294406304004</x:v>
      </x:c>
      <x:c r="T9" s="45">
        <x:f>T6*T8</x:f>
        <x:v>3344.9650856160006</x:v>
      </x:c>
      <x:c r="U9" s="45">
        <x:f>U6*U8</x:f>
        <x:v>3510.645622218</x:v>
      </x:c>
      <x:c r="V9" s="45">
        <x:f>V6*V8</x:f>
        <x:v>3688.09258761761</x:v>
      </x:c>
      <x:c r="W9" s="45">
        <x:f>W6*W8</x:f>
        <x:v>3421.91481340016</x:v>
      </x:c>
      <x:c r="X9" s="45">
        <x:f>X6*X8</x:f>
        <x:v>3742.1796895329003</x:v>
      </x:c>
      <x:c r="Y9" s="45">
        <x:f>Y6*Y8</x:f>
        <x:v>3863.7162676524968</x:v>
      </x:c>
    </x:row>
    <x:row r="10">
      <x:c r="A10" s="22" t="inlineStr">
        <x:is>
          <x:t xml:space="preserve">  D&amp;A % of revenue</x:t>
        </x:is>
      </x:c>
      <x:c r="B10" s="23" t="n"/>
      <x:c r="C10" s="23" t="n"/>
      <x:c r="D10" s="23" t="n"/>
      <x:c r="E10" s="23" t="n"/>
      <x:c r="F10" s="46">
        <x:f>Inputs!$C16</x:f>
        <x:v>0.0145</x:v>
      </x:c>
      <x:c r="G10" s="46">
        <x:f>Inputs!$D16</x:f>
        <x:v>0.0145</x:v>
      </x:c>
      <x:c r="H10" s="46">
        <x:f>Inputs!$E16</x:f>
        <x:v>0.0144</x:v>
      </x:c>
      <x:c r="I10" s="46">
        <x:f>Inputs!$F16</x:f>
        <x:v>0.0144</x:v>
      </x:c>
      <x:c r="J10" s="46">
        <x:f>Inputs!$G16</x:f>
        <x:v>0.0143</x:v>
      </x:c>
      <x:c r="K10" s="46">
        <x:f>Inputs!$H16</x:f>
        <x:v>0.0143</x:v>
      </x:c>
      <x:c r="L10" s="46">
        <x:f>Inputs!$I16</x:f>
        <x:v>0.0142</x:v>
      </x:c>
      <x:c r="M10" s="46">
        <x:f>Inputs!$J16</x:f>
        <x:v>0.0142</x:v>
      </x:c>
      <x:c r="N10" s="46">
        <x:f>Inputs!$K16</x:f>
        <x:v>0.0141</x:v>
      </x:c>
      <x:c r="O10" s="46">
        <x:f>Inputs!$L16</x:f>
        <x:v>0.0141</x:v>
      </x:c>
      <x:c r="P10" s="46">
        <x:f>Inputs!$M16</x:f>
        <x:v>0.014</x:v>
      </x:c>
      <x:c r="Q10" s="46">
        <x:f>Inputs!$N16</x:f>
        <x:v>0.014</x:v>
      </x:c>
      <x:c r="R10" s="46">
        <x:f>Inputs!$O16</x:f>
        <x:v>0.0139</x:v>
      </x:c>
      <x:c r="S10" s="46">
        <x:f>Inputs!$P16</x:f>
        <x:v>0.0138</x:v>
      </x:c>
      <x:c r="T10" s="46">
        <x:f>Inputs!$Q16</x:f>
        <x:v>0.0138</x:v>
      </x:c>
      <x:c r="U10" s="46">
        <x:f>Inputs!$R16</x:f>
        <x:v>0.0137</x:v>
      </x:c>
      <x:c r="V10" s="46">
        <x:f>Inputs!$S16</x:f>
        <x:v>0.0137</x:v>
      </x:c>
      <x:c r="W10" s="46">
        <x:f>Inputs!$T16</x:f>
        <x:v>0.0136</x:v>
      </x:c>
      <x:c r="X10" s="46">
        <x:f>Inputs!$U16</x:f>
        <x:v>0.0135</x:v>
      </x:c>
      <x:c r="Y10" s="46">
        <x:f>Inputs!$V16</x:f>
        <x:v>0.0135</x:v>
      </x:c>
    </x:row>
    <x:row r="11">
      <x:c r="A11" s="19" t="inlineStr">
        <x:is>
          <x:t xml:space="preserve">D&amp;A</x:t>
        </x:is>
      </x:c>
      <x:c r="B11" s="23" t="n"/>
      <x:c r="C11" s="23" t="n"/>
      <x:c r="D11" s="23" t="n"/>
      <x:c r="E11" s="23" t="n"/>
      <x:c r="F11" s="45">
        <x:f>F6*F10</x:f>
        <x:v>204.61849</x:v>
      </x:c>
      <x:c r="G11" s="45">
        <x:f>G6*G10</x:f>
        <x:v>193.98506</x:v>
      </x:c>
      <x:c r="H11" s="45">
        <x:f>H6*H10</x:f>
        <x:v>209.50055999999998</x:v>
      </x:c>
      <x:c r="I11" s="45">
        <x:f>I6*I10</x:f>
        <x:v>221.074272</x:v>
      </x:c>
      <x:c r="J11" s="45">
        <x:f>J6*J10</x:f>
        <x:v>228.02966757999997</x:v>
      </x:c>
      <x:c r="K11" s="45">
        <x:f>K6*K10</x:f>
        <x:v>214.26653248</x:v>
      </x:c>
      <x:c r="L11" s="45">
        <x:f>L6*L10</x:f>
        <x:v>231.38172960000003</x:v>
      </x:c>
      <x:c r="M11" s="45">
        <x:f>M6*M10</x:f>
        <x:v>241.98421356000003</x:v>
      </x:c>
      <x:c r="N11" s="45">
        <x:f>N6*N10</x:f>
        <x:v>249.57289002059997</x:v>
      </x:c>
      <x:c r="O11" s="45">
        <x:f>O6*O10</x:f>
        <x:v>232.39677753600003</x:v>
      </x:c>
      <x:c r="P11" s="45">
        <x:f>P6*P10</x:f>
        <x:v>250.93511520000004</x:v>
      </x:c>
      <x:c r="Q11" s="45">
        <x:f>Q6*Q10</x:f>
        <x:v>260.047823868</x:v>
      </x:c>
      <x:c r="R11" s="45">
        <x:f>R6*R10</x:f>
        <x:v>268.17580543986594</x:v>
      </x:c>
      <x:c r="S11" s="45">
        <x:f>S6*S10</x:f>
        <x:v>246.78559929408</x:v>
      </x:c>
      <x:c r="T11" s="45">
        <x:f>T6*T10</x:f>
        <x:v>268.37510570640006</x:v>
      </x:c>
      <x:c r="U11" s="45">
        <x:f>U6*U10</x:f>
        <x:v>274.833400139352</x:v>
      </x:c>
      <x:c r="V11" s="45">
        <x:f>V6*V10</x:f>
        <x:v>285.46253361786023</x:v>
      </x:c>
      <x:c r="W11" s="45">
        <x:f>W6*W10</x:f>
        <x:v>261.44967113619197</x:v>
      </x:c>
      <x:c r="X11" s="45">
        <x:f>X6*X10</x:f>
        <x:v>282.23142909885007</x:v>
      </x:c>
      <x:c r="Y11" s="45">
        <x:f>Y6*Y10</x:f>
        <x:v>289.7787200739373</x:v>
      </x:c>
    </x:row>
    <x:row r="12">
      <x:c r="A12" s="19" t="inlineStr">
        <x:is>
          <x:t xml:space="preserve">EBIT</x:t>
        </x:is>
      </x:c>
      <x:c r="B12" s="23" t="n"/>
      <x:c r="C12" s="23" t="n"/>
      <x:c r="D12" s="23" t="n"/>
      <x:c r="E12" s="23" t="n"/>
      <x:c r="F12" s="45">
        <x:f>F9-F11</x:f>
        <x:v>1629.8921099999998</x:v>
      </x:c>
      <x:c r="G12" s="45">
        <x:f>G9-G11</x:f>
        <x:v>1585.32618</x:v>
      </x:c>
      <x:c r="H12" s="45">
        <x:f>H9-H11</x:f>
        <x:v>1769.1158400000002</x:v>
      </x:c>
      <x:c r="I12" s="45">
        <x:f>I9-I11</x:f>
        <x:v>1912.9065480000002</x:v>
      </x:c>
      <x:c r="J12" s="45">
        <x:f>J9-J11</x:f>
        <x:v>2036.3208776199995</x:v>
      </x:c>
      <x:c r="K12" s="45">
        <x:f>K9-K11</x:f>
        <x:v>1958.3661395199997</x:v>
      </x:c>
      <x:c r="L12" s="45">
        <x:f>L9-L11</x:f>
        <x:v>2180.2024944</x:v>
      </x:c>
      <x:c r="M12" s="45">
        <x:f>M9-M11</x:f>
        <x:v>2331.22819824</x:v>
      </x:c>
      <x:c r="N12" s="45">
        <x:f>N9-N11</x:f>
        <x:v>2476.2586747433998</x:v>
      </x:c>
      <x:c r="O12" s="45">
        <x:f>O9-O11</x:f>
        <x:v>2355.2836531840003</x:v>
      </x:c>
      <x:c r="P12" s="45">
        <x:f>P9-P11</x:f>
        <x:v>2616.8947728000007</x:v>
      </x:c>
      <x:c r="Q12" s="45">
        <x:f>Q9-Q11</x:f>
        <x:v>2767.6518397380005</x:v>
      </x:c>
      <x:c r="R12" s="45">
        <x:f>R9-R11</x:f>
        <x:v>2934.499281108174</x:v>
      </x:c>
      <x:c r="S12" s="45">
        <x:f>S9-S11</x:f>
        <x:v>2775.4438413363205</x:v>
      </x:c>
      <x:c r="T12" s="45">
        <x:f>T9-T11</x:f>
        <x:v>3076.5899799096005</x:v>
      </x:c>
      <x:c r="U12" s="45">
        <x:f>U9-U11</x:f>
        <x:v>3235.812222078648</x:v>
      </x:c>
      <x:c r="V12" s="45">
        <x:f>V9-V11</x:f>
        <x:v>3402.63005399975</x:v>
      </x:c>
      <x:c r="W12" s="45">
        <x:f>W9-W11</x:f>
        <x:v>3160.4651422639677</x:v>
      </x:c>
      <x:c r="X12" s="45">
        <x:f>X9-X11</x:f>
        <x:v>3459.94826043405</x:v>
      </x:c>
      <x:c r="Y12" s="45">
        <x:f>Y9-Y11</x:f>
        <x:v>3573.9375475785596</x:v>
      </x:c>
    </x:row>
    <x:row r="13">
      <x:c r="A13" s="22" t="inlineStr">
        <x:is>
          <x:t xml:space="preserve">  Cash tax rate</x:t>
        </x:is>
      </x:c>
      <x:c r="B13" s="23" t="n"/>
      <x:c r="C13" s="23" t="n"/>
      <x:c r="D13" s="23" t="n"/>
      <x:c r="E13" s="23" t="n"/>
      <x:c r="F13" s="46">
        <x:f>Inputs!$C19</x:f>
        <x:v>0.05</x:v>
      </x:c>
      <x:c r="G13" s="46">
        <x:f>Inputs!$D19</x:f>
        <x:v>0.05</x:v>
      </x:c>
      <x:c r="H13" s="46">
        <x:f>Inputs!$E19</x:f>
        <x:v>0.05</x:v>
      </x:c>
      <x:c r="I13" s="46">
        <x:f>Inputs!$F19</x:f>
        <x:v>0.05</x:v>
      </x:c>
      <x:c r="J13" s="46">
        <x:f>Inputs!$G19</x:f>
        <x:v>0.08</x:v>
      </x:c>
      <x:c r="K13" s="46">
        <x:f>Inputs!$H19</x:f>
        <x:v>0.08</x:v>
      </x:c>
      <x:c r="L13" s="46">
        <x:f>Inputs!$I19</x:f>
        <x:v>0.08</x:v>
      </x:c>
      <x:c r="M13" s="46">
        <x:f>Inputs!$J19</x:f>
        <x:v>0.08</x:v>
      </x:c>
      <x:c r="N13" s="46">
        <x:f>Inputs!$K19</x:f>
        <x:v>0.12</x:v>
      </x:c>
      <x:c r="O13" s="46">
        <x:f>Inputs!$L19</x:f>
        <x:v>0.12</x:v>
      </x:c>
      <x:c r="P13" s="46">
        <x:f>Inputs!$M19</x:f>
        <x:v>0.12</x:v>
      </x:c>
      <x:c r="Q13" s="46">
        <x:f>Inputs!$N19</x:f>
        <x:v>0.12</x:v>
      </x:c>
      <x:c r="R13" s="46">
        <x:f>Inputs!$O19</x:f>
        <x:v>0.18</x:v>
      </x:c>
      <x:c r="S13" s="46">
        <x:f>Inputs!$P19</x:f>
        <x:v>0.18</x:v>
      </x:c>
      <x:c r="T13" s="46">
        <x:f>Inputs!$Q19</x:f>
        <x:v>0.18</x:v>
      </x:c>
      <x:c r="U13" s="46">
        <x:f>Inputs!$R19</x:f>
        <x:v>0.18</x:v>
      </x:c>
      <x:c r="V13" s="46">
        <x:f>Inputs!$S19</x:f>
        <x:v>0.22</x:v>
      </x:c>
      <x:c r="W13" s="46">
        <x:f>Inputs!$T19</x:f>
        <x:v>0.22</x:v>
      </x:c>
      <x:c r="X13" s="46">
        <x:f>Inputs!$U19</x:f>
        <x:v>0.22</x:v>
      </x:c>
      <x:c r="Y13" s="46">
        <x:f>Inputs!$V19</x:f>
        <x:v>0.25</x:v>
      </x:c>
    </x:row>
    <x:row r="14">
      <x:c r="A14" s="19" t="inlineStr">
        <x:is>
          <x:t xml:space="preserve">Cash taxes</x:t>
        </x:is>
      </x:c>
      <x:c r="B14" s="23" t="n"/>
      <x:c r="C14" s="23" t="n"/>
      <x:c r="D14" s="23" t="n"/>
      <x:c r="E14" s="23" t="n"/>
      <x:c r="F14" s="45">
        <x:f>MAX(0,F12)*F13</x:f>
        <x:v>81.49460549999999</x:v>
      </x:c>
      <x:c r="G14" s="45">
        <x:f>MAX(0,G12)*G13</x:f>
        <x:v>79.266309</x:v>
      </x:c>
      <x:c r="H14" s="45">
        <x:f>MAX(0,H12)*H13</x:f>
        <x:v>88.45579200000002</x:v>
      </x:c>
      <x:c r="I14" s="45">
        <x:f>MAX(0,I12)*I13</x:f>
        <x:v>95.64532740000001</x:v>
      </x:c>
      <x:c r="J14" s="45">
        <x:f>MAX(0,J12)*J13</x:f>
        <x:v>162.90567020959995</x:v>
      </x:c>
      <x:c r="K14" s="45">
        <x:f>MAX(0,K12)*K13</x:f>
        <x:v>156.66929116159997</x:v>
      </x:c>
      <x:c r="L14" s="45">
        <x:f>MAX(0,L12)*L13</x:f>
        <x:v>174.416199552</x:v>
      </x:c>
      <x:c r="M14" s="45">
        <x:f>MAX(0,M12)*M13</x:f>
        <x:v>186.49825585920001</x:v>
      </x:c>
      <x:c r="N14" s="45">
        <x:f>MAX(0,N12)*N13</x:f>
        <x:v>297.15104096920794</x:v>
      </x:c>
      <x:c r="O14" s="45">
        <x:f>MAX(0,O12)*O13</x:f>
        <x:v>282.63403838208</x:v>
      </x:c>
      <x:c r="P14" s="45">
        <x:f>MAX(0,P12)*P13</x:f>
        <x:v>314.0273727360001</x:v>
      </x:c>
      <x:c r="Q14" s="45">
        <x:f>MAX(0,Q12)*Q13</x:f>
        <x:v>332.11822076856004</x:v>
      </x:c>
      <x:c r="R14" s="45">
        <x:f>MAX(0,R12)*R13</x:f>
        <x:v>528.2098705994713</x:v>
      </x:c>
      <x:c r="S14" s="45">
        <x:f>MAX(0,S12)*S13</x:f>
        <x:v>499.57989144053766</x:v>
      </x:c>
      <x:c r="T14" s="45">
        <x:f>MAX(0,T12)*T13</x:f>
        <x:v>553.7861963837281</x:v>
      </x:c>
      <x:c r="U14" s="45">
        <x:f>MAX(0,U12)*U13</x:f>
        <x:v>582.4461999741567</x:v>
      </x:c>
      <x:c r="V14" s="45">
        <x:f>MAX(0,V12)*V13</x:f>
        <x:v>748.578611879945</x:v>
      </x:c>
      <x:c r="W14" s="45">
        <x:f>MAX(0,W12)*W13</x:f>
        <x:v>695.3023312980729</x:v>
      </x:c>
      <x:c r="X14" s="45">
        <x:f>MAX(0,X12)*X13</x:f>
        <x:v>761.188617295491</x:v>
      </x:c>
      <x:c r="Y14" s="45">
        <x:f>MAX(0,Y12)*Y13</x:f>
        <x:v>893.4843868946399</x:v>
      </x:c>
    </x:row>
    <x:row r="15">
      <x:c r="A15" s="19" t="inlineStr">
        <x:is>
          <x:t xml:space="preserve">NOPAT</x:t>
        </x:is>
      </x:c>
      <x:c r="B15" s="23" t="n"/>
      <x:c r="C15" s="23" t="n"/>
      <x:c r="D15" s="23" t="n"/>
      <x:c r="E15" s="23" t="n"/>
      <x:c r="F15" s="45">
        <x:f>F12-F14</x:f>
        <x:v>1548.3975044999997</x:v>
      </x:c>
      <x:c r="G15" s="45">
        <x:f>G12-G14</x:f>
        <x:v>1506.059871</x:v>
      </x:c>
      <x:c r="H15" s="45">
        <x:f>H12-H14</x:f>
        <x:v>1680.6600480000002</x:v>
      </x:c>
      <x:c r="I15" s="45">
        <x:f>I12-I14</x:f>
        <x:v>1817.2612206000001</x:v>
      </x:c>
      <x:c r="J15" s="45">
        <x:f>J12-J14</x:f>
        <x:v>1873.4152074103995</x:v>
      </x:c>
      <x:c r="K15" s="45">
        <x:f>K12-K14</x:f>
        <x:v>1801.6968483583996</x:v>
      </x:c>
      <x:c r="L15" s="45">
        <x:f>L12-L14</x:f>
        <x:v>2005.786294848</x:v>
      </x:c>
      <x:c r="M15" s="45">
        <x:f>M12-M14</x:f>
        <x:v>2144.7299423808</x:v>
      </x:c>
      <x:c r="N15" s="45">
        <x:f>N12-N14</x:f>
        <x:v>2179.107633774192</x:v>
      </x:c>
      <x:c r="O15" s="45">
        <x:f>O12-O14</x:f>
        <x:v>2072.6496148019205</x:v>
      </x:c>
      <x:c r="P15" s="45">
        <x:f>P12-P14</x:f>
        <x:v>2302.867400064001</x:v>
      </x:c>
      <x:c r="Q15" s="45">
        <x:f>Q12-Q14</x:f>
        <x:v>2435.5336189694403</x:v>
      </x:c>
      <x:c r="R15" s="45">
        <x:f>R12-R14</x:f>
        <x:v>2406.2894105087025</x:v>
      </x:c>
      <x:c r="S15" s="45">
        <x:f>S12-S14</x:f>
        <x:v>2275.8639498957828</x:v>
      </x:c>
      <x:c r="T15" s="45">
        <x:f>T12-T14</x:f>
        <x:v>2522.8037835258724</x:v>
      </x:c>
      <x:c r="U15" s="45">
        <x:f>U12-U14</x:f>
        <x:v>2653.3660221044915</x:v>
      </x:c>
      <x:c r="V15" s="45">
        <x:f>V12-V14</x:f>
        <x:v>2654.051442119805</x:v>
      </x:c>
      <x:c r="W15" s="45">
        <x:f>W12-W14</x:f>
        <x:v>2465.162810965895</x:v>
      </x:c>
      <x:c r="X15" s="45">
        <x:f>X12-X14</x:f>
        <x:v>2698.759643138559</x:v>
      </x:c>
      <x:c r="Y15" s="45">
        <x:f>Y12-Y14</x:f>
        <x:v>2680.4531606839196</x:v>
      </x:c>
    </x:row>
    <x:row r="16">
      <x:c r="A16" s="22" t="inlineStr">
        <x:is>
          <x:t xml:space="preserve">  Capex % of revenue</x:t>
        </x:is>
      </x:c>
      <x:c r="B16" s="23" t="n"/>
      <x:c r="C16" s="23" t="n"/>
      <x:c r="D16" s="23" t="n"/>
      <x:c r="E16" s="23" t="n"/>
      <x:c r="F16" s="46">
        <x:f>Inputs!$C17</x:f>
        <x:v>0.0075</x:v>
      </x:c>
      <x:c r="G16" s="46">
        <x:f>Inputs!$D17</x:f>
        <x:v>0.0075</x:v>
      </x:c>
      <x:c r="H16" s="46">
        <x:f>Inputs!$E17</x:f>
        <x:v>0.0074</x:v>
      </x:c>
      <x:c r="I16" s="46">
        <x:f>Inputs!$F17</x:f>
        <x:v>0.0074</x:v>
      </x:c>
      <x:c r="J16" s="46">
        <x:f>Inputs!$G17</x:f>
        <x:v>0.0073</x:v>
      </x:c>
      <x:c r="K16" s="46">
        <x:f>Inputs!$H17</x:f>
        <x:v>0.0073</x:v>
      </x:c>
      <x:c r="L16" s="46">
        <x:f>Inputs!$I17</x:f>
        <x:v>0.0072</x:v>
      </x:c>
      <x:c r="M16" s="46">
        <x:f>Inputs!$J17</x:f>
        <x:v>0.0072</x:v>
      </x:c>
      <x:c r="N16" s="46">
        <x:f>Inputs!$K17</x:f>
        <x:v>0.0071</x:v>
      </x:c>
      <x:c r="O16" s="46">
        <x:f>Inputs!$L17</x:f>
        <x:v>0.0071</x:v>
      </x:c>
      <x:c r="P16" s="46">
        <x:f>Inputs!$M17</x:f>
        <x:v>0.007</x:v>
      </x:c>
      <x:c r="Q16" s="46">
        <x:f>Inputs!$N17</x:f>
        <x:v>0.007</x:v>
      </x:c>
      <x:c r="R16" s="46">
        <x:f>Inputs!$O17</x:f>
        <x:v>0.007</x:v>
      </x:c>
      <x:c r="S16" s="46">
        <x:f>Inputs!$P17</x:f>
        <x:v>0.007</x:v>
      </x:c>
      <x:c r="T16" s="46">
        <x:f>Inputs!$Q17</x:f>
        <x:v>0.007</x:v>
      </x:c>
      <x:c r="U16" s="46">
        <x:f>Inputs!$R17</x:f>
        <x:v>0.007</x:v>
      </x:c>
      <x:c r="V16" s="46">
        <x:f>Inputs!$S17</x:f>
        <x:v>0.007</x:v>
      </x:c>
      <x:c r="W16" s="46">
        <x:f>Inputs!$T17</x:f>
        <x:v>0.007</x:v>
      </x:c>
      <x:c r="X16" s="46">
        <x:f>Inputs!$U17</x:f>
        <x:v>0.007</x:v>
      </x:c>
      <x:c r="Y16" s="46">
        <x:f>Inputs!$V17</x:f>
        <x:v>0.007</x:v>
      </x:c>
    </x:row>
    <x:row r="17">
      <x:c r="A17" s="19" t="inlineStr">
        <x:is>
          <x:t xml:space="preserve">Capex</x:t>
        </x:is>
      </x:c>
      <x:c r="B17" s="23" t="n"/>
      <x:c r="C17" s="23" t="n"/>
      <x:c r="D17" s="23" t="n"/>
      <x:c r="E17" s="23" t="n"/>
      <x:c r="F17" s="45">
        <x:f>-F6*F16</x:f>
        <x:v>-105.83715</x:v>
      </x:c>
      <x:c r="G17" s="45">
        <x:f>-G6*G16</x:f>
        <x:v>-100.33709999999999</x:v>
      </x:c>
      <x:c r="H17" s="45">
        <x:f>-H6*H16</x:f>
        <x:v>-107.66001</x:v>
      </x:c>
      <x:c r="I17" s="45">
        <x:f>-I6*I16</x:f>
        <x:v>-113.60761200000002</x:v>
      </x:c>
      <x:c r="J17" s="45">
        <x:f>-J6*J16</x:f>
        <x:v>-116.40675337999998</x:v>
      </x:c>
      <x:c r="K17" s="45">
        <x:f>-K6*K16</x:f>
        <x:v>-109.38081728</x:v>
      </x:c>
      <x:c r="L17" s="45">
        <x:f>-L6*L16</x:f>
        <x:v>-117.3203136</x:v>
      </x:c>
      <x:c r="M17" s="45">
        <x:f>-M6*M16</x:f>
        <x:v>-122.69622096</x:v>
      </x:c>
      <x:c r="N17" s="45">
        <x:f>-N6*N16</x:f>
        <x:v>-125.67145525859999</x:v>
      </x:c>
      <x:c r="O17" s="45">
        <x:f>-O6*O16</x:f>
        <x:v>-117.02249081600002</x:v>
      </x:c>
      <x:c r="P17" s="45">
        <x:f>-P6*P16</x:f>
        <x:v>-125.46755760000002</x:v>
      </x:c>
      <x:c r="Q17" s="45">
        <x:f>-Q6*Q16</x:f>
        <x:v>-130.023911934</x:v>
      </x:c>
      <x:c r="R17" s="45">
        <x:f>-R6*R16</x:f>
        <x:v>-135.05256389058</x:v>
      </x:c>
      <x:c r="S17" s="45">
        <x:f>-S6*S16</x:f>
        <x:v>-125.1811010912</x:v>
      </x:c>
      <x:c r="T17" s="45">
        <x:f>-T6*T16</x:f>
        <x:v>-136.13229999600003</x:v>
      </x:c>
      <x:c r="U17" s="45">
        <x:f>-U6*U16</x:f>
        <x:v>-140.42582488872003</x:v>
      </x:c>
      <x:c r="V17" s="45">
        <x:f>-V6*V16</x:f>
        <x:v>-145.8567690018264</x:v>
      </x:c>
      <x:c r="W17" s="45">
        <x:f>-W6*W16</x:f>
        <x:v>-134.56968367304</x:v>
      </x:c>
      <x:c r="X17" s="45">
        <x:f>-X6*X16</x:f>
        <x:v>-146.34222249570004</x:v>
      </x:c>
      <x:c r="Y17" s="45">
        <x:f>-Y6*Y16</x:f>
        <x:v>-150.25563263093045</x:v>
      </x:c>
    </x:row>
    <x:row r="18">
      <x:c r="A18" s="22" t="inlineStr">
        <x:is>
          <x:t xml:space="preserve">  NWC % of annualized revenue</x:t>
        </x:is>
      </x:c>
      <x:c r="B18" s="23" t="n"/>
      <x:c r="C18" s="23" t="n"/>
      <x:c r="D18" s="23" t="n"/>
      <x:c r="E18" s="23" t="n"/>
      <x:c r="F18" s="46">
        <x:f>Inputs!$C18</x:f>
        <x:v>-0.06</x:v>
      </x:c>
      <x:c r="G18" s="46">
        <x:f>Inputs!$D18</x:f>
        <x:v>-0.06</x:v>
      </x:c>
      <x:c r="H18" s="46">
        <x:f>Inputs!$E18</x:f>
        <x:v>-0.06</x:v>
      </x:c>
      <x:c r="I18" s="46">
        <x:f>Inputs!$F18</x:f>
        <x:v>-0.06</x:v>
      </x:c>
      <x:c r="J18" s="46">
        <x:f>Inputs!$G18</x:f>
        <x:v>-0.061</x:v>
      </x:c>
      <x:c r="K18" s="46">
        <x:f>Inputs!$H18</x:f>
        <x:v>-0.061</x:v>
      </x:c>
      <x:c r="L18" s="46">
        <x:f>Inputs!$I18</x:f>
        <x:v>-0.061</x:v>
      </x:c>
      <x:c r="M18" s="46">
        <x:f>Inputs!$J18</x:f>
        <x:v>-0.061</x:v>
      </x:c>
      <x:c r="N18" s="46">
        <x:f>Inputs!$K18</x:f>
        <x:v>-0.062</x:v>
      </x:c>
      <x:c r="O18" s="46">
        <x:f>Inputs!$L18</x:f>
        <x:v>-0.062</x:v>
      </x:c>
      <x:c r="P18" s="46">
        <x:f>Inputs!$M18</x:f>
        <x:v>-0.062</x:v>
      </x:c>
      <x:c r="Q18" s="46">
        <x:f>Inputs!$N18</x:f>
        <x:v>-0.062</x:v>
      </x:c>
      <x:c r="R18" s="46">
        <x:f>Inputs!$O18</x:f>
        <x:v>-0.063</x:v>
      </x:c>
      <x:c r="S18" s="46">
        <x:f>Inputs!$P18</x:f>
        <x:v>-0.063</x:v>
      </x:c>
      <x:c r="T18" s="46">
        <x:f>Inputs!$Q18</x:f>
        <x:v>-0.063</x:v>
      </x:c>
      <x:c r="U18" s="46">
        <x:f>Inputs!$R18</x:f>
        <x:v>-0.063</x:v>
      </x:c>
      <x:c r="V18" s="46">
        <x:f>Inputs!$S18</x:f>
        <x:v>-0.064</x:v>
      </x:c>
      <x:c r="W18" s="46">
        <x:f>Inputs!$T18</x:f>
        <x:v>-0.064</x:v>
      </x:c>
      <x:c r="X18" s="46">
        <x:f>Inputs!$U18</x:f>
        <x:v>-0.065</x:v>
      </x:c>
      <x:c r="Y18" s="46">
        <x:f>Inputs!$V18</x:f>
        <x:v>-0.065</x:v>
      </x:c>
    </x:row>
    <x:row r="19">
      <x:c r="A19" s="19" t="inlineStr">
        <x:is>
          <x:t xml:space="preserve">Operating NWC balance</x:t>
        </x:is>
      </x:c>
      <x:c r="B19" s="23" t="n"/>
      <x:c r="C19" s="23" t="n"/>
      <x:c r="D19" s="23" t="n"/>
      <x:c r="E19" s="44">
        <x:f>Inputs!$B$10</x:f>
        <x:v>-7382</x:v>
      </x:c>
      <x:c r="F19" s="45">
        <x:f>F6*4*F18</x:f>
        <x:v>-3386.7888</x:v>
      </x:c>
      <x:c r="G19" s="45">
        <x:f>G6*4*G18</x:f>
        <x:v>-3210.7871999999998</x:v>
      </x:c>
      <x:c r="H19" s="45">
        <x:f>H6*4*H18</x:f>
        <x:v>-3491.676</x:v>
      </x:c>
      <x:c r="I19" s="45">
        <x:f>I6*4*I18</x:f>
        <x:v>-3684.5712000000003</x:v>
      </x:c>
      <x:c r="J19" s="45">
        <x:f>J6*4*J18</x:f>
        <x:v>-3890.8558663999993</x:v>
      </x:c>
      <x:c r="K19" s="45">
        <x:f>K6*4*K18</x:f>
        <x:v>-3656.0163583999997</x:v>
      </x:c>
      <x:c r="L19" s="45">
        <x:f>L6*4*L18</x:f>
        <x:v>-3975.8550720000003</x:v>
      </x:c>
      <x:c r="M19" s="45">
        <x:f>M6*4*M18</x:f>
        <x:v>-4158.0385992</x:v>
      </x:c>
      <x:c r="N19" s="45">
        <x:f>N6*4*N18</x:f>
        <x:v>-4389.650831567999</x:v>
      </x:c>
      <x:c r="O19" s="45">
        <x:f>O6*4*O18</x:f>
        <x:v>-4087.5461580800006</x:v>
      </x:c>
      <x:c r="P19" s="45">
        <x:f>P6*4*P18</x:f>
        <x:v>-4445.136326400001</x:v>
      </x:c>
      <x:c r="Q19" s="45">
        <x:f>Q6*4*Q18</x:f>
        <x:v>-4606.561451376</x:v>
      </x:c>
      <x:c r="R19" s="45">
        <x:f>R6*4*R18</x:f>
        <x:v>-4861.892300060879</x:v>
      </x:c>
      <x:c r="S19" s="45">
        <x:f>S6*4*S18</x:f>
        <x:v>-4506.5196392832</x:v>
      </x:c>
      <x:c r="T19" s="45">
        <x:f>T6*4*T18</x:f>
        <x:v>-4900.762799856001</x:v>
      </x:c>
      <x:c r="U19" s="45">
        <x:f>U6*4*U18</x:f>
        <x:v>-5055.329695993921</x:v>
      </x:c>
      <x:c r="V19" s="45">
        <x:f>V6*4*V18</x:f>
        <x:v>-5334.190409209651</x:v>
      </x:c>
      <x:c r="W19" s="45">
        <x:f>W6*4*W18</x:f>
        <x:v>-4921.405574328321</x:v>
      </x:c>
      <x:c r="X19" s="45">
        <x:f>X6*4*X18</x:f>
        <x:v>-5435.568264126001</x:v>
      </x:c>
      <x:c r="Y19" s="45">
        <x:f>Y6*4*Y18</x:f>
        <x:v>-5580.923497720273</x:v>
      </x:c>
    </x:row>
    <x:row r="20">
      <x:c r="A20" s="19" t="inlineStr">
        <x:is>
          <x:t xml:space="preserve">Change in NWC</x:t>
        </x:is>
      </x:c>
      <x:c r="B20" s="23" t="n"/>
      <x:c r="C20" s="23" t="n"/>
      <x:c r="D20" s="23" t="n"/>
      <x:c r="E20" s="23" t="n"/>
      <x:c r="F20" s="45">
        <x:f>F19-E19</x:f>
        <x:v>3995.2112</x:v>
      </x:c>
      <x:c r="G20" s="45">
        <x:f>G19-F19</x:f>
        <x:v>176.00160000000005</x:v>
      </x:c>
      <x:c r="H20" s="45">
        <x:f>H19-G19</x:f>
        <x:v>-280.8888000000002</x:v>
      </x:c>
      <x:c r="I20" s="45">
        <x:f>I19-H19</x:f>
        <x:v>-192.8952000000004</x:v>
      </x:c>
      <x:c r="J20" s="45">
        <x:f>J19-I19</x:f>
        <x:v>-206.28466639999897</x:v>
      </x:c>
      <x:c r="K20" s="45">
        <x:f>K19-J19</x:f>
        <x:v>234.83950799999957</x:v>
      </x:c>
      <x:c r="L20" s="45">
        <x:f>L19-K19</x:f>
        <x:v>-319.8387136000006</x:v>
      </x:c>
      <x:c r="M20" s="45">
        <x:f>M19-L19</x:f>
        <x:v>-182.18352719999984</x:v>
      </x:c>
      <x:c r="N20" s="45">
        <x:f>N19-M19</x:f>
        <x:v>-231.61223236799924</x:v>
      </x:c>
      <x:c r="O20" s="45">
        <x:f>O19-N19</x:f>
        <x:v>302.10467348799875</x:v>
      </x:c>
      <x:c r="P20" s="45">
        <x:f>P19-O19</x:f>
        <x:v>-357.59016832000043</x:v>
      </x:c>
      <x:c r="Q20" s="45">
        <x:f>Q19-P19</x:f>
        <x:v>-161.4251249759991</x:v>
      </x:c>
      <x:c r="R20" s="45">
        <x:f>R19-Q19</x:f>
        <x:v>-255.33084868487913</x:v>
      </x:c>
      <x:c r="S20" s="45">
        <x:f>S19-R19</x:f>
        <x:v>355.3726607776789</x:v>
      </x:c>
      <x:c r="T20" s="45">
        <x:f>T19-S19</x:f>
        <x:v>-394.24316057280066</x:v>
      </x:c>
      <x:c r="U20" s="45">
        <x:f>U19-T19</x:f>
        <x:v>-154.56689613791968</x:v>
      </x:c>
      <x:c r="V20" s="45">
        <x:f>V19-U19</x:f>
        <x:v>-278.86071321573036</x:v>
      </x:c>
      <x:c r="W20" s="45">
        <x:f>W19-V19</x:f>
        <x:v>412.7848348813304</x:v>
      </x:c>
      <x:c r="X20" s="45">
        <x:f>X19-W19</x:f>
        <x:v>-514.1626897976803</x:v>
      </x:c>
      <x:c r="Y20" s="45">
        <x:f>Y19-X19</x:f>
        <x:v>-145.35523359427225</x:v>
      </x:c>
    </x:row>
    <x:row r="21">
      <x:c r="A21" s="19" t="inlineStr">
        <x:is>
          <x:t xml:space="preserve">FCFF</x:t>
        </x:is>
      </x:c>
      <x:c r="B21" s="23" t="n"/>
      <x:c r="C21" s="23" t="n"/>
      <x:c r="D21" s="23" t="n"/>
      <x:c r="E21" s="23" t="n"/>
      <x:c r="F21" s="47">
        <x:f>F15+F11+F17-F20</x:f>
        <x:v>-2348.0323555000004</x:v>
      </x:c>
      <x:c r="G21" s="47">
        <x:f>G15+G11+G17-G20</x:f>
        <x:v>1423.706231</x:v>
      </x:c>
      <x:c r="H21" s="47">
        <x:f>H15+H11+H17-H20</x:f>
        <x:v>2063.3893980000003</x:v>
      </x:c>
      <x:c r="I21" s="47">
        <x:f>I15+I11+I17-I20</x:f>
        <x:v>2117.6230806000003</x:v>
      </x:c>
      <x:c r="J21" s="47">
        <x:f>J15+J11+J17-J20</x:f>
        <x:v>2191.3227880103987</x:v>
      </x:c>
      <x:c r="K21" s="47">
        <x:f>K15+K11+K17-K20</x:f>
        <x:v>1671.7430555584</x:v>
      </x:c>
      <x:c r="L21" s="47">
        <x:f>L15+L11+L17-L20</x:f>
        <x:v>2439.6864244480003</x:v>
      </x:c>
      <x:c r="M21" s="47">
        <x:f>M15+M11+M17-M20</x:f>
        <x:v>2446.2014621808</x:v>
      </x:c>
      <x:c r="N21" s="47">
        <x:f>N15+N11+N17-N20</x:f>
        <x:v>2534.6213009041912</x:v>
      </x:c>
      <x:c r="O21" s="47">
        <x:f>O15+O11+O17-O20</x:f>
        <x:v>1885.919228033922</x:v>
      </x:c>
      <x:c r="P21" s="47">
        <x:f>P15+P11+P17-P20</x:f>
        <x:v>2785.925125984001</x:v>
      </x:c>
      <x:c r="Q21" s="47">
        <x:f>Q15+Q11+Q17-Q20</x:f>
        <x:v>2726.98265587944</x:v>
      </x:c>
      <x:c r="R21" s="47">
        <x:f>R15+R11+R17-R20</x:f>
        <x:v>2794.7435007428676</x:v>
      </x:c>
      <x:c r="S21" s="47">
        <x:f>S15+S11+S17-S20</x:f>
        <x:v>2042.0957873209836</x:v>
      </x:c>
      <x:c r="T21" s="47">
        <x:f>T15+T11+T17-T20</x:f>
        <x:v>3049.2897498090733</x:v>
      </x:c>
      <x:c r="U21" s="47">
        <x:f>U15+U11+U17-U20</x:f>
        <x:v>2942.340493493043</x:v>
      </x:c>
      <x:c r="V21" s="47">
        <x:f>V15+V11+V17-V20</x:f>
        <x:v>3072.517919951569</x:v>
      </x:c>
      <x:c r="W21" s="47">
        <x:f>W15+W11+W17-W20</x:f>
        <x:v>2179.257963547717</x:v>
      </x:c>
      <x:c r="X21" s="47">
        <x:f>X15+X11+X17-X20</x:f>
        <x:v>3348.8115395393897</x:v>
      </x:c>
      <x:c r="Y21" s="47">
        <x:f>Y15+Y11+Y17-Y20</x:f>
        <x:v>2965.3314817211985</x:v>
      </x:c>
    </x:row>
    <x:row r="22"/>
    <x:row r="23">
      <x:c r="A23" s="3" t="inlineStr">
        <x:is>
          <x:t xml:space="preserve">Discounting (Mid-Quarter Convention)</x:t>
        </x:is>
      </x:c>
    </x:row>
    <x:row r="24">
      <x:c r="A24" s="6" t="inlineStr">
        <x:is>
          <x:t xml:space="preserve">t (quarters)</x:t>
        </x:is>
      </x:c>
      <x:c r="F24" s="26" t="n">
        <x:v>1</x:v>
      </x:c>
      <x:c r="G24" s="26" t="n">
        <x:v>2</x:v>
      </x:c>
      <x:c r="H24" s="26" t="n">
        <x:v>3</x:v>
      </x:c>
      <x:c r="I24" s="26" t="n">
        <x:v>4</x:v>
      </x:c>
      <x:c r="J24" s="26" t="n">
        <x:v>5</x:v>
      </x:c>
      <x:c r="K24" s="26" t="n">
        <x:v>6</x:v>
      </x:c>
      <x:c r="L24" s="26" t="n">
        <x:v>7</x:v>
      </x:c>
      <x:c r="M24" s="26" t="n">
        <x:v>8</x:v>
      </x:c>
      <x:c r="N24" s="26" t="n">
        <x:v>9</x:v>
      </x:c>
      <x:c r="O24" s="26" t="n">
        <x:v>10</x:v>
      </x:c>
      <x:c r="P24" s="26" t="n">
        <x:v>11</x:v>
      </x:c>
      <x:c r="Q24" s="26" t="n">
        <x:v>12</x:v>
      </x:c>
      <x:c r="R24" s="26" t="n">
        <x:v>13</x:v>
      </x:c>
      <x:c r="S24" s="26" t="n">
        <x:v>14</x:v>
      </x:c>
      <x:c r="T24" s="26" t="n">
        <x:v>15</x:v>
      </x:c>
      <x:c r="U24" s="26" t="n">
        <x:v>16</x:v>
      </x:c>
      <x:c r="V24" s="26" t="n">
        <x:v>17</x:v>
      </x:c>
      <x:c r="W24" s="26" t="n">
        <x:v>18</x:v>
      </x:c>
      <x:c r="X24" s="26" t="n">
        <x:v>19</x:v>
      </x:c>
      <x:c r="Y24" s="26" t="n">
        <x:v>20</x:v>
      </x:c>
    </x:row>
    <x:row r="25">
      <x:c r="A25" s="6" t="inlineStr">
        <x:is>
          <x:t xml:space="preserve">Discount factor</x:t>
        </x:is>
      </x:c>
      <x:c r="F25" s="48">
        <x:f>1/(1+Inputs!$B$35)^(F24-0.5)</x:f>
        <x:v>0.9884333576123023</x:v>
      </x:c>
      <x:c r="G25" s="48">
        <x:f>1/(1+Inputs!$B$35)^(G24-0.5)</x:f>
        <x:v>0.9656998870163968</x:v>
      </x:c>
      <x:c r="H25" s="48">
        <x:f>1/(1+Inputs!$B$35)^(H24-0.5)</x:f>
        <x:v>0.9434892748219754</x:v>
      </x:c>
      <x:c r="I25" s="48">
        <x:f>1/(1+Inputs!$B$35)^(I24-0.5)</x:f>
        <x:v>0.9217894955485095</x:v>
      </x:c>
      <x:c r="J25" s="48">
        <x:f>1/(1+Inputs!$B$35)^(J24-0.5)</x:f>
        <x:v>0.9005888002954805</x:v>
      </x:c>
      <x:c r="K25" s="48">
        <x:f>1/(1+Inputs!$B$35)^(K24-0.5)</x:f>
        <x:v>0.8798757103811784</x:v>
      </x:c>
      <x:c r="L25" s="48">
        <x:f>1/(1+Inputs!$B$35)^(L24-0.5)</x:f>
        <x:v>0.8596390111278052</x:v>
      </x:c>
      <x:c r="M25" s="48">
        <x:f>1/(1+Inputs!$B$35)^(M24-0.5)</x:f>
        <x:v>0.8398677457895176</x:v>
      </x:c>
      <x:c r="N25" s="48">
        <x:f>1/(1+Inputs!$B$35)^(N24-0.5)</x:f>
        <x:v>0.8205512096201216</x:v>
      </x:c>
      <x:c r="O25" s="48">
        <x:f>1/(1+Inputs!$B$35)^(O24-0.5)</x:f>
        <x:v>0.8016789440772073</x:v>
      </x:c>
      <x:c r="P25" s="48">
        <x:f>1/(1+Inputs!$B$35)^(P24-0.5)</x:f>
        <x:v>0.783240731159585</x:v>
      </x:c>
      <x:c r="Q25" s="48">
        <x:f>1/(1+Inputs!$B$35)^(Q24-0.5)</x:f>
        <x:v>0.765226587874959</x:v>
      </x:c>
      <x:c r="R25" s="48">
        <x:f>1/(1+Inputs!$B$35)^(R24-0.5)</x:f>
        <x:v>0.74762676083484</x:v>
      </x:c>
      <x:c r="S25" s="48">
        <x:f>1/(1+Inputs!$B$35)^(S24-0.5)</x:f>
        <x:v>0.7304317209737738</x:v>
      </x:c>
      <x:c r="T25" s="48">
        <x:f>1/(1+Inputs!$B$35)^(T24-0.5)</x:f>
        <x:v>0.7136321583900239</x:v>
      </x:c>
      <x:c r="U25" s="48">
        <x:f>1/(1+Inputs!$B$35)^(U24-0.5)</x:f>
        <x:v>0.6972189773049156</x:v>
      </x:c>
      <x:c r="V25" s="48">
        <x:f>1/(1+Inputs!$B$35)^(V24-0.5)</x:f>
        <x:v>0.6811832911381142</x:v>
      </x:c>
      <x:c r="W25" s="48">
        <x:f>1/(1+Inputs!$B$35)^(W24-0.5)</x:f>
        <x:v>0.6655164176961673</x:v>
      </x:c>
      <x:c r="X25" s="48">
        <x:f>1/(1+Inputs!$B$35)^(X24-0.5)</x:f>
        <x:v>0.65020987447171</x:v>
      </x:c>
      <x:c r="Y25" s="48">
        <x:f>1/(1+Inputs!$B$35)^(Y24-0.5)</x:f>
        <x:v>0.6352553740507844</x:v>
      </x:c>
    </x:row>
    <x:row r="26">
      <x:c r="A26" s="6" t="inlineStr">
        <x:is>
          <x:t xml:space="preserve">PV of FCFF</x:t>
        </x:is>
      </x:c>
      <x:c r="F26" s="49">
        <x:f>F21*F25</x:f>
        <x:v>-2320.8735049291886</x:v>
      </x:c>
      <x:c r="G26" s="49">
        <x:f>G21*G25</x:f>
        <x:v>1374.87294642124</x:v>
      </x:c>
      <x:c r="H26" s="49">
        <x:f>H21*H25</x:f>
        <x:v>1946.7857667943726</x:v>
      </x:c>
      <x:c r="I26" s="49">
        <x:f>I21*I25</x:f>
        <x:v>1952.002711228155</x:v>
      </x:c>
      <x:c r="J26" s="49">
        <x:f>J21*J25</x:f>
        <x:v>1973.4807607144326</x:v>
      </x:c>
      <x:c r="K26" s="49">
        <x:f>K21*K25</x:f>
        <x:v>1470.926108584249</x:v>
      </x:c>
      <x:c r="L26" s="49">
        <x:f>L21*L25</x:f>
        <x:v>2097.24962537441</x:v>
      </x:c>
      <x:c r="M26" s="49">
        <x:f>M21*M25</x:f>
        <x:v>2054.4857077888105</x:v>
      </x:c>
      <x:c r="N26" s="49">
        <x:f>N21*N25</x:f>
        <x:v>2079.7865743858606</x:v>
      </x:c>
      <x:c r="O26" s="49">
        <x:f>O21*O25</x:f>
        <x:v>1511.9017353451366</x:v>
      </x:c>
      <x:c r="P26" s="49">
        <x:f>P21*P25</x:f>
        <x:v>2182.0500326315682</x:v>
      </x:c>
      <x:c r="Q26" s="49">
        <x:f>Q21*Q25</x:f>
        <x:v>2086.7596329528174</x:v>
      </x:c>
      <x:c r="R26" s="49">
        <x:f>R21*R25</x:f>
        <x:v>2089.4250308246114</x:v>
      </x:c>
      <x:c r="S26" s="49">
        <x:f>S21*S25</x:f>
        <x:v>1491.6115403261597</x:v>
      </x:c>
      <x:c r="T26" s="49">
        <x:f>T21*T25</x:f>
        <x:v>2176.071225712825</x:v>
      </x:c>
      <x:c r="U26" s="49">
        <x:f>U21*U25</x:f>
        <x:v>2051.4556297560603</x:v>
      </x:c>
      <x:c r="V26" s="49">
        <x:f>V21*V25</x:f>
        <x:v>2092.9478687934425</x:v>
      </x:c>
      <x:c r="W26" s="49">
        <x:f>W21*W25</x:f>
        <x:v>1450.3319531361212</x:v>
      </x:c>
      <x:c r="X26" s="49">
        <x:f>X21*X25</x:f>
        <x:v>2177.4303307533205</x:v>
      </x:c>
      <x:c r="Y26" s="49">
        <x:f>Y21*Y25</x:f>
        <x:v>1883.7427596053667</x:v>
      </x:c>
    </x:row>
    <x:row r="27"/>
    <x:row r="28">
      <x:c r="A28" s="3" t="inlineStr">
        <x:is>
          <x:t xml:space="preserve">Terminal Value (End of Q20)</x:t>
        </x:is>
      </x:c>
    </x:row>
    <x:row r="29">
      <x:c r="A29" s="6" t="inlineStr">
        <x:is>
          <x:t xml:space="preserve">LTM EBITDA @ Q20</x:t>
        </x:is>
      </x:c>
      <x:c r="Y29" s="49">
        <x:f>SUM(V9:Y9)</x:f>
        <x:v>14715.903358203168</x:v>
      </x:c>
    </x:row>
    <x:row r="30">
      <x:c r="A30" s="6" t="inlineStr">
        <x:is>
          <x:t xml:space="preserve">TV (Perpetuity Growth)</x:t>
        </x:is>
      </x:c>
      <x:c r="Y30" s="49">
        <x:f>(Y21*(1+((1+Inputs!$B$38)^(1/4)-1)))/(Inputs!$B$35-((1+Inputs!$B$38)^(1/4)-1))</x:f>
        <x:v>185273.6524273058</x:v>
      </x:c>
    </x:row>
    <x:row r="31">
      <x:c r="A31" s="6" t="inlineStr">
        <x:is>
          <x:t xml:space="preserve">TV (Exit Multiple)</x:t>
        </x:is>
      </x:c>
      <x:c r="Y31" s="49">
        <x:f>Y29*Inputs!$B$39</x:f>
        <x:v>176590.840298438</x:v>
      </x:c>
    </x:row>
    <x:row r="32">
      <x:c r="A32" s="6" t="inlineStr">
        <x:is>
          <x:t xml:space="preserve">PV factor to end of Q20</x:t>
        </x:is>
      </x:c>
      <x:c r="Y32" s="48">
        <x:f>1/(1+Inputs!$B$35)^20</x:f>
        <x:v>0.6279076023142757</x:v>
      </x:c>
    </x:row>
    <x:row r="33">
      <x:c r="A33" s="6" t="inlineStr">
        <x:is>
          <x:t xml:space="preserve">PV of TV (Perpetuity)</x:t>
        </x:is>
      </x:c>
      <x:c r="Y33" s="49">
        <x:f>Y30*Y32</x:f>
        <x:v>116334.73486763806</x:v>
      </x:c>
    </x:row>
    <x:row r="34">
      <x:c r="A34" s="6" t="inlineStr">
        <x:is>
          <x:t xml:space="preserve">PV of TV (Exit)</x:t>
        </x:is>
      </x:c>
      <x:c r="Y34" s="49">
        <x:f>Y31*Y32</x:f>
        <x:v>110882.73112245539</x:v>
      </x:c>
    </x:row>
    <x:row r="35">
      <x:c r="A35" s="6" t="inlineStr">
        <x:is>
          <x:t xml:space="preserve">Enterprise Value (Perpetuity)</x:t>
        </x:is>
      </x:c>
      <x:c r="Y35" s="47">
        <x:f>SUM(F26:Y26)+Y33</x:f>
        <x:v>150157.17930383782</x:v>
      </x:c>
    </x:row>
    <x:row r="36">
      <x:c r="A36" s="6" t="inlineStr">
        <x:is>
          <x:t xml:space="preserve">Enterprise Value (Exit)</x:t>
        </x:is>
      </x:c>
      <x:c r="Y36" s="47">
        <x:f>SUM(F26:Y26)+Y34</x:f>
        <x:v>144705.17555865517</x:v>
      </x:c>
    </x:row>
    <x:row r="38">
      <x:c r="A38" s="3" t="inlineStr">
        <x:is>
          <x:t xml:space="preserve">Equity Bridge (At Valuation Date)</x:t>
        </x:is>
      </x:c>
    </x:row>
    <x:row r="39">
      <x:c r="A39" s="6" t="inlineStr">
        <x:is>
          <x:t xml:space="preserve">Net debt</x:t>
        </x:is>
      </x:c>
      <x:c r="Y39" s="50">
        <x:f>Inputs!$B$41</x:f>
        <x:v>1529</x:v>
      </x:c>
    </x:row>
    <x:row r="40">
      <x:c r="A40" s="6" t="inlineStr">
        <x:is>
          <x:t xml:space="preserve">Other non-operating assets</x:t>
        </x:is>
      </x:c>
      <x:c r="Y40" s="50">
        <x:f>Inputs!$B$42</x:f>
        <x:v>10645</x:v>
      </x:c>
    </x:row>
    <x:row r="41">
      <x:c r="A41" s="6" t="inlineStr">
        <x:is>
          <x:t xml:space="preserve">Equity value (Perpetuity)</x:t>
        </x:is>
      </x:c>
      <x:c r="Y41" s="47">
        <x:f>Y35-Y39+Y40</x:f>
        <x:v>159273.17930383782</x:v>
      </x:c>
    </x:row>
    <x:row r="42">
      <x:c r="A42" s="6" t="inlineStr">
        <x:is>
          <x:t xml:space="preserve">Equity value (Exit)</x:t>
        </x:is>
      </x:c>
      <x:c r="Y42" s="47">
        <x:f>Y36-Y39+Y40</x:f>
        <x:v>153821.17555865517</x:v>
      </x:c>
    </x:row>
    <x:row r="43">
      <x:c r="A43" s="6" t="inlineStr">
        <x:is>
          <x:t xml:space="preserve">Diluted shares (mm)</x:t>
        </x:is>
      </x:c>
      <x:c r="Y43" s="51">
        <x:f>Inputs!$B$40</x:f>
        <x:v>2125</x:v>
      </x:c>
    </x:row>
    <x:row r="44">
      <x:c r="A44" s="6" t="inlineStr">
        <x:is>
          <x:t xml:space="preserve">Implied value / share (Perpetuity)</x:t>
        </x:is>
      </x:c>
      <x:c r="Y44" s="52">
        <x:f>Y41/Y43</x:f>
        <x:v>74.95208437827662</x:v>
      </x:c>
    </x:row>
    <x:row r="45">
      <x:c r="A45" s="6" t="inlineStr">
        <x:is>
          <x:t xml:space="preserve">Implied value / share (Exit)</x:t>
        </x:is>
      </x:c>
      <x:c r="Y45" s="52">
        <x:f>Y42/Y43</x:f>
        <x:v>72.3864355570142</x:v>
      </x:c>
    </x:row>
  </x:sheetData>
  <x:mergeCells>
    <x:mergeCell ref="A23:Y23"/>
    <x:mergeCell ref="A28:Y28"/>
    <x:mergeCell ref="A38:Y38"/>
    <x:mergeCell ref="A5:Y5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customWidth="1"/>
    <x:col min="2" max="2" width="14" customWidth="1"/>
    <x:col min="3" max="3" width="14" customWidth="1"/>
    <x:col min="4" max="4" width="14" customWidth="1"/>
    <x:col min="5" max="5" width="14" customWidth="1"/>
    <x:col min="6" max="6" width="14" customWidth="1"/>
    <x:col min="7" max="7" width="14" customWidth="1"/>
  </x:cols>
  <x:sheetData>
    <x:row r="1">
      <x:c r="A1" s="1" t="inlineStr">
        <x:is>
          <x:t xml:space="preserve">Sensitivities — Implied Value / Share</x:t>
        </x:is>
      </x:c>
      <x:c r="B1" s="58" t="n"/>
      <x:c r="C1" s="58" t="n"/>
      <x:c r="D1" s="58" t="n"/>
      <x:c r="E1" s="58" t="n"/>
      <x:c r="F1" s="58" t="n"/>
      <x:c r="G1" s="58" t="n"/>
      <x:c r="H1" s="58" t="n"/>
      <x:c r="I1" s="58" t="n"/>
      <x:c r="J1" s="58" t="n"/>
    </x:row>
    <x:row r="2">
      <x:c r="A2" s="58" t="n"/>
      <x:c r="B2" s="58" t="n"/>
      <x:c r="C2" s="58" t="n"/>
      <x:c r="D2" s="58" t="n"/>
      <x:c r="E2" s="58" t="n"/>
      <x:c r="F2" s="58" t="n"/>
      <x:c r="G2" s="58" t="n"/>
      <x:c r="H2" s="58" t="n"/>
      <x:c r="I2" s="58" t="n"/>
      <x:c r="J2" s="58" t="n"/>
    </x:row>
    <x:row r="3">
      <x:c r="A3" s="2" t="inlineStr">
        <x:is>
          <x:t xml:space="preserve">WACC × Perpetuity Growth (Perpetuity TV)</x:t>
        </x:is>
      </x:c>
      <x:c r="B3" s="58" t="n"/>
      <x:c r="C3" s="58" t="n"/>
      <x:c r="D3" s="58" t="n"/>
      <x:c r="E3" s="58" t="n"/>
      <x:c r="F3" s="58" t="n"/>
      <x:c r="G3" s="58" t="n"/>
      <x:c r="H3" s="58" t="n"/>
      <x:c r="I3" s="58" t="n"/>
      <x:c r="J3" s="58" t="n"/>
    </x:row>
    <x:row r="4">
      <x:c r="A4" s="8" t="inlineStr">
        <x:is>
          <x:t xml:space="preserve">g (annual)</x:t>
        </x:is>
      </x:c>
      <x:c r="B4" s="53" t="n">
        <x:v>0.02</x:v>
      </x:c>
      <x:c r="C4" s="53" t="n">
        <x:v>0.025</x:v>
      </x:c>
      <x:c r="D4" s="53" t="n">
        <x:v>0.03</x:v>
      </x:c>
      <x:c r="E4" s="53" t="n">
        <x:v>0.035</x:v>
      </x:c>
      <x:c r="F4" s="53" t="n">
        <x:v>0.04</x:v>
      </x:c>
      <x:c r="G4" s="58" t="n"/>
      <x:c r="H4" s="58" t="n"/>
      <x:c r="I4" s="58" t="n"/>
      <x:c r="J4" s="58" t="n"/>
    </x:row>
    <x:row r="5">
      <x:c r="A5" s="8" t="inlineStr">
        <x:is>
          <x:t xml:space="preserve">g_q (qtr)</x:t>
        </x:is>
      </x:c>
      <x:c r="B5" s="59">
        <x:f>(1+B4)^(1/4)-1</x:f>
        <x:v>0.0049629315732038215</x:v>
      </x:c>
      <x:c r="C5" s="59">
        <x:f>(1+C4)^(1/4)-1</x:f>
        <x:v>0.006192246325636086</x:v>
      </x:c>
      <x:c r="D5" s="59">
        <x:f>(1+D4)^(1/4)-1</x:f>
        <x:v>0.007417071777732875</x:v>
      </x:c>
      <x:c r="E5" s="59">
        <x:f>(1+E4)^(1/4)-1</x:f>
        <x:v>0.008637445997713433</x:v>
      </x:c>
      <x:c r="F5" s="59">
        <x:f>(1+F4)^(1/4)-1</x:f>
        <x:v>0.009853406548968824</x:v>
      </x:c>
      <x:c r="G5" s="58" t="n"/>
      <x:c r="H5" s="58" t="n"/>
      <x:c r="I5" s="58" t="n"/>
      <x:c r="J5" s="58" t="n"/>
    </x:row>
    <x:row r="6">
      <x:c r="A6" s="8" t="inlineStr">
        <x:is>
          <x:t xml:space="preserve">WACC \ g</x:t>
        </x:is>
      </x:c>
      <x:c r="B6" s="53" t="n">
        <x:v>0.02</x:v>
      </x:c>
      <x:c r="C6" s="53" t="n">
        <x:v>0.025</x:v>
      </x:c>
      <x:c r="D6" s="53" t="n">
        <x:v>0.03</x:v>
      </x:c>
      <x:c r="E6" s="53" t="n">
        <x:v>0.035</x:v>
      </x:c>
      <x:c r="F6" s="53" t="n">
        <x:v>0.04</x:v>
      </x:c>
      <x:c r="G6" s="8" t="inlineStr">
        <x:is>
          <x:t xml:space="preserve">WACC_q</x:t>
        </x:is>
      </x:c>
      <x:c r="H6" s="58" t="n"/>
      <x:c r="I6" s="58" t="n"/>
      <x:c r="J6" s="58" t="n"/>
    </x:row>
    <x:row r="7">
      <x:c r="A7" s="33" t="n">
        <x:v>0.08749999999999999</x:v>
      </x:c>
      <x:c r="B7" s="60" t="e">
        <x:f>(((SUMPRODUCT(FCFF_rng,1/(1+$G7)^(t_rng-0.5))+(FCFF_Q20*(1+B$5))/($G7-B$5)/(1+$G7)^20)-NetDebt+OtherAssets)/Shares)</x:f>
      </x:c>
      <x:c r="C7" s="60" t="e">
        <x:f>(((SUMPRODUCT(FCFF_rng,1/(1+$G7)^(t_rng-0.5))+(FCFF_Q20*(1+C$5))/($G7-C$5)/(1+$G7)^20)-NetDebt+OtherAssets)/Shares)</x:f>
      </x:c>
      <x:c r="D7" s="60" t="e">
        <x:f>(((SUMPRODUCT(FCFF_rng,1/(1+$G7)^(t_rng-0.5))+(FCFF_Q20*(1+D$5))/($G7-D$5)/(1+$G7)^20)-NetDebt+OtherAssets)/Shares)</x:f>
      </x:c>
      <x:c r="E7" s="60" t="e">
        <x:f>(((SUMPRODUCT(FCFF_rng,1/(1+$G7)^(t_rng-0.5))+(FCFF_Q20*(1+E$5))/($G7-E$5)/(1+$G7)^20)-NetDebt+OtherAssets)/Shares)</x:f>
      </x:c>
      <x:c r="F7" s="60" t="e">
        <x:f>(((SUMPRODUCT(FCFF_rng,1/(1+$G7)^(t_rng-0.5))+(FCFF_Q20*(1+F$5))/($G7-F$5)/(1+$G7)^20)-NetDebt+OtherAssets)/Shares)</x:f>
      </x:c>
      <x:c r="G7" s="59">
        <x:f>(1+A7)^(1/4)-1</x:f>
        <x:v>0.021191794292683586</x:v>
      </x:c>
      <x:c r="H7" s="58" t="n"/>
      <x:c r="I7" s="58" t="n"/>
      <x:c r="J7" s="58" t="n"/>
    </x:row>
    <x:row r="8">
      <x:c r="A8" s="33" t="n">
        <x:v>0.0925</x:v>
      </x:c>
      <x:c r="B8" s="60" t="e">
        <x:f>(((SUMPRODUCT(FCFF_rng,1/(1+$G8)^(t_rng-0.5))+(FCFF_Q20*(1+B$5))/($G8-B$5)/(1+$G8)^20)-NetDebt+OtherAssets)/Shares)</x:f>
      </x:c>
      <x:c r="C8" s="60" t="e">
        <x:f>(((SUMPRODUCT(FCFF_rng,1/(1+$G8)^(t_rng-0.5))+(FCFF_Q20*(1+C$5))/($G8-C$5)/(1+$G8)^20)-NetDebt+OtherAssets)/Shares)</x:f>
      </x:c>
      <x:c r="D8" s="60" t="e">
        <x:f>(((SUMPRODUCT(FCFF_rng,1/(1+$G8)^(t_rng-0.5))+(FCFF_Q20*(1+D$5))/($G8-D$5)/(1+$G8)^20)-NetDebt+OtherAssets)/Shares)</x:f>
      </x:c>
      <x:c r="E8" s="60" t="e">
        <x:f>(((SUMPRODUCT(FCFF_rng,1/(1+$G8)^(t_rng-0.5))+(FCFF_Q20*(1+E$5))/($G8-E$5)/(1+$G8)^20)-NetDebt+OtherAssets)/Shares)</x:f>
      </x:c>
      <x:c r="F8" s="60" t="e">
        <x:f>(((SUMPRODUCT(FCFF_rng,1/(1+$G8)^(t_rng-0.5))+(FCFF_Q20*(1+F$5))/($G8-F$5)/(1+$G8)^20)-NetDebt+OtherAssets)/Shares)</x:f>
      </x:c>
      <x:c r="G8" s="59">
        <x:f>(1+A8)^(1/4)-1</x:f>
        <x:v>0.02236355960995784</x:v>
      </x:c>
      <x:c r="H8" s="58" t="n"/>
      <x:c r="I8" s="58" t="n"/>
      <x:c r="J8" s="58" t="n"/>
    </x:row>
    <x:row r="9">
      <x:c r="A9" s="33" t="n">
        <x:v>0.0975</x:v>
      </x:c>
      <x:c r="B9" s="60" t="e">
        <x:f>(((SUMPRODUCT(FCFF_rng,1/(1+$G9)^(t_rng-0.5))+(FCFF_Q20*(1+B$5))/($G9-B$5)/(1+$G9)^20)-NetDebt+OtherAssets)/Shares)</x:f>
      </x:c>
      <x:c r="C9" s="60" t="e">
        <x:f>(((SUMPRODUCT(FCFF_rng,1/(1+$G9)^(t_rng-0.5))+(FCFF_Q20*(1+C$5))/($G9-C$5)/(1+$G9)^20)-NetDebt+OtherAssets)/Shares)</x:f>
      </x:c>
      <x:c r="D9" s="60" t="e">
        <x:f>(((SUMPRODUCT(FCFF_rng,1/(1+$G9)^(t_rng-0.5))+(FCFF_Q20*(1+D$5))/($G9-D$5)/(1+$G9)^20)-NetDebt+OtherAssets)/Shares)</x:f>
      </x:c>
      <x:c r="E9" s="60" t="e">
        <x:f>(((SUMPRODUCT(FCFF_rng,1/(1+$G9)^(t_rng-0.5))+(FCFF_Q20*(1+E$5))/($G9-E$5)/(1+$G9)^20)-NetDebt+OtherAssets)/Shares)</x:f>
      </x:c>
      <x:c r="F9" s="60" t="e">
        <x:f>(((SUMPRODUCT(FCFF_rng,1/(1+$G9)^(t_rng-0.5))+(FCFF_Q20*(1+F$5))/($G9-F$5)/(1+$G9)^20)-NetDebt+OtherAssets)/Shares)</x:f>
      </x:c>
      <x:c r="G9" s="59">
        <x:f>(1+A9)^(1/4)-1</x:f>
        <x:v>0.023531309725231653</x:v>
      </x:c>
      <x:c r="H9" s="58" t="n"/>
      <x:c r="I9" s="58" t="n"/>
      <x:c r="J9" s="58" t="n"/>
    </x:row>
    <x:row r="10">
      <x:c r="A10" s="33" t="n">
        <x:v>0.1025</x:v>
      </x:c>
      <x:c r="B10" s="60" t="e">
        <x:f>(((SUMPRODUCT(FCFF_rng,1/(1+$G10)^(t_rng-0.5))+(FCFF_Q20*(1+B$5))/($G10-B$5)/(1+$G10)^20)-NetDebt+OtherAssets)/Shares)</x:f>
      </x:c>
      <x:c r="C10" s="60" t="e">
        <x:f>(((SUMPRODUCT(FCFF_rng,1/(1+$G10)^(t_rng-0.5))+(FCFF_Q20*(1+C$5))/($G10-C$5)/(1+$G10)^20)-NetDebt+OtherAssets)/Shares)</x:f>
      </x:c>
      <x:c r="D10" s="60" t="e">
        <x:f>(((SUMPRODUCT(FCFF_rng,1/(1+$G10)^(t_rng-0.5))+(FCFF_Q20*(1+D$5))/($G10-D$5)/(1+$G10)^20)-NetDebt+OtherAssets)/Shares)</x:f>
      </x:c>
      <x:c r="E10" s="60" t="e">
        <x:f>(((SUMPRODUCT(FCFF_rng,1/(1+$G10)^(t_rng-0.5))+(FCFF_Q20*(1+E$5))/($G10-E$5)/(1+$G10)^20)-NetDebt+OtherAssets)/Shares)</x:f>
      </x:c>
      <x:c r="F10" s="60" t="e">
        <x:f>(((SUMPRODUCT(FCFF_rng,1/(1+$G10)^(t_rng-0.5))+(FCFF_Q20*(1+F$5))/($G10-F$5)/(1+$G10)^20)-NetDebt+OtherAssets)/Shares)</x:f>
      </x:c>
      <x:c r="G10" s="59">
        <x:f>(1+A10)^(1/4)-1</x:f>
        <x:v>0.02469507659595993</x:v>
      </x:c>
      <x:c r="H10" s="58" t="n"/>
      <x:c r="I10" s="58" t="n"/>
      <x:c r="J10" s="58" t="n"/>
    </x:row>
    <x:row r="11">
      <x:c r="A11" s="33" t="n">
        <x:v>0.1075</x:v>
      </x:c>
      <x:c r="B11" s="60" t="e">
        <x:f>(((SUMPRODUCT(FCFF_rng,1/(1+$G11)^(t_rng-0.5))+(FCFF_Q20*(1+B$5))/($G11-B$5)/(1+$G11)^20)-NetDebt+OtherAssets)/Shares)</x:f>
      </x:c>
      <x:c r="C11" s="60" t="e">
        <x:f>(((SUMPRODUCT(FCFF_rng,1/(1+$G11)^(t_rng-0.5))+(FCFF_Q20*(1+C$5))/($G11-C$5)/(1+$G11)^20)-NetDebt+OtherAssets)/Shares)</x:f>
      </x:c>
      <x:c r="D11" s="60" t="e">
        <x:f>(((SUMPRODUCT(FCFF_rng,1/(1+$G11)^(t_rng-0.5))+(FCFF_Q20*(1+D$5))/($G11-D$5)/(1+$G11)^20)-NetDebt+OtherAssets)/Shares)</x:f>
      </x:c>
      <x:c r="E11" s="60" t="e">
        <x:f>(((SUMPRODUCT(FCFF_rng,1/(1+$G11)^(t_rng-0.5))+(FCFF_Q20*(1+E$5))/($G11-E$5)/(1+$G11)^20)-NetDebt+OtherAssets)/Shares)</x:f>
      </x:c>
      <x:c r="F11" s="60" t="e">
        <x:f>(((SUMPRODUCT(FCFF_rng,1/(1+$G11)^(t_rng-0.5))+(FCFF_Q20*(1+F$5))/($G11-F$5)/(1+$G11)^20)-NetDebt+OtherAssets)/Shares)</x:f>
      </x:c>
      <x:c r="G11" s="59">
        <x:f>(1+A11)^(1/4)-1</x:f>
        <x:v>0.025854891781707856</x:v>
      </x:c>
      <x:c r="H11" s="58" t="n"/>
      <x:c r="I11" s="58" t="n"/>
      <x:c r="J11" s="58" t="n"/>
    </x:row>
    <x:row r="12">
      <x:c r="A12" s="58" t="n"/>
      <x:c r="B12" s="58" t="n"/>
      <x:c r="C12" s="58" t="n"/>
      <x:c r="D12" s="58" t="n"/>
      <x:c r="E12" s="58" t="n"/>
      <x:c r="F12" s="58" t="n"/>
      <x:c r="G12" s="58" t="n"/>
      <x:c r="H12" s="58" t="n"/>
      <x:c r="I12" s="58" t="n"/>
      <x:c r="J12" s="58" t="n"/>
    </x:row>
    <x:row r="13">
      <x:c r="A13" s="58" t="n"/>
      <x:c r="B13" s="58" t="n"/>
      <x:c r="C13" s="58" t="n"/>
      <x:c r="D13" s="58" t="n"/>
      <x:c r="E13" s="58" t="n"/>
      <x:c r="F13" s="58" t="n"/>
      <x:c r="G13" s="58" t="n"/>
      <x:c r="H13" s="58" t="n"/>
      <x:c r="I13" s="58" t="n"/>
      <x:c r="J13" s="58" t="n"/>
    </x:row>
    <x:row r="14">
      <x:c r="A14" s="2" t="inlineStr">
        <x:is>
          <x:t xml:space="preserve">WACC × Exit Multiple (Exit Multiple TV)</x:t>
        </x:is>
      </x:c>
      <x:c r="B14" s="58" t="n"/>
      <x:c r="C14" s="58" t="n"/>
      <x:c r="D14" s="58" t="n"/>
      <x:c r="E14" s="58" t="n"/>
      <x:c r="F14" s="58" t="n"/>
      <x:c r="G14" s="58" t="n"/>
      <x:c r="H14" s="58" t="n"/>
      <x:c r="I14" s="58" t="n"/>
      <x:c r="J14" s="58" t="n"/>
    </x:row>
    <x:row r="15">
      <x:c r="A15" s="8" t="inlineStr">
        <x:is>
          <x:t xml:space="preserve">WACC \ Exit</x:t>
        </x:is>
      </x:c>
      <x:c r="B15" s="55" t="n">
        <x:v>10</x:v>
      </x:c>
      <x:c r="C15" s="55" t="n">
        <x:v>11</x:v>
      </x:c>
      <x:c r="D15" s="55" t="n">
        <x:v>12</x:v>
      </x:c>
      <x:c r="E15" s="55" t="n">
        <x:v>13</x:v>
      </x:c>
      <x:c r="F15" s="55" t="n">
        <x:v>14</x:v>
      </x:c>
      <x:c r="G15" s="8" t="inlineStr">
        <x:is>
          <x:t xml:space="preserve">WACC_q</x:t>
        </x:is>
      </x:c>
      <x:c r="H15" s="58" t="n"/>
      <x:c r="I15" s="58" t="n"/>
      <x:c r="J15" s="58" t="n"/>
    </x:row>
    <x:row r="16">
      <x:c r="A16" s="33" t="n">
        <x:v>0.08749999999999999</x:v>
      </x:c>
      <x:c r="B16" s="60" t="e">
        <x:f>(((SUMPRODUCT(FCFF_rng,1/(1+$G16)^(t_rng-0.5))+(LTM_EBITDA_Q20*B$15)/(1+$G16)^20)-NetDebt+OtherAssets)/Shares)</x:f>
      </x:c>
      <x:c r="C16" s="60" t="e">
        <x:f>(((SUMPRODUCT(FCFF_rng,1/(1+$G16)^(t_rng-0.5))+(LTM_EBITDA_Q20*C$15)/(1+$G16)^20)-NetDebt+OtherAssets)/Shares)</x:f>
      </x:c>
      <x:c r="D16" s="60" t="e">
        <x:f>(((SUMPRODUCT(FCFF_rng,1/(1+$G16)^(t_rng-0.5))+(LTM_EBITDA_Q20*D$15)/(1+$G16)^20)-NetDebt+OtherAssets)/Shares)</x:f>
      </x:c>
      <x:c r="E16" s="60" t="e">
        <x:f>(((SUMPRODUCT(FCFF_rng,1/(1+$G16)^(t_rng-0.5))+(LTM_EBITDA_Q20*E$15)/(1+$G16)^20)-NetDebt+OtherAssets)/Shares)</x:f>
      </x:c>
      <x:c r="F16" s="60" t="e">
        <x:f>(((SUMPRODUCT(FCFF_rng,1/(1+$G16)^(t_rng-0.5))+(LTM_EBITDA_Q20*F$15)/(1+$G16)^20)-NetDebt+OtherAssets)/Shares)</x:f>
      </x:c>
      <x:c r="G16" s="59">
        <x:f>(1+A16)^(1/4)-1</x:f>
        <x:v>0.021191794292683586</x:v>
      </x:c>
      <x:c r="H16" s="58" t="n"/>
      <x:c r="I16" s="58" t="n"/>
      <x:c r="J16" s="58" t="n"/>
    </x:row>
    <x:row r="17">
      <x:c r="A17" s="33" t="n">
        <x:v>0.0925</x:v>
      </x:c>
      <x:c r="B17" s="60" t="e">
        <x:f>(((SUMPRODUCT(FCFF_rng,1/(1+$G17)^(t_rng-0.5))+(LTM_EBITDA_Q20*B$15)/(1+$G17)^20)-NetDebt+OtherAssets)/Shares)</x:f>
      </x:c>
      <x:c r="C17" s="60" t="e">
        <x:f>(((SUMPRODUCT(FCFF_rng,1/(1+$G17)^(t_rng-0.5))+(LTM_EBITDA_Q20*C$15)/(1+$G17)^20)-NetDebt+OtherAssets)/Shares)</x:f>
      </x:c>
      <x:c r="D17" s="60" t="e">
        <x:f>(((SUMPRODUCT(FCFF_rng,1/(1+$G17)^(t_rng-0.5))+(LTM_EBITDA_Q20*D$15)/(1+$G17)^20)-NetDebt+OtherAssets)/Shares)</x:f>
      </x:c>
      <x:c r="E17" s="60" t="e">
        <x:f>(((SUMPRODUCT(FCFF_rng,1/(1+$G17)^(t_rng-0.5))+(LTM_EBITDA_Q20*E$15)/(1+$G17)^20)-NetDebt+OtherAssets)/Shares)</x:f>
      </x:c>
      <x:c r="F17" s="60" t="e">
        <x:f>(((SUMPRODUCT(FCFF_rng,1/(1+$G17)^(t_rng-0.5))+(LTM_EBITDA_Q20*F$15)/(1+$G17)^20)-NetDebt+OtherAssets)/Shares)</x:f>
      </x:c>
      <x:c r="G17" s="59">
        <x:f>(1+A17)^(1/4)-1</x:f>
        <x:v>0.02236355960995784</x:v>
      </x:c>
      <x:c r="H17" s="58" t="n"/>
      <x:c r="I17" s="58" t="n"/>
      <x:c r="J17" s="58" t="n"/>
    </x:row>
    <x:row r="18">
      <x:c r="A18" s="33" t="n">
        <x:v>0.0975</x:v>
      </x:c>
      <x:c r="B18" s="60" t="e">
        <x:f>(((SUMPRODUCT(FCFF_rng,1/(1+$G18)^(t_rng-0.5))+(LTM_EBITDA_Q20*B$15)/(1+$G18)^20)-NetDebt+OtherAssets)/Shares)</x:f>
      </x:c>
      <x:c r="C18" s="60" t="e">
        <x:f>(((SUMPRODUCT(FCFF_rng,1/(1+$G18)^(t_rng-0.5))+(LTM_EBITDA_Q20*C$15)/(1+$G18)^20)-NetDebt+OtherAssets)/Shares)</x:f>
      </x:c>
      <x:c r="D18" s="60" t="e">
        <x:f>(((SUMPRODUCT(FCFF_rng,1/(1+$G18)^(t_rng-0.5))+(LTM_EBITDA_Q20*D$15)/(1+$G18)^20)-NetDebt+OtherAssets)/Shares)</x:f>
      </x:c>
      <x:c r="E18" s="60" t="e">
        <x:f>(((SUMPRODUCT(FCFF_rng,1/(1+$G18)^(t_rng-0.5))+(LTM_EBITDA_Q20*E$15)/(1+$G18)^20)-NetDebt+OtherAssets)/Shares)</x:f>
      </x:c>
      <x:c r="F18" s="60" t="e">
        <x:f>(((SUMPRODUCT(FCFF_rng,1/(1+$G18)^(t_rng-0.5))+(LTM_EBITDA_Q20*F$15)/(1+$G18)^20)-NetDebt+OtherAssets)/Shares)</x:f>
      </x:c>
      <x:c r="G18" s="59">
        <x:f>(1+A18)^(1/4)-1</x:f>
        <x:v>0.023531309725231653</x:v>
      </x:c>
      <x:c r="H18" s="58" t="n"/>
      <x:c r="I18" s="58" t="n"/>
      <x:c r="J18" s="58" t="n"/>
    </x:row>
    <x:row r="19">
      <x:c r="A19" s="33" t="n">
        <x:v>0.1025</x:v>
      </x:c>
      <x:c r="B19" s="60" t="e">
        <x:f>(((SUMPRODUCT(FCFF_rng,1/(1+$G19)^(t_rng-0.5))+(LTM_EBITDA_Q20*B$15)/(1+$G19)^20)-NetDebt+OtherAssets)/Shares)</x:f>
      </x:c>
      <x:c r="C19" s="60" t="e">
        <x:f>(((SUMPRODUCT(FCFF_rng,1/(1+$G19)^(t_rng-0.5))+(LTM_EBITDA_Q20*C$15)/(1+$G19)^20)-NetDebt+OtherAssets)/Shares)</x:f>
      </x:c>
      <x:c r="D19" s="60" t="e">
        <x:f>(((SUMPRODUCT(FCFF_rng,1/(1+$G19)^(t_rng-0.5))+(LTM_EBITDA_Q20*D$15)/(1+$G19)^20)-NetDebt+OtherAssets)/Shares)</x:f>
      </x:c>
      <x:c r="E19" s="60" t="e">
        <x:f>(((SUMPRODUCT(FCFF_rng,1/(1+$G19)^(t_rng-0.5))+(LTM_EBITDA_Q20*E$15)/(1+$G19)^20)-NetDebt+OtherAssets)/Shares)</x:f>
      </x:c>
      <x:c r="F19" s="60" t="e">
        <x:f>(((SUMPRODUCT(FCFF_rng,1/(1+$G19)^(t_rng-0.5))+(LTM_EBITDA_Q20*F$15)/(1+$G19)^20)-NetDebt+OtherAssets)/Shares)</x:f>
      </x:c>
      <x:c r="G19" s="59">
        <x:f>(1+A19)^(1/4)-1</x:f>
        <x:v>0.02469507659595993</x:v>
      </x:c>
      <x:c r="H19" s="58" t="n"/>
      <x:c r="I19" s="58" t="n"/>
      <x:c r="J19" s="58" t="n"/>
    </x:row>
    <x:row r="20">
      <x:c r="A20" s="33" t="n">
        <x:v>0.1075</x:v>
      </x:c>
      <x:c r="B20" s="60" t="e">
        <x:f>(((SUMPRODUCT(FCFF_rng,1/(1+$G20)^(t_rng-0.5))+(LTM_EBITDA_Q20*B$15)/(1+$G20)^20)-NetDebt+OtherAssets)/Shares)</x:f>
      </x:c>
      <x:c r="C20" s="60" t="e">
        <x:f>(((SUMPRODUCT(FCFF_rng,1/(1+$G20)^(t_rng-0.5))+(LTM_EBITDA_Q20*C$15)/(1+$G20)^20)-NetDebt+OtherAssets)/Shares)</x:f>
      </x:c>
      <x:c r="D20" s="60" t="e">
        <x:f>(((SUMPRODUCT(FCFF_rng,1/(1+$G20)^(t_rng-0.5))+(LTM_EBITDA_Q20*D$15)/(1+$G20)^20)-NetDebt+OtherAssets)/Shares)</x:f>
      </x:c>
      <x:c r="E20" s="60" t="e">
        <x:f>(((SUMPRODUCT(FCFF_rng,1/(1+$G20)^(t_rng-0.5))+(LTM_EBITDA_Q20*E$15)/(1+$G20)^20)-NetDebt+OtherAssets)/Shares)</x:f>
      </x:c>
      <x:c r="F20" s="60" t="e">
        <x:f>(((SUMPRODUCT(FCFF_rng,1/(1+$G20)^(t_rng-0.5))+(LTM_EBITDA_Q20*F$15)/(1+$G20)^20)-NetDebt+OtherAssets)/Shares)</x:f>
      </x:c>
      <x:c r="G20" s="59">
        <x:f>(1+A20)^(1/4)-1</x:f>
        <x:v>0.025854891781707856</x:v>
      </x:c>
      <x:c r="H20" s="58" t="n"/>
      <x:c r="I20" s="58" t="n"/>
      <x:c r="J20" s="58" t="n"/>
    </x:row>
    <x:row r="21">
      <x:c r="A21" s="58" t="n"/>
      <x:c r="B21" s="58" t="n"/>
      <x:c r="C21" s="58" t="n"/>
      <x:c r="D21" s="58" t="n"/>
      <x:c r="E21" s="58" t="n"/>
      <x:c r="F21" s="58" t="n"/>
      <x:c r="G21" s="58" t="n"/>
      <x:c r="H21" s="58" t="n"/>
      <x:c r="I21" s="58" t="n"/>
      <x:c r="J21" s="58" t="n"/>
    </x:row>
    <x:row r="22">
      <x:c r="A22" s="58" t="n"/>
      <x:c r="B22" s="58" t="n"/>
      <x:c r="C22" s="58" t="n"/>
      <x:c r="D22" s="58" t="n"/>
      <x:c r="E22" s="58" t="n"/>
      <x:c r="F22" s="58" t="n"/>
      <x:c r="G22" s="58" t="n"/>
      <x:c r="H22" s="58" t="n"/>
      <x:c r="I22" s="58" t="n"/>
      <x:c r="J22" s="58" t="n"/>
    </x:row>
    <x:row r="23">
      <x:c r="A23" s="58" t="n"/>
      <x:c r="B23" s="58" t="n"/>
      <x:c r="C23" s="58" t="n"/>
      <x:c r="D23" s="58" t="n"/>
      <x:c r="E23" s="58" t="n"/>
      <x:c r="F23" s="58" t="n"/>
      <x:c r="G23" s="58" t="n"/>
      <x:c r="H23" s="58" t="n"/>
      <x:c r="I23" s="58" t="n"/>
      <x:c r="J23" s="58" t="n"/>
    </x:row>
    <x:row r="24">
      <x:c r="A24" s="58" t="n"/>
      <x:c r="B24" s="58" t="n"/>
      <x:c r="C24" s="58" t="n"/>
      <x:c r="D24" s="58" t="n"/>
      <x:c r="E24" s="58" t="n"/>
      <x:c r="F24" s="58" t="n"/>
      <x:c r="G24" s="58" t="n"/>
      <x:c r="H24" s="58" t="n"/>
      <x:c r="I24" s="58" t="n"/>
      <x:c r="J24" s="58" t="n"/>
    </x:row>
    <x:row r="25">
      <x:c r="A25" s="58" t="n"/>
      <x:c r="B25" s="58" t="n"/>
      <x:c r="C25" s="58" t="n"/>
      <x:c r="D25" s="58" t="n"/>
      <x:c r="E25" s="58" t="n"/>
      <x:c r="F25" s="58" t="n"/>
      <x:c r="G25" s="58" t="n"/>
      <x:c r="H25" s="58" t="n"/>
      <x:c r="I25" s="58" t="n"/>
      <x:c r="J25" s="58" t="n"/>
    </x:row>
    <x:row r="26">
      <x:c r="A26" s="58" t="n"/>
      <x:c r="B26" s="58" t="n"/>
      <x:c r="C26" s="58" t="n"/>
      <x:c r="D26" s="58" t="n"/>
      <x:c r="E26" s="58" t="n"/>
      <x:c r="F26" s="58" t="n"/>
      <x:c r="G26" s="58" t="n"/>
      <x:c r="H26" s="58" t="n"/>
      <x:c r="I26" s="58" t="n"/>
      <x:c r="J26" s="58" t="n"/>
    </x:row>
    <x:row r="27">
      <x:c r="A27" s="58" t="n"/>
      <x:c r="B27" s="58" t="n"/>
      <x:c r="C27" s="58" t="n"/>
      <x:c r="D27" s="58" t="n"/>
      <x:c r="E27" s="58" t="n"/>
      <x:c r="F27" s="58" t="n"/>
      <x:c r="G27" s="58" t="n"/>
      <x:c r="H27" s="58" t="n"/>
      <x:c r="I27" s="58" t="n"/>
      <x:c r="J27" s="58" t="n"/>
    </x:row>
    <x:row r="28">
      <x:c r="A28" s="58" t="n"/>
      <x:c r="B28" s="58" t="n"/>
      <x:c r="C28" s="58" t="n"/>
      <x:c r="D28" s="58" t="n"/>
      <x:c r="E28" s="58" t="n"/>
      <x:c r="F28" s="58" t="n"/>
      <x:c r="G28" s="58" t="n"/>
      <x:c r="H28" s="58" t="n"/>
      <x:c r="I28" s="58" t="n"/>
      <x:c r="J28" s="58" t="n"/>
    </x:row>
    <x:row r="29">
      <x:c r="A29" s="58" t="n"/>
      <x:c r="B29" s="58" t="n"/>
      <x:c r="C29" s="58" t="n"/>
      <x:c r="D29" s="58" t="n"/>
      <x:c r="E29" s="58" t="n"/>
      <x:c r="F29" s="58" t="n"/>
      <x:c r="G29" s="58" t="n"/>
      <x:c r="H29" s="58" t="n"/>
      <x:c r="I29" s="58" t="n"/>
      <x:c r="J29" s="58" t="n"/>
    </x:row>
    <x:row r="30">
      <x:c r="A30" s="58" t="n"/>
      <x:c r="B30" s="58" t="n"/>
      <x:c r="C30" s="58" t="n"/>
      <x:c r="D30" s="58" t="n"/>
      <x:c r="E30" s="58" t="n"/>
      <x:c r="F30" s="58" t="n"/>
      <x:c r="G30" s="58" t="n"/>
      <x:c r="H30" s="58" t="n"/>
      <x:c r="I30" s="58" t="n"/>
      <x:c r="J30" s="58" t="n"/>
    </x:row>
    <x:row r="31">
      <x:c r="A31" s="58" t="n"/>
      <x:c r="B31" s="58" t="n"/>
      <x:c r="C31" s="58" t="n"/>
      <x:c r="D31" s="58" t="n"/>
      <x:c r="E31" s="58" t="n"/>
      <x:c r="F31" s="58" t="n"/>
      <x:c r="G31" s="58" t="n"/>
      <x:c r="H31" s="58" t="n"/>
      <x:c r="I31" s="58" t="n"/>
      <x:c r="J31" s="58" t="n"/>
    </x:row>
    <x:row r="32">
      <x:c r="A32" s="58" t="n"/>
      <x:c r="B32" s="58" t="n"/>
      <x:c r="C32" s="58" t="n"/>
      <x:c r="D32" s="58" t="n"/>
      <x:c r="E32" s="58" t="n"/>
      <x:c r="F32" s="58" t="n"/>
      <x:c r="G32" s="58" t="n"/>
      <x:c r="H32" s="58" t="n"/>
      <x:c r="I32" s="58" t="n"/>
      <x:c r="J32" s="58" t="n"/>
    </x:row>
    <x:row r="33">
      <x:c r="A33" s="58" t="n"/>
      <x:c r="B33" s="58" t="n"/>
      <x:c r="C33" s="58" t="n"/>
      <x:c r="D33" s="58" t="n"/>
      <x:c r="E33" s="58" t="n"/>
      <x:c r="F33" s="58" t="n"/>
      <x:c r="G33" s="58" t="n"/>
      <x:c r="H33" s="58" t="n"/>
      <x:c r="I33" s="58" t="n"/>
      <x:c r="J33" s="58" t="n"/>
    </x:row>
    <x:row r="34">
      <x:c r="A34" s="58" t="n"/>
      <x:c r="B34" s="58" t="n"/>
      <x:c r="C34" s="58" t="n"/>
      <x:c r="D34" s="58" t="n"/>
      <x:c r="E34" s="58" t="n"/>
      <x:c r="F34" s="58" t="n"/>
      <x:c r="G34" s="58" t="n"/>
      <x:c r="H34" s="58" t="n"/>
      <x:c r="I34" s="58" t="n"/>
      <x:c r="J34" s="58" t="n"/>
    </x:row>
    <x:row r="35">
      <x:c r="A35" s="58" t="n"/>
      <x:c r="B35" s="58" t="n"/>
      <x:c r="C35" s="58" t="n"/>
      <x:c r="D35" s="58" t="n"/>
      <x:c r="E35" s="58" t="n"/>
      <x:c r="F35" s="58" t="n"/>
      <x:c r="G35" s="58" t="n"/>
      <x:c r="H35" s="58" t="n"/>
      <x:c r="I35" s="58" t="n"/>
      <x:c r="J35" s="58" t="n"/>
    </x:row>
    <x:row r="36">
      <x:c r="A36" s="58" t="n"/>
      <x:c r="B36" s="58" t="n"/>
      <x:c r="C36" s="58" t="n"/>
      <x:c r="D36" s="58" t="n"/>
      <x:c r="E36" s="58" t="n"/>
      <x:c r="F36" s="58" t="n"/>
      <x:c r="G36" s="58" t="n"/>
      <x:c r="H36" s="58" t="n"/>
      <x:c r="I36" s="58" t="n"/>
      <x:c r="J36" s="58" t="n"/>
    </x:row>
    <x:row r="37">
      <x:c r="A37" s="58" t="n"/>
      <x:c r="B37" s="58" t="n"/>
      <x:c r="C37" s="58" t="n"/>
      <x:c r="D37" s="58" t="n"/>
      <x:c r="E37" s="58" t="n"/>
      <x:c r="F37" s="58" t="n"/>
      <x:c r="G37" s="58" t="n"/>
      <x:c r="H37" s="58" t="n"/>
      <x:c r="I37" s="58" t="n"/>
      <x:c r="J37" s="58" t="n"/>
    </x:row>
    <x:row r="38">
      <x:c r="A38" s="58" t="n"/>
      <x:c r="B38" s="58" t="n"/>
      <x:c r="C38" s="58" t="n"/>
      <x:c r="D38" s="58" t="n"/>
      <x:c r="E38" s="58" t="n"/>
      <x:c r="F38" s="58" t="n"/>
      <x:c r="G38" s="58" t="n"/>
      <x:c r="H38" s="58" t="n"/>
      <x:c r="I38" s="58" t="n"/>
      <x:c r="J38" s="58" t="n"/>
    </x:row>
    <x:row r="39">
      <x:c r="A39" s="58" t="n"/>
      <x:c r="B39" s="58" t="n"/>
      <x:c r="C39" s="58" t="n"/>
      <x:c r="D39" s="58" t="n"/>
      <x:c r="E39" s="58" t="n"/>
      <x:c r="F39" s="58" t="n"/>
      <x:c r="G39" s="58" t="n"/>
      <x:c r="H39" s="58" t="n"/>
      <x:c r="I39" s="58" t="n"/>
      <x:c r="J39" s="58" t="n"/>
    </x:row>
    <x:row r="40">
      <x:c r="A40" s="58" t="n"/>
      <x:c r="B40" s="58" t="n"/>
      <x:c r="C40" s="58" t="n"/>
      <x:c r="D40" s="58" t="n"/>
      <x:c r="E40" s="58" t="n"/>
      <x:c r="F40" s="58" t="n"/>
      <x:c r="G40" s="58" t="n"/>
      <x:c r="H40" s="58" t="n"/>
      <x:c r="I40" s="58" t="n"/>
      <x:c r="J40" s="58" t="n"/>
    </x:row>
    <x:row r="41">
      <x:c r="A41" s="58" t="n"/>
      <x:c r="B41" s="58" t="n"/>
      <x:c r="C41" s="58" t="n"/>
      <x:c r="D41" s="58" t="n"/>
      <x:c r="E41" s="58" t="n"/>
      <x:c r="F41" s="58" t="n"/>
      <x:c r="G41" s="58" t="n"/>
      <x:c r="H41" s="58" t="n"/>
      <x:c r="I41" s="58" t="n"/>
      <x:c r="J41" s="58" t="n"/>
    </x:row>
    <x:row r="42">
      <x:c r="A42" s="58" t="n"/>
      <x:c r="B42" s="58" t="n"/>
      <x:c r="C42" s="58" t="n"/>
      <x:c r="D42" s="58" t="n"/>
      <x:c r="E42" s="58" t="n"/>
      <x:c r="F42" s="58" t="n"/>
      <x:c r="G42" s="58" t="n"/>
      <x:c r="H42" s="58" t="n"/>
      <x:c r="I42" s="58" t="n"/>
      <x:c r="J42" s="58" t="n"/>
    </x:row>
    <x:row r="43">
      <x:c r="A43" s="58" t="n"/>
      <x:c r="B43" s="58" t="n"/>
      <x:c r="C43" s="58" t="n"/>
      <x:c r="D43" s="58" t="n"/>
      <x:c r="E43" s="58" t="n"/>
      <x:c r="F43" s="58" t="n"/>
      <x:c r="G43" s="58" t="n"/>
      <x:c r="H43" s="58" t="n"/>
      <x:c r="I43" s="58" t="n"/>
      <x:c r="J43" s="58" t="n"/>
    </x:row>
    <x:row r="44">
      <x:c r="A44" s="58" t="n"/>
      <x:c r="B44" s="58" t="n"/>
      <x:c r="C44" s="58" t="n"/>
      <x:c r="D44" s="58" t="n"/>
      <x:c r="E44" s="58" t="n"/>
      <x:c r="F44" s="58" t="n"/>
      <x:c r="G44" s="58" t="n"/>
      <x:c r="H44" s="58" t="n"/>
      <x:c r="I44" s="58" t="n"/>
      <x:c r="J44" s="58" t="n"/>
    </x:row>
    <x:row r="45">
      <x:c r="A45" s="58" t="n"/>
      <x:c r="B45" s="58" t="n"/>
      <x:c r="C45" s="58" t="n"/>
      <x:c r="D45" s="58" t="n"/>
      <x:c r="E45" s="58" t="n"/>
      <x:c r="F45" s="58" t="n"/>
      <x:c r="G45" s="58" t="n"/>
      <x:c r="H45" s="58" t="n"/>
      <x:c r="I45" s="58" t="n"/>
      <x:c r="J45" s="58" t="n"/>
    </x:row>
    <x:row r="46">
      <x:c r="A46" s="58" t="n"/>
      <x:c r="B46" s="58" t="n"/>
      <x:c r="C46" s="58" t="n"/>
      <x:c r="D46" s="58" t="n"/>
      <x:c r="E46" s="58" t="n"/>
      <x:c r="F46" s="58" t="n"/>
      <x:c r="G46" s="58" t="n"/>
      <x:c r="H46" s="58" t="n"/>
      <x:c r="I46" s="58" t="n"/>
      <x:c r="J46" s="58" t="n"/>
    </x:row>
    <x:row r="47">
      <x:c r="A47" s="58" t="n"/>
      <x:c r="B47" s="58" t="n"/>
      <x:c r="C47" s="58" t="n"/>
      <x:c r="D47" s="58" t="n"/>
      <x:c r="E47" s="58" t="n"/>
      <x:c r="F47" s="58" t="n"/>
      <x:c r="G47" s="58" t="n"/>
      <x:c r="H47" s="58" t="n"/>
      <x:c r="I47" s="58" t="n"/>
      <x:c r="J47" s="58" t="n"/>
    </x:row>
    <x:row r="48">
      <x:c r="A48" s="58" t="n"/>
      <x:c r="B48" s="58" t="n"/>
      <x:c r="C48" s="58" t="n"/>
      <x:c r="D48" s="58" t="n"/>
      <x:c r="E48" s="58" t="n"/>
      <x:c r="F48" s="58" t="n"/>
      <x:c r="G48" s="58" t="n"/>
      <x:c r="H48" s="58" t="n"/>
      <x:c r="I48" s="58" t="n"/>
      <x:c r="J48" s="58" t="n"/>
    </x:row>
    <x:row r="49">
      <x:c r="A49" s="58" t="n"/>
      <x:c r="B49" s="58" t="n"/>
      <x:c r="C49" s="58" t="n"/>
      <x:c r="D49" s="58" t="n"/>
      <x:c r="E49" s="58" t="n"/>
      <x:c r="F49" s="58" t="n"/>
      <x:c r="G49" s="58" t="n"/>
      <x:c r="H49" s="58" t="n"/>
      <x:c r="I49" s="58" t="n"/>
      <x:c r="J49" s="58" t="n"/>
    </x:row>
    <x:row r="50">
      <x:c r="A50" s="58" t="n"/>
      <x:c r="B50" s="58" t="n"/>
      <x:c r="C50" s="58" t="n"/>
      <x:c r="D50" s="58" t="n"/>
      <x:c r="E50" s="58" t="n"/>
      <x:c r="F50" s="58" t="n"/>
      <x:c r="G50" s="58" t="n"/>
      <x:c r="H50" s="58" t="n"/>
      <x:c r="I50" s="58" t="n"/>
      <x:c r="J50" s="58" t="n"/>
    </x:row>
    <x:row r="51">
      <x:c r="A51" s="58" t="n"/>
      <x:c r="B51" s="58" t="n"/>
      <x:c r="C51" s="58" t="n"/>
      <x:c r="D51" s="58" t="n"/>
      <x:c r="E51" s="58" t="n"/>
      <x:c r="F51" s="58" t="n"/>
      <x:c r="G51" s="58" t="n"/>
      <x:c r="H51" s="58" t="n"/>
      <x:c r="I51" s="58" t="n"/>
      <x:c r="J51" s="58" t="n"/>
    </x:row>
    <x:row r="52">
      <x:c r="A52" s="58" t="n"/>
      <x:c r="B52" s="58" t="n"/>
      <x:c r="C52" s="58" t="n"/>
      <x:c r="D52" s="58" t="n"/>
      <x:c r="E52" s="58" t="n"/>
      <x:c r="F52" s="58" t="n"/>
      <x:c r="G52" s="58" t="n"/>
      <x:c r="H52" s="58" t="n"/>
      <x:c r="I52" s="58" t="n"/>
      <x:c r="J52" s="58" t="n"/>
    </x:row>
    <x:row r="53">
      <x:c r="A53" s="58" t="n"/>
      <x:c r="B53" s="58" t="n"/>
      <x:c r="C53" s="58" t="n"/>
      <x:c r="D53" s="58" t="n"/>
      <x:c r="E53" s="58" t="n"/>
      <x:c r="F53" s="58" t="n"/>
      <x:c r="G53" s="58" t="n"/>
      <x:c r="H53" s="58" t="n"/>
      <x:c r="I53" s="58" t="n"/>
      <x:c r="J53" s="58" t="n"/>
    </x:row>
    <x:row r="54">
      <x:c r="A54" s="58" t="n"/>
      <x:c r="B54" s="58" t="n"/>
      <x:c r="C54" s="58" t="n"/>
      <x:c r="D54" s="58" t="n"/>
      <x:c r="E54" s="58" t="n"/>
      <x:c r="F54" s="58" t="n"/>
      <x:c r="G54" s="58" t="n"/>
      <x:c r="H54" s="58" t="n"/>
      <x:c r="I54" s="58" t="n"/>
      <x:c r="J54" s="58" t="n"/>
    </x:row>
    <x:row r="55">
      <x:c r="A55" s="58" t="n"/>
      <x:c r="B55" s="58" t="n"/>
      <x:c r="C55" s="58" t="n"/>
      <x:c r="D55" s="58" t="n"/>
      <x:c r="E55" s="58" t="n"/>
      <x:c r="F55" s="58" t="n"/>
      <x:c r="G55" s="58" t="n"/>
      <x:c r="H55" s="58" t="n"/>
      <x:c r="I55" s="58" t="n"/>
      <x:c r="J55" s="58" t="n"/>
    </x:row>
    <x:row r="56">
      <x:c r="A56" s="58" t="n"/>
      <x:c r="B56" s="58" t="n"/>
      <x:c r="C56" s="58" t="n"/>
      <x:c r="D56" s="58" t="n"/>
      <x:c r="E56" s="58" t="n"/>
      <x:c r="F56" s="58" t="n"/>
      <x:c r="G56" s="58" t="n"/>
      <x:c r="H56" s="58" t="n"/>
      <x:c r="I56" s="58" t="n"/>
      <x:c r="J56" s="58" t="n"/>
    </x:row>
    <x:row r="57">
      <x:c r="A57" s="58" t="n"/>
      <x:c r="B57" s="58" t="n"/>
      <x:c r="C57" s="58" t="n"/>
      <x:c r="D57" s="58" t="n"/>
      <x:c r="E57" s="58" t="n"/>
      <x:c r="F57" s="58" t="n"/>
      <x:c r="G57" s="58" t="n"/>
      <x:c r="H57" s="58" t="n"/>
      <x:c r="I57" s="58" t="n"/>
      <x:c r="J57" s="58" t="n"/>
    </x:row>
    <x:row r="58">
      <x:c r="A58" s="58" t="n"/>
      <x:c r="B58" s="58" t="n"/>
      <x:c r="C58" s="58" t="n"/>
      <x:c r="D58" s="58" t="n"/>
      <x:c r="E58" s="58" t="n"/>
      <x:c r="F58" s="58" t="n"/>
      <x:c r="G58" s="58" t="n"/>
      <x:c r="H58" s="58" t="n"/>
      <x:c r="I58" s="58" t="n"/>
      <x:c r="J58" s="58" t="n"/>
    </x:row>
    <x:row r="59">
      <x:c r="A59" s="58" t="n"/>
      <x:c r="B59" s="58" t="n"/>
      <x:c r="C59" s="58" t="n"/>
      <x:c r="D59" s="58" t="n"/>
      <x:c r="E59" s="58" t="n"/>
      <x:c r="F59" s="58" t="n"/>
      <x:c r="G59" s="58" t="n"/>
      <x:c r="H59" s="58" t="n"/>
      <x:c r="I59" s="58" t="n"/>
      <x:c r="J59" s="58" t="n"/>
    </x:row>
    <x:row r="60">
      <x:c r="A60" s="58" t="n"/>
      <x:c r="B60" s="58" t="n"/>
      <x:c r="C60" s="58" t="n"/>
      <x:c r="D60" s="58" t="n"/>
      <x:c r="E60" s="58" t="n"/>
      <x:c r="F60" s="58" t="n"/>
      <x:c r="G60" s="58" t="n"/>
      <x:c r="H60" s="58" t="n"/>
      <x:c r="I60" s="58" t="n"/>
      <x:c r="J60" s="58" t="n"/>
    </x:row>
    <x:row r="61">
      <x:c r="A61" s="58" t="n"/>
      <x:c r="B61" s="58" t="n"/>
      <x:c r="C61" s="58" t="n"/>
      <x:c r="D61" s="58" t="n"/>
      <x:c r="E61" s="58" t="n"/>
      <x:c r="F61" s="58" t="n"/>
      <x:c r="G61" s="58" t="n"/>
      <x:c r="H61" s="58" t="n"/>
      <x:c r="I61" s="58" t="n"/>
      <x:c r="J61" s="58" t="n"/>
    </x:row>
    <x:row r="62">
      <x:c r="A62" s="58" t="n"/>
      <x:c r="B62" s="58" t="n"/>
      <x:c r="C62" s="58" t="n"/>
      <x:c r="D62" s="58" t="n"/>
      <x:c r="E62" s="58" t="n"/>
      <x:c r="F62" s="58" t="n"/>
      <x:c r="G62" s="58" t="n"/>
      <x:c r="H62" s="58" t="n"/>
      <x:c r="I62" s="58" t="n"/>
      <x:c r="J62" s="58" t="n"/>
    </x:row>
    <x:row r="63">
      <x:c r="A63" s="58" t="n"/>
      <x:c r="B63" s="58" t="n"/>
      <x:c r="C63" s="58" t="n"/>
      <x:c r="D63" s="58" t="n"/>
      <x:c r="E63" s="58" t="n"/>
      <x:c r="F63" s="58" t="n"/>
      <x:c r="G63" s="58" t="n"/>
      <x:c r="H63" s="58" t="n"/>
      <x:c r="I63" s="58" t="n"/>
      <x:c r="J63" s="58" t="n"/>
    </x:row>
    <x:row r="64">
      <x:c r="A64" s="58" t="n"/>
      <x:c r="B64" s="58" t="n"/>
      <x:c r="C64" s="58" t="n"/>
      <x:c r="D64" s="58" t="n"/>
      <x:c r="E64" s="58" t="n"/>
      <x:c r="F64" s="58" t="n"/>
      <x:c r="G64" s="58" t="n"/>
      <x:c r="H64" s="58" t="n"/>
      <x:c r="I64" s="58" t="n"/>
      <x:c r="J64" s="58" t="n"/>
    </x:row>
    <x:row r="65">
      <x:c r="A65" s="58" t="n"/>
      <x:c r="B65" s="58" t="n"/>
      <x:c r="C65" s="58" t="n"/>
      <x:c r="D65" s="58" t="n"/>
      <x:c r="E65" s="58" t="n"/>
      <x:c r="F65" s="58" t="n"/>
      <x:c r="G65" s="58" t="n"/>
      <x:c r="H65" s="58" t="n"/>
      <x:c r="I65" s="58" t="n"/>
      <x:c r="J65" s="58" t="n"/>
    </x:row>
    <x:row r="66">
      <x:c r="A66" s="58" t="n"/>
      <x:c r="B66" s="58" t="n"/>
      <x:c r="C66" s="58" t="n"/>
      <x:c r="D66" s="58" t="n"/>
      <x:c r="E66" s="58" t="n"/>
      <x:c r="F66" s="58" t="n"/>
      <x:c r="G66" s="58" t="n"/>
      <x:c r="H66" s="58" t="n"/>
      <x:c r="I66" s="58" t="n"/>
      <x:c r="J66" s="58" t="n"/>
    </x:row>
    <x:row r="67">
      <x:c r="A67" s="58" t="n"/>
      <x:c r="B67" s="58" t="n"/>
      <x:c r="C67" s="58" t="n"/>
      <x:c r="D67" s="58" t="n"/>
      <x:c r="E67" s="58" t="n"/>
      <x:c r="F67" s="58" t="n"/>
      <x:c r="G67" s="58" t="n"/>
      <x:c r="H67" s="58" t="n"/>
      <x:c r="I67" s="58" t="n"/>
      <x:c r="J67" s="58" t="n"/>
    </x:row>
    <x:row r="68">
      <x:c r="A68" s="58" t="n"/>
      <x:c r="B68" s="58" t="n"/>
      <x:c r="C68" s="58" t="n"/>
      <x:c r="D68" s="58" t="n"/>
      <x:c r="E68" s="58" t="n"/>
      <x:c r="F68" s="58" t="n"/>
      <x:c r="G68" s="58" t="n"/>
      <x:c r="H68" s="58" t="n"/>
      <x:c r="I68" s="58" t="n"/>
      <x:c r="J68" s="58" t="n"/>
    </x:row>
    <x:row r="69">
      <x:c r="A69" s="58" t="n"/>
      <x:c r="B69" s="58" t="n"/>
      <x:c r="C69" s="58" t="n"/>
      <x:c r="D69" s="58" t="n"/>
      <x:c r="E69" s="58" t="n"/>
      <x:c r="F69" s="58" t="n"/>
      <x:c r="G69" s="58" t="n"/>
      <x:c r="H69" s="58" t="n"/>
      <x:c r="I69" s="58" t="n"/>
      <x:c r="J69" s="58" t="n"/>
    </x:row>
    <x:row r="70">
      <x:c r="A70" s="58" t="n"/>
      <x:c r="B70" s="58" t="n"/>
      <x:c r="C70" s="58" t="n"/>
      <x:c r="D70" s="58" t="n"/>
      <x:c r="E70" s="58" t="n"/>
      <x:c r="F70" s="58" t="n"/>
      <x:c r="G70" s="58" t="n"/>
      <x:c r="H70" s="58" t="n"/>
      <x:c r="I70" s="58" t="n"/>
      <x:c r="J70" s="58" t="n"/>
    </x:row>
    <x:row r="71">
      <x:c r="A71" s="58" t="n"/>
      <x:c r="B71" s="58" t="n"/>
      <x:c r="C71" s="58" t="n"/>
      <x:c r="D71" s="58" t="n"/>
      <x:c r="E71" s="58" t="n"/>
      <x:c r="F71" s="58" t="n"/>
      <x:c r="G71" s="58" t="n"/>
      <x:c r="H71" s="58" t="n"/>
      <x:c r="I71" s="58" t="n"/>
      <x:c r="J71" s="58" t="n"/>
    </x:row>
    <x:row r="72">
      <x:c r="A72" s="58" t="n"/>
      <x:c r="B72" s="58" t="n"/>
      <x:c r="C72" s="58" t="n"/>
      <x:c r="D72" s="58" t="n"/>
      <x:c r="E72" s="58" t="n"/>
      <x:c r="F72" s="58" t="n"/>
      <x:c r="G72" s="58" t="n"/>
      <x:c r="H72" s="58" t="n"/>
      <x:c r="I72" s="58" t="n"/>
      <x:c r="J72" s="58" t="n"/>
    </x:row>
    <x:row r="73">
      <x:c r="A73" s="58" t="n"/>
      <x:c r="B73" s="58" t="n"/>
      <x:c r="C73" s="58" t="n"/>
      <x:c r="D73" s="58" t="n"/>
      <x:c r="E73" s="58" t="n"/>
      <x:c r="F73" s="58" t="n"/>
      <x:c r="G73" s="58" t="n"/>
      <x:c r="H73" s="58" t="n"/>
      <x:c r="I73" s="58" t="n"/>
      <x:c r="J73" s="58" t="n"/>
    </x:row>
    <x:row r="74">
      <x:c r="A74" s="58" t="n"/>
      <x:c r="B74" s="58" t="n"/>
      <x:c r="C74" s="58" t="n"/>
      <x:c r="D74" s="58" t="n"/>
      <x:c r="E74" s="58" t="n"/>
      <x:c r="F74" s="58" t="n"/>
      <x:c r="G74" s="58" t="n"/>
      <x:c r="H74" s="58" t="n"/>
      <x:c r="I74" s="58" t="n"/>
      <x:c r="J74" s="58" t="n"/>
    </x:row>
    <x:row r="75">
      <x:c r="A75" s="58" t="n"/>
      <x:c r="B75" s="58" t="n"/>
      <x:c r="C75" s="58" t="n"/>
      <x:c r="D75" s="58" t="n"/>
      <x:c r="E75" s="58" t="n"/>
      <x:c r="F75" s="58" t="n"/>
      <x:c r="G75" s="58" t="n"/>
      <x:c r="H75" s="58" t="n"/>
      <x:c r="I75" s="58" t="n"/>
      <x:c r="J75" s="58" t="n"/>
    </x:row>
    <x:row r="76">
      <x:c r="A76" s="58" t="n"/>
      <x:c r="B76" s="58" t="n"/>
      <x:c r="C76" s="58" t="n"/>
      <x:c r="D76" s="58" t="n"/>
      <x:c r="E76" s="58" t="n"/>
      <x:c r="F76" s="58" t="n"/>
      <x:c r="G76" s="58" t="n"/>
      <x:c r="H76" s="58" t="n"/>
      <x:c r="I76" s="58" t="n"/>
      <x:c r="J76" s="58" t="n"/>
    </x:row>
    <x:row r="77">
      <x:c r="A77" s="58" t="n"/>
      <x:c r="B77" s="58" t="n"/>
      <x:c r="C77" s="58" t="n"/>
      <x:c r="D77" s="58" t="n"/>
      <x:c r="E77" s="58" t="n"/>
      <x:c r="F77" s="58" t="n"/>
      <x:c r="G77" s="58" t="n"/>
      <x:c r="H77" s="58" t="n"/>
      <x:c r="I77" s="58" t="n"/>
      <x:c r="J77" s="58" t="n"/>
    </x:row>
    <x:row r="78">
      <x:c r="A78" s="58" t="n"/>
      <x:c r="B78" s="58" t="n"/>
      <x:c r="C78" s="58" t="n"/>
      <x:c r="D78" s="58" t="n"/>
      <x:c r="E78" s="58" t="n"/>
      <x:c r="F78" s="58" t="n"/>
      <x:c r="G78" s="58" t="n"/>
      <x:c r="H78" s="58" t="n"/>
      <x:c r="I78" s="58" t="n"/>
      <x:c r="J78" s="58" t="n"/>
    </x:row>
    <x:row r="79">
      <x:c r="A79" s="58" t="n"/>
      <x:c r="B79" s="58" t="n"/>
      <x:c r="C79" s="58" t="n"/>
      <x:c r="D79" s="58" t="n"/>
      <x:c r="E79" s="58" t="n"/>
      <x:c r="F79" s="58" t="n"/>
      <x:c r="G79" s="58" t="n"/>
      <x:c r="H79" s="58" t="n"/>
      <x:c r="I79" s="58" t="n"/>
      <x:c r="J79" s="58" t="n"/>
    </x:row>
    <x:row r="80">
      <x:c r="A80" s="58" t="n"/>
      <x:c r="B80" s="58" t="n"/>
      <x:c r="C80" s="58" t="n"/>
      <x:c r="D80" s="58" t="n"/>
      <x:c r="E80" s="58" t="n"/>
      <x:c r="F80" s="58" t="n"/>
      <x:c r="G80" s="58" t="n"/>
      <x:c r="H80" s="58" t="n"/>
      <x:c r="I80" s="58" t="n"/>
      <x:c r="J80" s="58" t="n"/>
    </x:row>
    <x:row r="81">
      <x:c r="A81" s="58" t="n"/>
      <x:c r="B81" s="58" t="n"/>
      <x:c r="C81" s="58" t="n"/>
      <x:c r="D81" s="58" t="n"/>
      <x:c r="E81" s="58" t="n"/>
      <x:c r="F81" s="58" t="n"/>
      <x:c r="G81" s="58" t="n"/>
      <x:c r="H81" s="58" t="n"/>
      <x:c r="I81" s="58" t="n"/>
      <x:c r="J81" s="58" t="n"/>
    </x:row>
    <x:row r="82">
      <x:c r="A82" s="58" t="n"/>
      <x:c r="B82" s="58" t="n"/>
      <x:c r="C82" s="58" t="n"/>
      <x:c r="D82" s="58" t="n"/>
      <x:c r="E82" s="58" t="n"/>
      <x:c r="F82" s="58" t="n"/>
      <x:c r="G82" s="58" t="n"/>
      <x:c r="H82" s="58" t="n"/>
      <x:c r="I82" s="58" t="n"/>
      <x:c r="J82" s="58" t="n"/>
    </x:row>
    <x:row r="83">
      <x:c r="A83" s="58" t="n"/>
      <x:c r="B83" s="58" t="n"/>
      <x:c r="C83" s="58" t="n"/>
      <x:c r="D83" s="58" t="n"/>
      <x:c r="E83" s="58" t="n"/>
      <x:c r="F83" s="58" t="n"/>
      <x:c r="G83" s="58" t="n"/>
      <x:c r="H83" s="58" t="n"/>
      <x:c r="I83" s="58" t="n"/>
      <x:c r="J83" s="58" t="n"/>
    </x:row>
    <x:row r="84">
      <x:c r="A84" s="58" t="n"/>
      <x:c r="B84" s="58" t="n"/>
      <x:c r="C84" s="58" t="n"/>
      <x:c r="D84" s="58" t="n"/>
      <x:c r="E84" s="58" t="n"/>
      <x:c r="F84" s="58" t="n"/>
      <x:c r="G84" s="58" t="n"/>
      <x:c r="H84" s="58" t="n"/>
      <x:c r="I84" s="58" t="n"/>
      <x:c r="J84" s="58" t="n"/>
    </x:row>
    <x:row r="85">
      <x:c r="A85" s="58" t="n"/>
      <x:c r="B85" s="58" t="n"/>
      <x:c r="C85" s="58" t="n"/>
      <x:c r="D85" s="58" t="n"/>
      <x:c r="E85" s="58" t="n"/>
      <x:c r="F85" s="58" t="n"/>
      <x:c r="G85" s="58" t="n"/>
      <x:c r="H85" s="58" t="n"/>
      <x:c r="I85" s="58" t="n"/>
      <x:c r="J85" s="58" t="n"/>
    </x:row>
    <x:row r="86">
      <x:c r="A86" s="58" t="n"/>
      <x:c r="B86" s="58" t="n"/>
      <x:c r="C86" s="58" t="n"/>
      <x:c r="D86" s="58" t="n"/>
      <x:c r="E86" s="58" t="n"/>
      <x:c r="F86" s="58" t="n"/>
      <x:c r="G86" s="58" t="n"/>
      <x:c r="H86" s="58" t="n"/>
      <x:c r="I86" s="58" t="n"/>
      <x:c r="J86" s="58" t="n"/>
    </x:row>
    <x:row r="87">
      <x:c r="A87" s="58" t="n"/>
      <x:c r="B87" s="58" t="n"/>
      <x:c r="C87" s="58" t="n"/>
      <x:c r="D87" s="58" t="n"/>
      <x:c r="E87" s="58" t="n"/>
      <x:c r="F87" s="58" t="n"/>
      <x:c r="G87" s="58" t="n"/>
      <x:c r="H87" s="58" t="n"/>
      <x:c r="I87" s="58" t="n"/>
      <x:c r="J87" s="58" t="n"/>
    </x:row>
    <x:row r="88">
      <x:c r="A88" s="58" t="n"/>
      <x:c r="B88" s="58" t="n"/>
      <x:c r="C88" s="58" t="n"/>
      <x:c r="D88" s="58" t="n"/>
      <x:c r="E88" s="58" t="n"/>
      <x:c r="F88" s="58" t="n"/>
      <x:c r="G88" s="58" t="n"/>
      <x:c r="H88" s="58" t="n"/>
      <x:c r="I88" s="58" t="n"/>
      <x:c r="J88" s="58" t="n"/>
    </x:row>
    <x:row r="89">
      <x:c r="A89" s="58" t="n"/>
      <x:c r="B89" s="58" t="n"/>
      <x:c r="C89" s="58" t="n"/>
      <x:c r="D89" s="58" t="n"/>
      <x:c r="E89" s="58" t="n"/>
      <x:c r="F89" s="58" t="n"/>
      <x:c r="G89" s="58" t="n"/>
      <x:c r="H89" s="58" t="n"/>
      <x:c r="I89" s="58" t="n"/>
      <x:c r="J89" s="58" t="n"/>
    </x:row>
    <x:row r="90">
      <x:c r="A90" s="58" t="n"/>
      <x:c r="B90" s="58" t="n"/>
      <x:c r="C90" s="58" t="n"/>
      <x:c r="D90" s="58" t="n"/>
      <x:c r="E90" s="58" t="n"/>
      <x:c r="F90" s="58" t="n"/>
      <x:c r="G90" s="58" t="n"/>
      <x:c r="H90" s="58" t="n"/>
      <x:c r="I90" s="58" t="n"/>
      <x:c r="J90" s="58" t="n"/>
    </x:row>
    <x:row r="91">
      <x:c r="A91" s="58" t="n"/>
      <x:c r="B91" s="58" t="n"/>
      <x:c r="C91" s="58" t="n"/>
      <x:c r="D91" s="58" t="n"/>
      <x:c r="E91" s="58" t="n"/>
      <x:c r="F91" s="58" t="n"/>
      <x:c r="G91" s="58" t="n"/>
      <x:c r="H91" s="58" t="n"/>
      <x:c r="I91" s="58" t="n"/>
      <x:c r="J91" s="58" t="n"/>
    </x:row>
    <x:row r="92">
      <x:c r="A92" s="58" t="n"/>
      <x:c r="B92" s="58" t="n"/>
      <x:c r="C92" s="58" t="n"/>
      <x:c r="D92" s="58" t="n"/>
      <x:c r="E92" s="58" t="n"/>
      <x:c r="F92" s="58" t="n"/>
      <x:c r="G92" s="58" t="n"/>
      <x:c r="H92" s="58" t="n"/>
      <x:c r="I92" s="58" t="n"/>
      <x:c r="J92" s="58" t="n"/>
    </x:row>
    <x:row r="93">
      <x:c r="A93" s="58" t="n"/>
      <x:c r="B93" s="58" t="n"/>
      <x:c r="C93" s="58" t="n"/>
      <x:c r="D93" s="58" t="n"/>
      <x:c r="E93" s="58" t="n"/>
      <x:c r="F93" s="58" t="n"/>
      <x:c r="G93" s="58" t="n"/>
      <x:c r="H93" s="58" t="n"/>
      <x:c r="I93" s="58" t="n"/>
      <x:c r="J93" s="58" t="n"/>
    </x:row>
    <x:row r="94">
      <x:c r="A94" s="58" t="n"/>
      <x:c r="B94" s="58" t="n"/>
      <x:c r="C94" s="58" t="n"/>
      <x:c r="D94" s="58" t="n"/>
      <x:c r="E94" s="58" t="n"/>
      <x:c r="F94" s="58" t="n"/>
      <x:c r="G94" s="58" t="n"/>
      <x:c r="H94" s="58" t="n"/>
      <x:c r="I94" s="58" t="n"/>
      <x:c r="J94" s="58" t="n"/>
    </x:row>
    <x:row r="95">
      <x:c r="A95" s="58" t="n"/>
      <x:c r="B95" s="58" t="n"/>
      <x:c r="C95" s="58" t="n"/>
      <x:c r="D95" s="58" t="n"/>
      <x:c r="E95" s="58" t="n"/>
      <x:c r="F95" s="58" t="n"/>
      <x:c r="G95" s="58" t="n"/>
      <x:c r="H95" s="58" t="n"/>
      <x:c r="I95" s="58" t="n"/>
      <x:c r="J95" s="58" t="n"/>
    </x:row>
    <x:row r="96">
      <x:c r="A96" s="58" t="n"/>
      <x:c r="B96" s="58" t="n"/>
      <x:c r="C96" s="58" t="n"/>
      <x:c r="D96" s="58" t="n"/>
      <x:c r="E96" s="58" t="n"/>
      <x:c r="F96" s="58" t="n"/>
      <x:c r="G96" s="58" t="n"/>
      <x:c r="H96" s="58" t="n"/>
      <x:c r="I96" s="58" t="n"/>
      <x:c r="J96" s="58" t="n"/>
    </x:row>
    <x:row r="97">
      <x:c r="A97" s="58" t="n"/>
      <x:c r="B97" s="58" t="n"/>
      <x:c r="C97" s="58" t="n"/>
      <x:c r="D97" s="58" t="n"/>
      <x:c r="E97" s="58" t="n"/>
      <x:c r="F97" s="58" t="n"/>
      <x:c r="G97" s="58" t="n"/>
      <x:c r="H97" s="58" t="n"/>
      <x:c r="I97" s="58" t="n"/>
      <x:c r="J97" s="58" t="n"/>
    </x:row>
    <x:row r="98">
      <x:c r="A98" s="58" t="n"/>
      <x:c r="B98" s="58" t="n"/>
      <x:c r="C98" s="58" t="n"/>
      <x:c r="D98" s="58" t="n"/>
      <x:c r="E98" s="58" t="n"/>
      <x:c r="F98" s="58" t="n"/>
      <x:c r="G98" s="58" t="n"/>
      <x:c r="H98" s="58" t="n"/>
      <x:c r="I98" s="58" t="n"/>
      <x:c r="J98" s="58" t="n"/>
    </x:row>
    <x:row r="99">
      <x:c r="A99" s="58" t="n"/>
      <x:c r="B99" s="58" t="n"/>
      <x:c r="C99" s="58" t="n"/>
      <x:c r="D99" s="58" t="n"/>
      <x:c r="E99" s="58" t="n"/>
      <x:c r="F99" s="58" t="n"/>
      <x:c r="G99" s="58" t="n"/>
      <x:c r="H99" s="58" t="n"/>
      <x:c r="I99" s="58" t="n"/>
      <x:c r="J99" s="58" t="n"/>
    </x:row>
    <x:row r="100">
      <x:c r="A100" s="58" t="n"/>
      <x:c r="B100" s="58" t="n"/>
      <x:c r="C100" s="58" t="n"/>
      <x:c r="D100" s="58" t="n"/>
      <x:c r="E100" s="58" t="n"/>
      <x:c r="F100" s="58" t="n"/>
      <x:c r="G100" s="58" t="n"/>
      <x:c r="H100" s="58" t="n"/>
      <x:c r="I100" s="58" t="n"/>
      <x:c r="J100" s="58" t="n"/>
    </x:row>
    <x:row r="101">
      <x:c r="A101" s="58" t="n"/>
      <x:c r="B101" s="58" t="n"/>
      <x:c r="C101" s="58" t="n"/>
      <x:c r="D101" s="58" t="n"/>
      <x:c r="E101" s="58" t="n"/>
      <x:c r="F101" s="58" t="n"/>
      <x:c r="G101" s="58" t="n"/>
      <x:c r="H101" s="58" t="n"/>
      <x:c r="I101" s="58" t="n"/>
      <x:c r="J101" s="58" t="n"/>
    </x:row>
    <x:row r="102">
      <x:c r="A102" s="58" t="n"/>
      <x:c r="B102" s="58" t="n"/>
      <x:c r="C102" s="58" t="n"/>
      <x:c r="D102" s="58" t="n"/>
      <x:c r="E102" s="58" t="n"/>
      <x:c r="F102" s="58" t="n"/>
      <x:c r="G102" s="58" t="n"/>
      <x:c r="H102" s="58" t="n"/>
      <x:c r="I102" s="58" t="n"/>
      <x:c r="J102" s="58" t="n"/>
    </x:row>
    <x:row r="103">
      <x:c r="A103" s="58" t="n"/>
      <x:c r="B103" s="58" t="n"/>
      <x:c r="C103" s="58" t="n"/>
      <x:c r="D103" s="58" t="n"/>
      <x:c r="E103" s="58" t="n"/>
      <x:c r="F103" s="58" t="n"/>
      <x:c r="G103" s="58" t="n"/>
      <x:c r="H103" s="58" t="n"/>
      <x:c r="I103" s="58" t="n"/>
      <x:c r="J103" s="58" t="n"/>
    </x:row>
    <x:row r="104">
      <x:c r="A104" s="58" t="n"/>
      <x:c r="B104" s="58" t="n"/>
      <x:c r="C104" s="58" t="n"/>
      <x:c r="D104" s="58" t="n"/>
      <x:c r="E104" s="58" t="n"/>
      <x:c r="F104" s="58" t="n"/>
      <x:c r="G104" s="58" t="n"/>
      <x:c r="H104" s="58" t="n"/>
      <x:c r="I104" s="58" t="n"/>
      <x:c r="J104" s="58" t="n"/>
    </x:row>
    <x:row r="105">
      <x:c r="A105" s="58" t="n"/>
      <x:c r="B105" s="58" t="n"/>
      <x:c r="C105" s="58" t="n"/>
      <x:c r="D105" s="58" t="n"/>
      <x:c r="E105" s="58" t="n"/>
      <x:c r="F105" s="58" t="n"/>
      <x:c r="G105" s="58" t="n"/>
      <x:c r="H105" s="58" t="n"/>
      <x:c r="I105" s="58" t="n"/>
      <x:c r="J105" s="58" t="n"/>
    </x:row>
    <x:row r="106">
      <x:c r="A106" s="58" t="n"/>
      <x:c r="B106" s="58" t="n"/>
      <x:c r="C106" s="58" t="n"/>
      <x:c r="D106" s="58" t="n"/>
      <x:c r="E106" s="58" t="n"/>
      <x:c r="F106" s="58" t="n"/>
      <x:c r="G106" s="58" t="n"/>
      <x:c r="H106" s="58" t="n"/>
      <x:c r="I106" s="58" t="n"/>
      <x:c r="J106" s="58" t="n"/>
    </x:row>
    <x:row r="107">
      <x:c r="A107" s="58" t="n"/>
      <x:c r="B107" s="58" t="n"/>
      <x:c r="C107" s="58" t="n"/>
      <x:c r="D107" s="58" t="n"/>
      <x:c r="E107" s="58" t="n"/>
      <x:c r="F107" s="58" t="n"/>
      <x:c r="G107" s="58" t="n"/>
      <x:c r="H107" s="58" t="n"/>
      <x:c r="I107" s="58" t="n"/>
      <x:c r="J107" s="58" t="n"/>
    </x:row>
    <x:row r="108">
      <x:c r="A108" s="58" t="n"/>
      <x:c r="B108" s="58" t="n"/>
      <x:c r="C108" s="58" t="n"/>
      <x:c r="D108" s="58" t="n"/>
      <x:c r="E108" s="58" t="n"/>
      <x:c r="F108" s="58" t="n"/>
      <x:c r="G108" s="58" t="n"/>
      <x:c r="H108" s="58" t="n"/>
      <x:c r="I108" s="58" t="n"/>
      <x:c r="J108" s="58" t="n"/>
    </x:row>
    <x:row r="109">
      <x:c r="A109" s="58" t="n"/>
      <x:c r="B109" s="58" t="n"/>
      <x:c r="C109" s="58" t="n"/>
      <x:c r="D109" s="58" t="n"/>
      <x:c r="E109" s="58" t="n"/>
      <x:c r="F109" s="58" t="n"/>
      <x:c r="G109" s="58" t="n"/>
      <x:c r="H109" s="58" t="n"/>
      <x:c r="I109" s="58" t="n"/>
      <x:c r="J109" s="58" t="n"/>
    </x:row>
    <x:row r="110">
      <x:c r="A110" s="58" t="n"/>
      <x:c r="B110" s="58" t="n"/>
      <x:c r="C110" s="58" t="n"/>
      <x:c r="D110" s="58" t="n"/>
      <x:c r="E110" s="58" t="n"/>
      <x:c r="F110" s="58" t="n"/>
      <x:c r="G110" s="58" t="n"/>
      <x:c r="H110" s="58" t="n"/>
      <x:c r="I110" s="58" t="n"/>
      <x:c r="J110" s="58" t="n"/>
    </x:row>
    <x:row r="111">
      <x:c r="A111" s="58" t="n"/>
      <x:c r="B111" s="58" t="n"/>
      <x:c r="C111" s="58" t="n"/>
      <x:c r="D111" s="58" t="n"/>
      <x:c r="E111" s="58" t="n"/>
      <x:c r="F111" s="58" t="n"/>
      <x:c r="G111" s="58" t="n"/>
      <x:c r="H111" s="58" t="n"/>
      <x:c r="I111" s="58" t="n"/>
      <x:c r="J111" s="58" t="n"/>
    </x:row>
    <x:row r="112">
      <x:c r="A112" s="58" t="n"/>
      <x:c r="B112" s="58" t="n"/>
      <x:c r="C112" s="58" t="n"/>
      <x:c r="D112" s="58" t="n"/>
      <x:c r="E112" s="58" t="n"/>
      <x:c r="F112" s="58" t="n"/>
      <x:c r="G112" s="58" t="n"/>
      <x:c r="H112" s="58" t="n"/>
      <x:c r="I112" s="58" t="n"/>
      <x:c r="J112" s="58" t="n"/>
    </x:row>
    <x:row r="113">
      <x:c r="A113" s="58" t="n"/>
      <x:c r="B113" s="58" t="n"/>
      <x:c r="C113" s="58" t="n"/>
      <x:c r="D113" s="58" t="n"/>
      <x:c r="E113" s="58" t="n"/>
      <x:c r="F113" s="58" t="n"/>
      <x:c r="G113" s="58" t="n"/>
      <x:c r="H113" s="58" t="n"/>
      <x:c r="I113" s="58" t="n"/>
      <x:c r="J113" s="58" t="n"/>
    </x:row>
    <x:row r="114">
      <x:c r="A114" s="58" t="n"/>
      <x:c r="B114" s="58" t="n"/>
      <x:c r="C114" s="58" t="n"/>
      <x:c r="D114" s="58" t="n"/>
      <x:c r="E114" s="58" t="n"/>
      <x:c r="F114" s="58" t="n"/>
      <x:c r="G114" s="58" t="n"/>
      <x:c r="H114" s="58" t="n"/>
      <x:c r="I114" s="58" t="n"/>
      <x:c r="J114" s="58" t="n"/>
    </x:row>
    <x:row r="115">
      <x:c r="A115" s="58" t="n"/>
      <x:c r="B115" s="58" t="n"/>
      <x:c r="C115" s="58" t="n"/>
      <x:c r="D115" s="58" t="n"/>
      <x:c r="E115" s="58" t="n"/>
      <x:c r="F115" s="58" t="n"/>
      <x:c r="G115" s="58" t="n"/>
      <x:c r="H115" s="58" t="n"/>
      <x:c r="I115" s="58" t="n"/>
      <x:c r="J115" s="58" t="n"/>
    </x:row>
    <x:row r="116">
      <x:c r="A116" s="58" t="n"/>
      <x:c r="B116" s="58" t="n"/>
      <x:c r="C116" s="58" t="n"/>
      <x:c r="D116" s="58" t="n"/>
      <x:c r="E116" s="58" t="n"/>
      <x:c r="F116" s="58" t="n"/>
      <x:c r="G116" s="58" t="n"/>
      <x:c r="H116" s="58" t="n"/>
      <x:c r="I116" s="58" t="n"/>
      <x:c r="J116" s="58" t="n"/>
    </x:row>
    <x:row r="117">
      <x:c r="A117" s="58" t="n"/>
      <x:c r="B117" s="58" t="n"/>
      <x:c r="C117" s="58" t="n"/>
      <x:c r="D117" s="58" t="n"/>
      <x:c r="E117" s="58" t="n"/>
      <x:c r="F117" s="58" t="n"/>
      <x:c r="G117" s="58" t="n"/>
      <x:c r="H117" s="58" t="n"/>
      <x:c r="I117" s="58" t="n"/>
      <x:c r="J117" s="58" t="n"/>
    </x:row>
    <x:row r="118">
      <x:c r="A118" s="58" t="n"/>
      <x:c r="B118" s="58" t="n"/>
      <x:c r="C118" s="58" t="n"/>
      <x:c r="D118" s="58" t="n"/>
      <x:c r="E118" s="58" t="n"/>
      <x:c r="F118" s="58" t="n"/>
      <x:c r="G118" s="58" t="n"/>
      <x:c r="H118" s="58" t="n"/>
      <x:c r="I118" s="58" t="n"/>
      <x:c r="J118" s="58" t="n"/>
    </x:row>
    <x:row r="119">
      <x:c r="A119" s="58" t="n"/>
      <x:c r="B119" s="58" t="n"/>
      <x:c r="C119" s="58" t="n"/>
      <x:c r="D119" s="58" t="n"/>
      <x:c r="E119" s="58" t="n"/>
      <x:c r="F119" s="58" t="n"/>
      <x:c r="G119" s="58" t="n"/>
      <x:c r="H119" s="58" t="n"/>
      <x:c r="I119" s="58" t="n"/>
      <x:c r="J119" s="58" t="n"/>
    </x:row>
    <x:row r="120">
      <x:c r="A120" s="58" t="n"/>
      <x:c r="B120" s="58" t="n"/>
      <x:c r="C120" s="58" t="n"/>
      <x:c r="D120" s="58" t="n"/>
      <x:c r="E120" s="58" t="n"/>
      <x:c r="F120" s="58" t="n"/>
      <x:c r="G120" s="58" t="n"/>
      <x:c r="H120" s="58" t="n"/>
      <x:c r="I120" s="58" t="n"/>
      <x:c r="J120" s="58" t="n"/>
    </x:row>
    <x:row r="121">
      <x:c r="A121" s="58" t="n"/>
      <x:c r="B121" s="58" t="n"/>
      <x:c r="C121" s="58" t="n"/>
      <x:c r="D121" s="58" t="n"/>
      <x:c r="E121" s="58" t="n"/>
      <x:c r="F121" s="58" t="n"/>
      <x:c r="G121" s="58" t="n"/>
      <x:c r="H121" s="58" t="n"/>
      <x:c r="I121" s="58" t="n"/>
      <x:c r="J121" s="58" t="n"/>
    </x:row>
    <x:row r="122">
      <x:c r="A122" s="58" t="n"/>
      <x:c r="B122" s="58" t="n"/>
      <x:c r="C122" s="58" t="n"/>
      <x:c r="D122" s="58" t="n"/>
      <x:c r="E122" s="58" t="n"/>
      <x:c r="F122" s="58" t="n"/>
      <x:c r="G122" s="58" t="n"/>
      <x:c r="H122" s="58" t="n"/>
      <x:c r="I122" s="58" t="n"/>
      <x:c r="J122" s="58" t="n"/>
    </x:row>
    <x:row r="123">
      <x:c r="A123" s="58" t="n"/>
      <x:c r="B123" s="58" t="n"/>
      <x:c r="C123" s="58" t="n"/>
      <x:c r="D123" s="58" t="n"/>
      <x:c r="E123" s="58" t="n"/>
      <x:c r="F123" s="58" t="n"/>
      <x:c r="G123" s="58" t="n"/>
      <x:c r="H123" s="58" t="n"/>
      <x:c r="I123" s="58" t="n"/>
      <x:c r="J123" s="58" t="n"/>
    </x:row>
    <x:row r="124">
      <x:c r="A124" s="58" t="n"/>
      <x:c r="B124" s="58" t="n"/>
      <x:c r="C124" s="58" t="n"/>
      <x:c r="D124" s="58" t="n"/>
      <x:c r="E124" s="58" t="n"/>
      <x:c r="F124" s="58" t="n"/>
      <x:c r="G124" s="58" t="n"/>
      <x:c r="H124" s="58" t="n"/>
      <x:c r="I124" s="58" t="n"/>
      <x:c r="J124" s="58" t="n"/>
    </x:row>
    <x:row r="125">
      <x:c r="A125" s="58" t="n"/>
      <x:c r="B125" s="58" t="n"/>
      <x:c r="C125" s="58" t="n"/>
      <x:c r="D125" s="58" t="n"/>
      <x:c r="E125" s="58" t="n"/>
      <x:c r="F125" s="58" t="n"/>
      <x:c r="G125" s="58" t="n"/>
      <x:c r="H125" s="58" t="n"/>
      <x:c r="I125" s="58" t="n"/>
      <x:c r="J125" s="58" t="n"/>
    </x:row>
    <x:row r="126">
      <x:c r="A126" s="58" t="n"/>
      <x:c r="B126" s="58" t="n"/>
      <x:c r="C126" s="58" t="n"/>
      <x:c r="D126" s="58" t="n"/>
      <x:c r="E126" s="58" t="n"/>
      <x:c r="F126" s="58" t="n"/>
      <x:c r="G126" s="58" t="n"/>
      <x:c r="H126" s="58" t="n"/>
      <x:c r="I126" s="58" t="n"/>
      <x:c r="J126" s="58" t="n"/>
    </x:row>
    <x:row r="127">
      <x:c r="A127" s="58" t="n"/>
      <x:c r="B127" s="58" t="n"/>
      <x:c r="C127" s="58" t="n"/>
      <x:c r="D127" s="58" t="n"/>
      <x:c r="E127" s="58" t="n"/>
      <x:c r="F127" s="58" t="n"/>
      <x:c r="G127" s="58" t="n"/>
      <x:c r="H127" s="58" t="n"/>
      <x:c r="I127" s="58" t="n"/>
      <x:c r="J127" s="58" t="n"/>
    </x:row>
    <x:row r="128">
      <x:c r="A128" s="58" t="n"/>
      <x:c r="B128" s="58" t="n"/>
      <x:c r="C128" s="58" t="n"/>
      <x:c r="D128" s="58" t="n"/>
      <x:c r="E128" s="58" t="n"/>
      <x:c r="F128" s="58" t="n"/>
      <x:c r="G128" s="58" t="n"/>
      <x:c r="H128" s="58" t="n"/>
      <x:c r="I128" s="58" t="n"/>
      <x:c r="J128" s="58" t="n"/>
    </x:row>
    <x:row r="129">
      <x:c r="A129" s="58" t="n"/>
      <x:c r="B129" s="58" t="n"/>
      <x:c r="C129" s="58" t="n"/>
      <x:c r="D129" s="58" t="n"/>
      <x:c r="E129" s="58" t="n"/>
      <x:c r="F129" s="58" t="n"/>
      <x:c r="G129" s="58" t="n"/>
      <x:c r="H129" s="58" t="n"/>
      <x:c r="I129" s="58" t="n"/>
      <x:c r="J129" s="58" t="n"/>
    </x:row>
    <x:row r="130">
      <x:c r="A130" s="58" t="n"/>
      <x:c r="B130" s="58" t="n"/>
      <x:c r="C130" s="58" t="n"/>
      <x:c r="D130" s="58" t="n"/>
      <x:c r="E130" s="58" t="n"/>
      <x:c r="F130" s="58" t="n"/>
      <x:c r="G130" s="58" t="n"/>
      <x:c r="H130" s="58" t="n"/>
      <x:c r="I130" s="58" t="n"/>
      <x:c r="J130" s="58" t="n"/>
    </x:row>
    <x:row r="131">
      <x:c r="A131" s="58" t="n"/>
      <x:c r="B131" s="58" t="n"/>
      <x:c r="C131" s="58" t="n"/>
      <x:c r="D131" s="58" t="n"/>
      <x:c r="E131" s="58" t="n"/>
      <x:c r="F131" s="58" t="n"/>
      <x:c r="G131" s="58" t="n"/>
      <x:c r="H131" s="58" t="n"/>
      <x:c r="I131" s="58" t="n"/>
      <x:c r="J131" s="58" t="n"/>
    </x:row>
    <x:row r="132">
      <x:c r="A132" s="58" t="n"/>
      <x:c r="B132" s="58" t="n"/>
      <x:c r="C132" s="58" t="n"/>
      <x:c r="D132" s="58" t="n"/>
      <x:c r="E132" s="58" t="n"/>
      <x:c r="F132" s="58" t="n"/>
      <x:c r="G132" s="58" t="n"/>
      <x:c r="H132" s="58" t="n"/>
      <x:c r="I132" s="58" t="n"/>
      <x:c r="J132" s="58" t="n"/>
    </x:row>
    <x:row r="133">
      <x:c r="A133" s="58" t="n"/>
      <x:c r="B133" s="58" t="n"/>
      <x:c r="C133" s="58" t="n"/>
      <x:c r="D133" s="58" t="n"/>
      <x:c r="E133" s="58" t="n"/>
      <x:c r="F133" s="58" t="n"/>
      <x:c r="G133" s="58" t="n"/>
      <x:c r="H133" s="58" t="n"/>
      <x:c r="I133" s="58" t="n"/>
      <x:c r="J133" s="58" t="n"/>
    </x:row>
    <x:row r="134">
      <x:c r="A134" s="58" t="n"/>
      <x:c r="B134" s="58" t="n"/>
      <x:c r="C134" s="58" t="n"/>
      <x:c r="D134" s="58" t="n"/>
      <x:c r="E134" s="58" t="n"/>
      <x:c r="F134" s="58" t="n"/>
      <x:c r="G134" s="58" t="n"/>
      <x:c r="H134" s="58" t="n"/>
      <x:c r="I134" s="58" t="n"/>
      <x:c r="J134" s="58" t="n"/>
    </x:row>
    <x:row r="135">
      <x:c r="A135" s="58" t="n"/>
      <x:c r="B135" s="58" t="n"/>
      <x:c r="C135" s="58" t="n"/>
      <x:c r="D135" s="58" t="n"/>
      <x:c r="E135" s="58" t="n"/>
      <x:c r="F135" s="58" t="n"/>
      <x:c r="G135" s="58" t="n"/>
      <x:c r="H135" s="58" t="n"/>
      <x:c r="I135" s="58" t="n"/>
      <x:c r="J135" s="58" t="n"/>
    </x:row>
    <x:row r="136">
      <x:c r="A136" s="58" t="n"/>
      <x:c r="B136" s="58" t="n"/>
      <x:c r="C136" s="58" t="n"/>
      <x:c r="D136" s="58" t="n"/>
      <x:c r="E136" s="58" t="n"/>
      <x:c r="F136" s="58" t="n"/>
      <x:c r="G136" s="58" t="n"/>
      <x:c r="H136" s="58" t="n"/>
      <x:c r="I136" s="58" t="n"/>
      <x:c r="J136" s="58" t="n"/>
    </x:row>
    <x:row r="137">
      <x:c r="A137" s="58" t="n"/>
      <x:c r="B137" s="58" t="n"/>
      <x:c r="C137" s="58" t="n"/>
      <x:c r="D137" s="58" t="n"/>
      <x:c r="E137" s="58" t="n"/>
      <x:c r="F137" s="58" t="n"/>
      <x:c r="G137" s="58" t="n"/>
      <x:c r="H137" s="58" t="n"/>
      <x:c r="I137" s="58" t="n"/>
      <x:c r="J137" s="58" t="n"/>
    </x:row>
    <x:row r="138">
      <x:c r="A138" s="58" t="n"/>
      <x:c r="B138" s="58" t="n"/>
      <x:c r="C138" s="58" t="n"/>
      <x:c r="D138" s="58" t="n"/>
      <x:c r="E138" s="58" t="n"/>
      <x:c r="F138" s="58" t="n"/>
      <x:c r="G138" s="58" t="n"/>
      <x:c r="H138" s="58" t="n"/>
      <x:c r="I138" s="58" t="n"/>
      <x:c r="J138" s="58" t="n"/>
    </x:row>
    <x:row r="139">
      <x:c r="A139" s="58" t="n"/>
      <x:c r="B139" s="58" t="n"/>
      <x:c r="C139" s="58" t="n"/>
      <x:c r="D139" s="58" t="n"/>
      <x:c r="E139" s="58" t="n"/>
      <x:c r="F139" s="58" t="n"/>
      <x:c r="G139" s="58" t="n"/>
      <x:c r="H139" s="58" t="n"/>
      <x:c r="I139" s="58" t="n"/>
      <x:c r="J139" s="58" t="n"/>
    </x:row>
    <x:row r="140">
      <x:c r="A140" s="58" t="n"/>
      <x:c r="B140" s="58" t="n"/>
      <x:c r="C140" s="58" t="n"/>
      <x:c r="D140" s="58" t="n"/>
      <x:c r="E140" s="58" t="n"/>
      <x:c r="F140" s="58" t="n"/>
      <x:c r="G140" s="58" t="n"/>
      <x:c r="H140" s="58" t="n"/>
      <x:c r="I140" s="58" t="n"/>
      <x:c r="J140" s="58" t="n"/>
    </x:row>
    <x:row r="141">
      <x:c r="A141" s="58" t="n"/>
      <x:c r="B141" s="58" t="n"/>
      <x:c r="C141" s="58" t="n"/>
      <x:c r="D141" s="58" t="n"/>
      <x:c r="E141" s="58" t="n"/>
      <x:c r="F141" s="58" t="n"/>
      <x:c r="G141" s="58" t="n"/>
      <x:c r="H141" s="58" t="n"/>
      <x:c r="I141" s="58" t="n"/>
      <x:c r="J141" s="58" t="n"/>
    </x:row>
    <x:row r="142">
      <x:c r="A142" s="58" t="n"/>
      <x:c r="B142" s="58" t="n"/>
      <x:c r="C142" s="58" t="n"/>
      <x:c r="D142" s="58" t="n"/>
      <x:c r="E142" s="58" t="n"/>
      <x:c r="F142" s="58" t="n"/>
      <x:c r="G142" s="58" t="n"/>
      <x:c r="H142" s="58" t="n"/>
      <x:c r="I142" s="58" t="n"/>
      <x:c r="J142" s="58" t="n"/>
    </x:row>
    <x:row r="143">
      <x:c r="A143" s="58" t="n"/>
      <x:c r="B143" s="58" t="n"/>
      <x:c r="C143" s="58" t="n"/>
      <x:c r="D143" s="58" t="n"/>
      <x:c r="E143" s="58" t="n"/>
      <x:c r="F143" s="58" t="n"/>
      <x:c r="G143" s="58" t="n"/>
      <x:c r="H143" s="58" t="n"/>
      <x:c r="I143" s="58" t="n"/>
      <x:c r="J143" s="58" t="n"/>
    </x:row>
    <x:row r="144">
      <x:c r="A144" s="58" t="n"/>
      <x:c r="B144" s="58" t="n"/>
      <x:c r="C144" s="58" t="n"/>
      <x:c r="D144" s="58" t="n"/>
      <x:c r="E144" s="58" t="n"/>
      <x:c r="F144" s="58" t="n"/>
      <x:c r="G144" s="58" t="n"/>
      <x:c r="H144" s="58" t="n"/>
      <x:c r="I144" s="58" t="n"/>
      <x:c r="J144" s="58" t="n"/>
    </x:row>
    <x:row r="145">
      <x:c r="A145" s="58" t="n"/>
      <x:c r="B145" s="58" t="n"/>
      <x:c r="C145" s="58" t="n"/>
      <x:c r="D145" s="58" t="n"/>
      <x:c r="E145" s="58" t="n"/>
      <x:c r="F145" s="58" t="n"/>
      <x:c r="G145" s="58" t="n"/>
      <x:c r="H145" s="58" t="n"/>
      <x:c r="I145" s="58" t="n"/>
      <x:c r="J145" s="58" t="n"/>
    </x:row>
    <x:row r="146">
      <x:c r="A146" s="58" t="n"/>
      <x:c r="B146" s="58" t="n"/>
      <x:c r="C146" s="58" t="n"/>
      <x:c r="D146" s="58" t="n"/>
      <x:c r="E146" s="58" t="n"/>
      <x:c r="F146" s="58" t="n"/>
      <x:c r="G146" s="58" t="n"/>
      <x:c r="H146" s="58" t="n"/>
      <x:c r="I146" s="58" t="n"/>
      <x:c r="J146" s="58" t="n"/>
    </x:row>
    <x:row r="147">
      <x:c r="A147" s="58" t="n"/>
      <x:c r="B147" s="58" t="n"/>
      <x:c r="C147" s="58" t="n"/>
      <x:c r="D147" s="58" t="n"/>
      <x:c r="E147" s="58" t="n"/>
      <x:c r="F147" s="58" t="n"/>
      <x:c r="G147" s="58" t="n"/>
      <x:c r="H147" s="58" t="n"/>
      <x:c r="I147" s="58" t="n"/>
      <x:c r="J147" s="58" t="n"/>
    </x:row>
    <x:row r="148">
      <x:c r="A148" s="58" t="n"/>
      <x:c r="B148" s="58" t="n"/>
      <x:c r="C148" s="58" t="n"/>
      <x:c r="D148" s="58" t="n"/>
      <x:c r="E148" s="58" t="n"/>
      <x:c r="F148" s="58" t="n"/>
      <x:c r="G148" s="58" t="n"/>
      <x:c r="H148" s="58" t="n"/>
      <x:c r="I148" s="58" t="n"/>
      <x:c r="J148" s="58" t="n"/>
    </x:row>
    <x:row r="149">
      <x:c r="A149" s="58" t="n"/>
      <x:c r="B149" s="58" t="n"/>
      <x:c r="C149" s="58" t="n"/>
      <x:c r="D149" s="58" t="n"/>
      <x:c r="E149" s="58" t="n"/>
      <x:c r="F149" s="58" t="n"/>
      <x:c r="G149" s="58" t="n"/>
      <x:c r="H149" s="58" t="n"/>
      <x:c r="I149" s="58" t="n"/>
      <x:c r="J149" s="58" t="n"/>
    </x:row>
    <x:row r="150">
      <x:c r="A150" s="58" t="n"/>
      <x:c r="B150" s="58" t="n"/>
      <x:c r="C150" s="58" t="n"/>
      <x:c r="D150" s="58" t="n"/>
      <x:c r="E150" s="58" t="n"/>
      <x:c r="F150" s="58" t="n"/>
      <x:c r="G150" s="58" t="n"/>
      <x:c r="H150" s="58" t="n"/>
      <x:c r="I150" s="58" t="n"/>
      <x:c r="J150" s="58" t="n"/>
    </x:row>
    <x:row r="151">
      <x:c r="A151" s="58" t="n"/>
      <x:c r="B151" s="58" t="n"/>
      <x:c r="C151" s="58" t="n"/>
      <x:c r="D151" s="58" t="n"/>
      <x:c r="E151" s="58" t="n"/>
      <x:c r="F151" s="58" t="n"/>
      <x:c r="G151" s="58" t="n"/>
      <x:c r="H151" s="58" t="n"/>
      <x:c r="I151" s="58" t="n"/>
      <x:c r="J151" s="58" t="n"/>
    </x:row>
    <x:row r="152">
      <x:c r="A152" s="58" t="n"/>
      <x:c r="B152" s="58" t="n"/>
      <x:c r="C152" s="58" t="n"/>
      <x:c r="D152" s="58" t="n"/>
      <x:c r="E152" s="58" t="n"/>
      <x:c r="F152" s="58" t="n"/>
      <x:c r="G152" s="58" t="n"/>
      <x:c r="H152" s="58" t="n"/>
      <x:c r="I152" s="58" t="n"/>
      <x:c r="J152" s="58" t="n"/>
    </x:row>
    <x:row r="153">
      <x:c r="A153" s="58" t="n"/>
      <x:c r="B153" s="58" t="n"/>
      <x:c r="C153" s="58" t="n"/>
      <x:c r="D153" s="58" t="n"/>
      <x:c r="E153" s="58" t="n"/>
      <x:c r="F153" s="58" t="n"/>
      <x:c r="G153" s="58" t="n"/>
      <x:c r="H153" s="58" t="n"/>
      <x:c r="I153" s="58" t="n"/>
      <x:c r="J153" s="58" t="n"/>
    </x:row>
    <x:row r="154">
      <x:c r="A154" s="58" t="n"/>
      <x:c r="B154" s="58" t="n"/>
      <x:c r="C154" s="58" t="n"/>
      <x:c r="D154" s="58" t="n"/>
      <x:c r="E154" s="58" t="n"/>
      <x:c r="F154" s="58" t="n"/>
      <x:c r="G154" s="58" t="n"/>
      <x:c r="H154" s="58" t="n"/>
      <x:c r="I154" s="58" t="n"/>
      <x:c r="J154" s="58" t="n"/>
    </x:row>
    <x:row r="155">
      <x:c r="A155" s="58" t="n"/>
      <x:c r="B155" s="58" t="n"/>
      <x:c r="C155" s="58" t="n"/>
      <x:c r="D155" s="58" t="n"/>
      <x:c r="E155" s="58" t="n"/>
      <x:c r="F155" s="58" t="n"/>
      <x:c r="G155" s="58" t="n"/>
      <x:c r="H155" s="58" t="n"/>
      <x:c r="I155" s="58" t="n"/>
      <x:c r="J155" s="58" t="n"/>
    </x:row>
    <x:row r="156">
      <x:c r="A156" s="58" t="n"/>
      <x:c r="B156" s="58" t="n"/>
      <x:c r="C156" s="58" t="n"/>
      <x:c r="D156" s="58" t="n"/>
      <x:c r="E156" s="58" t="n"/>
      <x:c r="F156" s="58" t="n"/>
      <x:c r="G156" s="58" t="n"/>
      <x:c r="H156" s="58" t="n"/>
      <x:c r="I156" s="58" t="n"/>
      <x:c r="J156" s="58" t="n"/>
    </x:row>
    <x:row r="157">
      <x:c r="A157" s="58" t="n"/>
      <x:c r="B157" s="58" t="n"/>
      <x:c r="C157" s="58" t="n"/>
      <x:c r="D157" s="58" t="n"/>
      <x:c r="E157" s="58" t="n"/>
      <x:c r="F157" s="58" t="n"/>
      <x:c r="G157" s="58" t="n"/>
      <x:c r="H157" s="58" t="n"/>
      <x:c r="I157" s="58" t="n"/>
      <x:c r="J157" s="58" t="n"/>
    </x:row>
    <x:row r="158">
      <x:c r="A158" s="58" t="n"/>
      <x:c r="B158" s="58" t="n"/>
      <x:c r="C158" s="58" t="n"/>
      <x:c r="D158" s="58" t="n"/>
      <x:c r="E158" s="58" t="n"/>
      <x:c r="F158" s="58" t="n"/>
      <x:c r="G158" s="58" t="n"/>
      <x:c r="H158" s="58" t="n"/>
      <x:c r="I158" s="58" t="n"/>
      <x:c r="J158" s="58" t="n"/>
    </x:row>
    <x:row r="159">
      <x:c r="A159" s="58" t="n"/>
      <x:c r="B159" s="58" t="n"/>
      <x:c r="C159" s="58" t="n"/>
      <x:c r="D159" s="58" t="n"/>
      <x:c r="E159" s="58" t="n"/>
      <x:c r="F159" s="58" t="n"/>
      <x:c r="G159" s="58" t="n"/>
      <x:c r="H159" s="58" t="n"/>
      <x:c r="I159" s="58" t="n"/>
      <x:c r="J159" s="58" t="n"/>
    </x:row>
    <x:row r="160">
      <x:c r="A160" s="58" t="n"/>
      <x:c r="B160" s="58" t="n"/>
      <x:c r="C160" s="58" t="n"/>
      <x:c r="D160" s="58" t="n"/>
      <x:c r="E160" s="58" t="n"/>
      <x:c r="F160" s="58" t="n"/>
      <x:c r="G160" s="58" t="n"/>
      <x:c r="H160" s="58" t="n"/>
      <x:c r="I160" s="58" t="n"/>
      <x:c r="J160" s="58" t="n"/>
    </x:row>
    <x:row r="161">
      <x:c r="A161" s="58" t="n"/>
      <x:c r="B161" s="58" t="n"/>
      <x:c r="C161" s="58" t="n"/>
      <x:c r="D161" s="58" t="n"/>
      <x:c r="E161" s="58" t="n"/>
      <x:c r="F161" s="58" t="n"/>
      <x:c r="G161" s="58" t="n"/>
      <x:c r="H161" s="58" t="n"/>
      <x:c r="I161" s="58" t="n"/>
      <x:c r="J161" s="58" t="n"/>
    </x:row>
    <x:row r="162">
      <x:c r="A162" s="58" t="n"/>
      <x:c r="B162" s="58" t="n"/>
      <x:c r="C162" s="58" t="n"/>
      <x:c r="D162" s="58" t="n"/>
      <x:c r="E162" s="58" t="n"/>
      <x:c r="F162" s="58" t="n"/>
      <x:c r="G162" s="58" t="n"/>
      <x:c r="H162" s="58" t="n"/>
      <x:c r="I162" s="58" t="n"/>
      <x:c r="J162" s="58" t="n"/>
    </x:row>
    <x:row r="163">
      <x:c r="A163" s="58" t="n"/>
      <x:c r="B163" s="58" t="n"/>
      <x:c r="C163" s="58" t="n"/>
      <x:c r="D163" s="58" t="n"/>
      <x:c r="E163" s="58" t="n"/>
      <x:c r="F163" s="58" t="n"/>
      <x:c r="G163" s="58" t="n"/>
      <x:c r="H163" s="58" t="n"/>
      <x:c r="I163" s="58" t="n"/>
      <x:c r="J163" s="58" t="n"/>
    </x:row>
    <x:row r="164">
      <x:c r="A164" s="58" t="n"/>
      <x:c r="B164" s="58" t="n"/>
      <x:c r="C164" s="58" t="n"/>
      <x:c r="D164" s="58" t="n"/>
      <x:c r="E164" s="58" t="n"/>
      <x:c r="F164" s="58" t="n"/>
      <x:c r="G164" s="58" t="n"/>
      <x:c r="H164" s="58" t="n"/>
      <x:c r="I164" s="58" t="n"/>
      <x:c r="J164" s="58" t="n"/>
    </x:row>
    <x:row r="165">
      <x:c r="A165" s="58" t="n"/>
      <x:c r="B165" s="58" t="n"/>
      <x:c r="C165" s="58" t="n"/>
      <x:c r="D165" s="58" t="n"/>
      <x:c r="E165" s="58" t="n"/>
      <x:c r="F165" s="58" t="n"/>
      <x:c r="G165" s="58" t="n"/>
      <x:c r="H165" s="58" t="n"/>
      <x:c r="I165" s="58" t="n"/>
      <x:c r="J165" s="58" t="n"/>
    </x:row>
    <x:row r="166">
      <x:c r="A166" s="58" t="n"/>
      <x:c r="B166" s="58" t="n"/>
      <x:c r="C166" s="58" t="n"/>
      <x:c r="D166" s="58" t="n"/>
      <x:c r="E166" s="58" t="n"/>
      <x:c r="F166" s="58" t="n"/>
      <x:c r="G166" s="58" t="n"/>
      <x:c r="H166" s="58" t="n"/>
      <x:c r="I166" s="58" t="n"/>
      <x:c r="J166" s="58" t="n"/>
    </x:row>
    <x:row r="167">
      <x:c r="A167" s="58" t="n"/>
      <x:c r="B167" s="58" t="n"/>
      <x:c r="C167" s="58" t="n"/>
      <x:c r="D167" s="58" t="n"/>
      <x:c r="E167" s="58" t="n"/>
      <x:c r="F167" s="58" t="n"/>
      <x:c r="G167" s="58" t="n"/>
      <x:c r="H167" s="58" t="n"/>
      <x:c r="I167" s="58" t="n"/>
      <x:c r="J167" s="58" t="n"/>
    </x:row>
    <x:row r="168">
      <x:c r="A168" s="58" t="n"/>
      <x:c r="B168" s="58" t="n"/>
      <x:c r="C168" s="58" t="n"/>
      <x:c r="D168" s="58" t="n"/>
      <x:c r="E168" s="58" t="n"/>
      <x:c r="F168" s="58" t="n"/>
      <x:c r="G168" s="58" t="n"/>
      <x:c r="H168" s="58" t="n"/>
      <x:c r="I168" s="58" t="n"/>
      <x:c r="J168" s="58" t="n"/>
    </x:row>
    <x:row r="169">
      <x:c r="A169" s="58" t="n"/>
      <x:c r="B169" s="58" t="n"/>
      <x:c r="C169" s="58" t="n"/>
      <x:c r="D169" s="58" t="n"/>
      <x:c r="E169" s="58" t="n"/>
      <x:c r="F169" s="58" t="n"/>
      <x:c r="G169" s="58" t="n"/>
      <x:c r="H169" s="58" t="n"/>
      <x:c r="I169" s="58" t="n"/>
      <x:c r="J169" s="58" t="n"/>
    </x:row>
    <x:row r="170">
      <x:c r="A170" s="58" t="n"/>
      <x:c r="B170" s="58" t="n"/>
      <x:c r="C170" s="58" t="n"/>
      <x:c r="D170" s="58" t="n"/>
      <x:c r="E170" s="58" t="n"/>
      <x:c r="F170" s="58" t="n"/>
      <x:c r="G170" s="58" t="n"/>
      <x:c r="H170" s="58" t="n"/>
      <x:c r="I170" s="58" t="n"/>
      <x:c r="J170" s="58" t="n"/>
    </x:row>
    <x:row r="171">
      <x:c r="A171" s="58" t="n"/>
      <x:c r="B171" s="58" t="n"/>
      <x:c r="C171" s="58" t="n"/>
      <x:c r="D171" s="58" t="n"/>
      <x:c r="E171" s="58" t="n"/>
      <x:c r="F171" s="58" t="n"/>
      <x:c r="G171" s="58" t="n"/>
      <x:c r="H171" s="58" t="n"/>
      <x:c r="I171" s="58" t="n"/>
      <x:c r="J171" s="58" t="n"/>
    </x:row>
    <x:row r="172">
      <x:c r="A172" s="58" t="n"/>
      <x:c r="B172" s="58" t="n"/>
      <x:c r="C172" s="58" t="n"/>
      <x:c r="D172" s="58" t="n"/>
      <x:c r="E172" s="58" t="n"/>
      <x:c r="F172" s="58" t="n"/>
      <x:c r="G172" s="58" t="n"/>
      <x:c r="H172" s="58" t="n"/>
      <x:c r="I172" s="58" t="n"/>
      <x:c r="J172" s="58" t="n"/>
    </x:row>
    <x:row r="173">
      <x:c r="A173" s="58" t="n"/>
      <x:c r="B173" s="58" t="n"/>
      <x:c r="C173" s="58" t="n"/>
      <x:c r="D173" s="58" t="n"/>
      <x:c r="E173" s="58" t="n"/>
      <x:c r="F173" s="58" t="n"/>
      <x:c r="G173" s="58" t="n"/>
      <x:c r="H173" s="58" t="n"/>
      <x:c r="I173" s="58" t="n"/>
      <x:c r="J173" s="58" t="n"/>
    </x:row>
    <x:row r="174">
      <x:c r="A174" s="58" t="n"/>
      <x:c r="B174" s="58" t="n"/>
      <x:c r="C174" s="58" t="n"/>
      <x:c r="D174" s="58" t="n"/>
      <x:c r="E174" s="58" t="n"/>
      <x:c r="F174" s="58" t="n"/>
      <x:c r="G174" s="58" t="n"/>
      <x:c r="H174" s="58" t="n"/>
      <x:c r="I174" s="58" t="n"/>
      <x:c r="J174" s="58" t="n"/>
    </x:row>
    <x:row r="175">
      <x:c r="A175" s="58" t="n"/>
      <x:c r="B175" s="58" t="n"/>
      <x:c r="C175" s="58" t="n"/>
      <x:c r="D175" s="58" t="n"/>
      <x:c r="E175" s="58" t="n"/>
      <x:c r="F175" s="58" t="n"/>
      <x:c r="G175" s="58" t="n"/>
      <x:c r="H175" s="58" t="n"/>
      <x:c r="I175" s="58" t="n"/>
      <x:c r="J175" s="58" t="n"/>
    </x:row>
    <x:row r="176">
      <x:c r="A176" s="58" t="n"/>
      <x:c r="B176" s="58" t="n"/>
      <x:c r="C176" s="58" t="n"/>
      <x:c r="D176" s="58" t="n"/>
      <x:c r="E176" s="58" t="n"/>
      <x:c r="F176" s="58" t="n"/>
      <x:c r="G176" s="58" t="n"/>
      <x:c r="H176" s="58" t="n"/>
      <x:c r="I176" s="58" t="n"/>
      <x:c r="J176" s="58" t="n"/>
    </x:row>
    <x:row r="177">
      <x:c r="A177" s="58" t="n"/>
      <x:c r="B177" s="58" t="n"/>
      <x:c r="C177" s="58" t="n"/>
      <x:c r="D177" s="58" t="n"/>
      <x:c r="E177" s="58" t="n"/>
      <x:c r="F177" s="58" t="n"/>
      <x:c r="G177" s="58" t="n"/>
      <x:c r="H177" s="58" t="n"/>
      <x:c r="I177" s="58" t="n"/>
      <x:c r="J177" s="58" t="n"/>
    </x:row>
    <x:row r="178">
      <x:c r="A178" s="58" t="n"/>
      <x:c r="B178" s="58" t="n"/>
      <x:c r="C178" s="58" t="n"/>
      <x:c r="D178" s="58" t="n"/>
      <x:c r="E178" s="58" t="n"/>
      <x:c r="F178" s="58" t="n"/>
      <x:c r="G178" s="58" t="n"/>
      <x:c r="H178" s="58" t="n"/>
      <x:c r="I178" s="58" t="n"/>
      <x:c r="J178" s="58" t="n"/>
    </x:row>
    <x:row r="179">
      <x:c r="A179" s="58" t="n"/>
      <x:c r="B179" s="58" t="n"/>
      <x:c r="C179" s="58" t="n"/>
      <x:c r="D179" s="58" t="n"/>
      <x:c r="E179" s="58" t="n"/>
      <x:c r="F179" s="58" t="n"/>
      <x:c r="G179" s="58" t="n"/>
      <x:c r="H179" s="58" t="n"/>
      <x:c r="I179" s="58" t="n"/>
      <x:c r="J179" s="58" t="n"/>
    </x:row>
    <x:row r="180">
      <x:c r="A180" s="58" t="n"/>
      <x:c r="B180" s="58" t="n"/>
      <x:c r="C180" s="58" t="n"/>
      <x:c r="D180" s="58" t="n"/>
      <x:c r="E180" s="58" t="n"/>
      <x:c r="F180" s="58" t="n"/>
      <x:c r="G180" s="58" t="n"/>
      <x:c r="H180" s="58" t="n"/>
      <x:c r="I180" s="58" t="n"/>
      <x:c r="J180" s="58" t="n"/>
    </x:row>
    <x:row r="181">
      <x:c r="A181" s="58" t="n"/>
      <x:c r="B181" s="58" t="n"/>
      <x:c r="C181" s="58" t="n"/>
      <x:c r="D181" s="58" t="n"/>
      <x:c r="E181" s="58" t="n"/>
      <x:c r="F181" s="58" t="n"/>
      <x:c r="G181" s="58" t="n"/>
      <x:c r="H181" s="58" t="n"/>
      <x:c r="I181" s="58" t="n"/>
      <x:c r="J181" s="58" t="n"/>
    </x:row>
    <x:row r="182">
      <x:c r="A182" s="58" t="n"/>
      <x:c r="B182" s="58" t="n"/>
      <x:c r="C182" s="58" t="n"/>
      <x:c r="D182" s="58" t="n"/>
      <x:c r="E182" s="58" t="n"/>
      <x:c r="F182" s="58" t="n"/>
      <x:c r="G182" s="58" t="n"/>
      <x:c r="H182" s="58" t="n"/>
      <x:c r="I182" s="58" t="n"/>
      <x:c r="J182" s="58" t="n"/>
    </x:row>
    <x:row r="183">
      <x:c r="A183" s="58" t="n"/>
      <x:c r="B183" s="58" t="n"/>
      <x:c r="C183" s="58" t="n"/>
      <x:c r="D183" s="58" t="n"/>
      <x:c r="E183" s="58" t="n"/>
      <x:c r="F183" s="58" t="n"/>
      <x:c r="G183" s="58" t="n"/>
      <x:c r="H183" s="58" t="n"/>
      <x:c r="I183" s="58" t="n"/>
      <x:c r="J183" s="58" t="n"/>
    </x:row>
    <x:row r="184">
      <x:c r="A184" s="58" t="n"/>
      <x:c r="B184" s="58" t="n"/>
      <x:c r="C184" s="58" t="n"/>
      <x:c r="D184" s="58" t="n"/>
      <x:c r="E184" s="58" t="n"/>
      <x:c r="F184" s="58" t="n"/>
      <x:c r="G184" s="58" t="n"/>
      <x:c r="H184" s="58" t="n"/>
      <x:c r="I184" s="58" t="n"/>
      <x:c r="J184" s="58" t="n"/>
    </x:row>
    <x:row r="185">
      <x:c r="A185" s="58" t="n"/>
      <x:c r="B185" s="58" t="n"/>
      <x:c r="C185" s="58" t="n"/>
      <x:c r="D185" s="58" t="n"/>
      <x:c r="E185" s="58" t="n"/>
      <x:c r="F185" s="58" t="n"/>
      <x:c r="G185" s="58" t="n"/>
      <x:c r="H185" s="58" t="n"/>
      <x:c r="I185" s="58" t="n"/>
      <x:c r="J185" s="58" t="n"/>
    </x:row>
    <x:row r="186">
      <x:c r="A186" s="58" t="n"/>
      <x:c r="B186" s="58" t="n"/>
      <x:c r="C186" s="58" t="n"/>
      <x:c r="D186" s="58" t="n"/>
      <x:c r="E186" s="58" t="n"/>
      <x:c r="F186" s="58" t="n"/>
      <x:c r="G186" s="58" t="n"/>
      <x:c r="H186" s="58" t="n"/>
      <x:c r="I186" s="58" t="n"/>
      <x:c r="J186" s="58" t="n"/>
    </x:row>
    <x:row r="187">
      <x:c r="A187" s="58" t="n"/>
      <x:c r="B187" s="58" t="n"/>
      <x:c r="C187" s="58" t="n"/>
      <x:c r="D187" s="58" t="n"/>
      <x:c r="E187" s="58" t="n"/>
      <x:c r="F187" s="58" t="n"/>
      <x:c r="G187" s="58" t="n"/>
      <x:c r="H187" s="58" t="n"/>
      <x:c r="I187" s="58" t="n"/>
      <x:c r="J187" s="58" t="n"/>
    </x:row>
    <x:row r="188">
      <x:c r="A188" s="58" t="n"/>
      <x:c r="B188" s="58" t="n"/>
      <x:c r="C188" s="58" t="n"/>
      <x:c r="D188" s="58" t="n"/>
      <x:c r="E188" s="58" t="n"/>
      <x:c r="F188" s="58" t="n"/>
      <x:c r="G188" s="58" t="n"/>
      <x:c r="H188" s="58" t="n"/>
      <x:c r="I188" s="58" t="n"/>
      <x:c r="J188" s="58" t="n"/>
    </x:row>
    <x:row r="189">
      <x:c r="A189" s="58" t="n"/>
      <x:c r="B189" s="58" t="n"/>
      <x:c r="C189" s="58" t="n"/>
      <x:c r="D189" s="58" t="n"/>
      <x:c r="E189" s="58" t="n"/>
      <x:c r="F189" s="58" t="n"/>
      <x:c r="G189" s="58" t="n"/>
      <x:c r="H189" s="58" t="n"/>
      <x:c r="I189" s="58" t="n"/>
      <x:c r="J189" s="58" t="n"/>
    </x:row>
    <x:row r="190">
      <x:c r="A190" s="58" t="n"/>
      <x:c r="B190" s="58" t="n"/>
      <x:c r="C190" s="58" t="n"/>
      <x:c r="D190" s="58" t="n"/>
      <x:c r="E190" s="58" t="n"/>
      <x:c r="F190" s="58" t="n"/>
      <x:c r="G190" s="58" t="n"/>
      <x:c r="H190" s="58" t="n"/>
      <x:c r="I190" s="58" t="n"/>
      <x:c r="J190" s="58" t="n"/>
    </x:row>
    <x:row r="191">
      <x:c r="A191" s="58" t="n"/>
      <x:c r="B191" s="58" t="n"/>
      <x:c r="C191" s="58" t="n"/>
      <x:c r="D191" s="58" t="n"/>
      <x:c r="E191" s="58" t="n"/>
      <x:c r="F191" s="58" t="n"/>
      <x:c r="G191" s="58" t="n"/>
      <x:c r="H191" s="58" t="n"/>
      <x:c r="I191" s="58" t="n"/>
      <x:c r="J191" s="58" t="n"/>
    </x:row>
    <x:row r="192">
      <x:c r="A192" s="58" t="n"/>
      <x:c r="B192" s="58" t="n"/>
      <x:c r="C192" s="58" t="n"/>
      <x:c r="D192" s="58" t="n"/>
      <x:c r="E192" s="58" t="n"/>
      <x:c r="F192" s="58" t="n"/>
      <x:c r="G192" s="58" t="n"/>
      <x:c r="H192" s="58" t="n"/>
      <x:c r="I192" s="58" t="n"/>
      <x:c r="J192" s="58" t="n"/>
    </x:row>
    <x:row r="193">
      <x:c r="A193" s="58" t="n"/>
      <x:c r="B193" s="58" t="n"/>
      <x:c r="C193" s="58" t="n"/>
      <x:c r="D193" s="58" t="n"/>
      <x:c r="E193" s="58" t="n"/>
      <x:c r="F193" s="58" t="n"/>
      <x:c r="G193" s="58" t="n"/>
      <x:c r="H193" s="58" t="n"/>
      <x:c r="I193" s="58" t="n"/>
      <x:c r="J193" s="58" t="n"/>
    </x:row>
    <x:row r="194">
      <x:c r="A194" s="58" t="n"/>
      <x:c r="B194" s="58" t="n"/>
      <x:c r="C194" s="58" t="n"/>
      <x:c r="D194" s="58" t="n"/>
      <x:c r="E194" s="58" t="n"/>
      <x:c r="F194" s="58" t="n"/>
      <x:c r="G194" s="58" t="n"/>
      <x:c r="H194" s="58" t="n"/>
      <x:c r="I194" s="58" t="n"/>
      <x:c r="J194" s="58" t="n"/>
    </x:row>
    <x:row r="195">
      <x:c r="A195" s="58" t="n"/>
      <x:c r="B195" s="58" t="n"/>
      <x:c r="C195" s="58" t="n"/>
      <x:c r="D195" s="58" t="n"/>
      <x:c r="E195" s="58" t="n"/>
      <x:c r="F195" s="58" t="n"/>
      <x:c r="G195" s="58" t="n"/>
      <x:c r="H195" s="58" t="n"/>
      <x:c r="I195" s="58" t="n"/>
      <x:c r="J195" s="58" t="n"/>
    </x:row>
    <x:row r="196">
      <x:c r="A196" s="58" t="n"/>
      <x:c r="B196" s="58" t="n"/>
      <x:c r="C196" s="58" t="n"/>
      <x:c r="D196" s="58" t="n"/>
      <x:c r="E196" s="58" t="n"/>
      <x:c r="F196" s="58" t="n"/>
      <x:c r="G196" s="58" t="n"/>
      <x:c r="H196" s="58" t="n"/>
      <x:c r="I196" s="58" t="n"/>
      <x:c r="J196" s="58" t="n"/>
    </x:row>
    <x:row r="197">
      <x:c r="A197" s="58" t="n"/>
      <x:c r="B197" s="58" t="n"/>
      <x:c r="C197" s="58" t="n"/>
      <x:c r="D197" s="58" t="n"/>
      <x:c r="E197" s="58" t="n"/>
      <x:c r="F197" s="58" t="n"/>
      <x:c r="G197" s="58" t="n"/>
      <x:c r="H197" s="58" t="n"/>
      <x:c r="I197" s="58" t="n"/>
      <x:c r="J197" s="58" t="n"/>
    </x:row>
    <x:row r="198">
      <x:c r="A198" s="58" t="n"/>
      <x:c r="B198" s="58" t="n"/>
      <x:c r="C198" s="58" t="n"/>
      <x:c r="D198" s="58" t="n"/>
      <x:c r="E198" s="58" t="n"/>
      <x:c r="F198" s="58" t="n"/>
      <x:c r="G198" s="58" t="n"/>
      <x:c r="H198" s="58" t="n"/>
      <x:c r="I198" s="58" t="n"/>
      <x:c r="J198" s="58" t="n"/>
    </x:row>
    <x:row r="199">
      <x:c r="A199" s="58" t="n"/>
      <x:c r="B199" s="58" t="n"/>
      <x:c r="C199" s="58" t="n"/>
      <x:c r="D199" s="58" t="n"/>
      <x:c r="E199" s="58" t="n"/>
      <x:c r="F199" s="58" t="n"/>
      <x:c r="G199" s="58" t="n"/>
      <x:c r="H199" s="58" t="n"/>
      <x:c r="I199" s="58" t="n"/>
      <x:c r="J199" s="58" t="n"/>
    </x:row>
    <x:row r="200">
      <x:c r="A200" s="58" t="n"/>
      <x:c r="B200" s="58" t="n"/>
      <x:c r="C200" s="58" t="n"/>
      <x:c r="D200" s="58" t="n"/>
      <x:c r="E200" s="58" t="n"/>
      <x:c r="F200" s="58" t="n"/>
      <x:c r="G200" s="58" t="n"/>
      <x:c r="H200" s="58" t="n"/>
      <x:c r="I200" s="58" t="n"/>
      <x:c r="J200" s="58" t="n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customWidth="1"/>
    <x:col min="2" max="2" width="22" customWidth="1"/>
    <x:col min="3" max="3" width="80" customWidth="1"/>
  </x:cols>
  <x:sheetData>
    <x:row r="1">
      <x:c r="A1" s="1" t="inlineStr">
        <x:is>
          <x:t xml:space="preserve">Validation &amp; Audit Checks</x:t>
        </x:is>
      </x:c>
    </x:row>
    <x:row r="3">
      <x:c r="A3" s="8" t="inlineStr">
        <x:is>
          <x:t xml:space="preserve">Check</x:t>
        </x:is>
      </x:c>
      <x:c r="B3" s="8" t="inlineStr">
        <x:is>
          <x:t xml:space="preserve">Value</x:t>
        </x:is>
      </x:c>
      <x:c r="C3" s="8" t="inlineStr">
        <x:is>
          <x:t xml:space="preserve">Notes</x:t>
        </x:is>
      </x:c>
    </x:row>
    <x:row r="4">
      <x:c r="A4" s="6" t="inlineStr">
        <x:is>
          <x:t xml:space="preserve">Terminal value (Perpetuity) as % of EV</x:t>
        </x:is>
      </x:c>
      <x:c r="B4" s="56">
        <x:f>Model!Y33/Model!Y35</x:f>
        <x:v>0.7747530648017753</x:v>
      </x:c>
      <x:c r="C4" s="37" t="inlineStr">
        <x:is>
          <x:t xml:space="preserve">PV(TV_g)/EV (perpetuity case).</x:t>
        </x:is>
      </x:c>
    </x:row>
    <x:row r="5">
      <x:c r="A5" s="6" t="inlineStr">
        <x:is>
          <x:t xml:space="preserve">Terminal value (Exit) as % of EV</x:t>
        </x:is>
      </x:c>
      <x:c r="B5" s="56">
        <x:f>Model!Y34/Model!Y36</x:f>
        <x:v>0.7662665187639394</x:v>
      </x:c>
      <x:c r="C5" s="37" t="inlineStr">
        <x:is>
          <x:t xml:space="preserve">PV(TV_exit)/EV (exit case).</x:t>
        </x:is>
      </x:c>
    </x:row>
    <x:row r="6">
      <x:c r="A6" s="6" t="inlineStr">
        <x:is>
          <x:t xml:space="preserve">Implied exit multiple from Perpetuity TV</x:t>
        </x:is>
      </x:c>
      <x:c r="B6" s="57">
        <x:f>Model!Y30/Model!Y29</x:f>
        <x:v>12.590029162159974</x:v>
      </x:c>
      <x:c r="C6" s="37" t="inlineStr">
        <x:is>
          <x:t xml:space="preserve">TV_g / LTM EBITDA @ Q20 (terminal-date).</x:t>
        </x:is>
      </x:c>
    </x:row>
    <x:row r="7">
      <x:c r="A7" s="6" t="inlineStr">
        <x:is>
          <x:t xml:space="preserve">Implied perpetuity growth from Exit TV (annual)</x:t>
        </x:is>
      </x:c>
      <x:c r="B7" s="56">
        <x:f>(1+((Model!Y31*Inputs!$B$35-Model!Y21)/(Model!Y31+Model!Y21)))^4-1</x:f>
        <x:v>0.026814976475700858</x:v>
      </x:c>
      <x:c r="C7" s="37" t="inlineStr">
        <x:is>
          <x:t xml:space="preserve">Solve g_q from TV_exit = FCFF_Q20*(1+g_q)/(wacc_q-g_q), then annualize.</x:t>
        </x:is>
      </x:c>
    </x:row>
    <x:row r="8">
      <x:c r="A8" s="6" t="inlineStr">
        <x:is>
          <x:t xml:space="preserve">FCFF margin (Q1)</x:t>
        </x:is>
      </x:c>
      <x:c r="B8" s="56">
        <x:f>Model!F21/Model!F6</x:f>
        <x:v>-0.1663899931758367</x:v>
      </x:c>
      <x:c r="C8" s="37" t="inlineStr">
        <x:is>
          <x:t xml:space="preserve">FCFF/Revenue.</x:t>
        </x:is>
      </x:c>
    </x:row>
    <x:row r="9">
      <x:c r="A9" s="6" t="inlineStr">
        <x:is>
          <x:t xml:space="preserve">FCFF margin (Q20)</x:t>
        </x:is>
      </x:c>
      <x:c r="B9" s="56">
        <x:f>Model!Y21/Model!Y6</x:f>
        <x:v>0.13814670377804827</x:v>
      </x:c>
      <x:c r="C9" s="37" t="inlineStr">
        <x:is>
          <x:t xml:space="preserve">FCFF/Revenue.</x:t>
        </x:is>
      </x:c>
    </x:row>
    <x:row r="10">
      <x:c r="A10" s="6" t="inlineStr">
        <x:is>
          <x:t xml:space="preserve">Annual FCFF (Year 1: Q4'25–Q3'26)</x:t>
        </x:is>
      </x:c>
      <x:c r="B10" s="45">
        <x:f>SUM(Model!F21:I21)</x:f>
        <x:v>3256.6863541000002</x:v>
      </x:c>
      <x:c r="C10" s="37" t="inlineStr">
        <x:is>
          <x:t xml:space="preserve">Sum of first 4 forecast quarters.</x:t>
        </x:is>
      </x:c>
    </x:row>
    <x:row r="11">
      <x:c r="A11" s="6" t="inlineStr">
        <x:is>
          <x:t xml:space="preserve">Annual FCFF (Year 5: Q4'29–Q3'30)</x:t>
        </x:is>
      </x:c>
      <x:c r="B11" s="45">
        <x:f>SUM(Model!V21:Y21)</x:f>
        <x:v>11565.918904759874</x:v>
      </x:c>
      <x:c r="C11" s="37" t="inlineStr">
        <x:is>
          <x:t xml:space="preserve">Sum of last 4 forecast quarters.</x:t>
        </x:is>
      </x:c>
    </x:row>
  </x:sheetData>
  <x:pageMargins left="0.7" right="0.7" top="0.75" bottom="0.75" header="0.3" footer="0.3"/>
</x:worksheet>
</file>