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drawings/drawing2.xml" ContentType="application/vnd.openxmlformats-officedocument.drawing+xml"/>
  <Override PartName="/xl/customProperty5.bin" ContentType="application/vnd.openxmlformats-officedocument.spreadsheetml.customProperty"/>
  <Override PartName="/xl/customProperty6.bin" ContentType="application/vnd.openxmlformats-officedocument.spreadsheetml.customProperty"/>
  <Override PartName="/xl/drawings/drawing3.xml" ContentType="application/vnd.openxmlformats-officedocument.drawing+xml"/>
  <Override PartName="/xl/comments2.xml" ContentType="application/vnd.openxmlformats-officedocument.spreadsheetml.comments+xml"/>
  <Override PartName="/xl/customProperty7.bin" ContentType="application/vnd.openxmlformats-officedocument.spreadsheetml.customProperty"/>
  <Override PartName="/xl/drawings/drawing4.xml" ContentType="application/vnd.openxmlformats-officedocument.drawing+xml"/>
  <Override PartName="/xl/comments3.xml" ContentType="application/vnd.openxmlformats-officedocument.spreadsheetml.comments+xml"/>
  <Override PartName="/xl/customProperty8.bin" ContentType="application/vnd.openxmlformats-officedocument.spreadsheetml.customProperty"/>
  <Override PartName="/xl/drawings/drawing5.xml" ContentType="application/vnd.openxmlformats-officedocument.drawing+xml"/>
  <Override PartName="/xl/customProperty9.bin" ContentType="application/vnd.openxmlformats-officedocument.spreadsheetml.customProperty"/>
  <Override PartName="/xl/drawings/drawing6.xml" ContentType="application/vnd.openxmlformats-officedocument.drawing+xml"/>
  <Override PartName="/xl/comments4.xml" ContentType="application/vnd.openxmlformats-officedocument.spreadsheetml.comments+xml"/>
  <Override PartName="/xl/customProperty10.bin" ContentType="application/vnd.openxmlformats-officedocument.spreadsheetml.customProperty"/>
  <Override PartName="/xl/drawings/drawing7.xml" ContentType="application/vnd.openxmlformats-officedocument.drawing+xml"/>
  <Override PartName="/xl/comments5.xml" ContentType="application/vnd.openxmlformats-officedocument.spreadsheetml.comments+xml"/>
  <Override PartName="/xl/customProperty11.bin" ContentType="application/vnd.openxmlformats-officedocument.spreadsheetml.customProperty"/>
  <Override PartName="/xl/drawings/drawing8.xml" ContentType="application/vnd.openxmlformats-officedocument.drawing+xml"/>
  <Override PartName="/xl/comments6.xml" ContentType="application/vnd.openxmlformats-officedocument.spreadsheetml.comments+xml"/>
  <Override PartName="/xl/customProperty12.bin" ContentType="application/vnd.openxmlformats-officedocument.spreadsheetml.customProperty"/>
  <Override PartName="/xl/drawings/drawing9.xml" ContentType="application/vnd.openxmlformats-officedocument.drawing+xml"/>
  <Override PartName="/xl/comments7.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C:\Users\wangw\Downloads\"/>
    </mc:Choice>
  </mc:AlternateContent>
  <xr:revisionPtr revIDLastSave="0" documentId="13_ncr:1_{34862440-2437-4959-9307-864BFA57872A}" xr6:coauthVersionLast="47" xr6:coauthVersionMax="47" xr10:uidLastSave="{00000000-0000-0000-0000-000000000000}"/>
  <bookViews>
    <workbookView xWindow="11424" yWindow="-96" windowWidth="23232" windowHeight="12432" tabRatio="841" firstSheet="1" activeTab="1" xr2:uid="{00000000-000D-0000-FFFF-FFFF00000000}"/>
  </bookViews>
  <sheets>
    <sheet name="__FDSCACHE__" sheetId="21" state="veryHidden" r:id="rId1"/>
    <sheet name="Cover" sheetId="17" r:id="rId2"/>
    <sheet name="P&amp;L Summary" sheetId="18" r:id="rId3"/>
    <sheet name="Revenue Summary" sheetId="19" r:id="rId4"/>
    <sheet name="Valuation" sheetId="1" r:id="rId5"/>
    <sheet name="NTM Valuation" sheetId="20" r:id="rId6"/>
    <sheet name="Income Statement" sheetId="2" r:id="rId7"/>
    <sheet name="Cash Flow Statement" sheetId="3" r:id="rId8"/>
    <sheet name="Balance Sheet" sheetId="4" r:id="rId9"/>
    <sheet name="Capex &amp; Depreciation" sheetId="5" r:id="rId10"/>
    <sheet name="Working Capital" sheetId="6" r:id="rId11"/>
    <sheet name="Debt &amp; Interest" sheetId="7" r:id="rId12"/>
    <sheet name="Shares Outstanding &amp; Corporate" sheetId="8" r:id="rId13"/>
    <sheet name="MGMT_FACTBASE" sheetId="22" r:id="rId14"/>
    <sheet name="MODEL_ASSUMPTION_MAP" sheetId="23" r:id="rId15"/>
    <sheet name="ASSUMPTION_AUDIT" sheetId="24" r:id="rId16"/>
    <sheet name="PRIORITY_FLAGS" sheetId="25" r:id="rId17"/>
  </sheets>
  <definedNames>
    <definedName name="A_ALL_KEYWORDS_TYPE_ScalarContributed_EQTY_200014669">#REF!,#REF!,#REF!,#REF!,#REF!</definedName>
    <definedName name="A_ALL_KEYWORDS_TYPE_Vector_ISSR_208011458">#REF!,#REF!,#REF!,#REF!,#REF!,#REF!,#REF!,#REF!,#REF!,#REF!,#REF!,#REF!,#REF!</definedName>
    <definedName name="A_ALL_META">#REF!</definedName>
    <definedName name="A_ALL_SECTION_KEYWORDS_EQTY_200014669_13A">#REF!</definedName>
    <definedName name="A_ALL_SECTION_KEYWORDS_ISSR_208011458_131O">#REF!,#REF!</definedName>
    <definedName name="E_ALL_KEYWORDS_TYPE_Vector_ISSR_208011458">#REF!,#REF!,#REF!,#REF!,#REF!,#REF!,#REF!,#REF!,#REF!,#REF!,#REF!,#REF!,#REF!</definedName>
    <definedName name="E_ALL_META">#REF!</definedName>
    <definedName name="E_ALL_SECTION_KEYWORDS_ISSR_208011458_131O">#REF!,#REF!</definedName>
    <definedName name="L_ALL_KEYWORDS_TYPE_ScalarContributed_EQTY_200014669">#REF!,#REF!,#REF!,#REF!,#REF!</definedName>
    <definedName name="L_ALL_KEYWORDS_TYPE_Vector_ISSR_208011458">#REF!,#REF!,#REF!,#REF!,#REF!,#REF!,#REF!,#REF!,#REF!,#REF!,#REF!,#REF!,#REF!</definedName>
    <definedName name="L_ALL_META">#REF!</definedName>
    <definedName name="L_ALL_SECTION_KEYWORDS_EQTY_200014669_13A">#REF!</definedName>
    <definedName name="L_ALL_SECTION_KEYWORDS_ISSR_208011458_131O">#REF!,#REF!</definedName>
    <definedName name="_xlnm.Print_Area" localSheetId="6">'Income Statement'!$A$1:$DC$230</definedName>
    <definedName name="_xlnm.Print_Area" localSheetId="2">'P&amp;L Summary'!$A$1:$V$56</definedName>
    <definedName name="_xlnm.Print_Area" localSheetId="3">'Revenue Summary'!$A$1:$V$60</definedName>
    <definedName name="_xlnm.Print_Area" localSheetId="4">Valuation!$A$1:$F$85</definedName>
    <definedName name="V_ALL_KEYWORDS_TYPE_ScalarContributed_EQTY_200014669">#REF!,#REF!,#REF!,#REF!,#REF!</definedName>
    <definedName name="V_ALL_KEYWORDS_TYPE_Vector_ISSR_208011458">#REF!,#REF!,#REF!,#REF!,#REF!,#REF!,#REF!,#REF!,#REF!,#REF!,#REF!,#REF!,#REF!</definedName>
    <definedName name="V_ALL_META">#REF!</definedName>
    <definedName name="V_ALL_SECTION_KEYWORDS_EQTY_200014669_13A">#REF!</definedName>
    <definedName name="V_ALL_SECTION_KEYWORDS_ISSR_208011458_131O">#REF!,#REF!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G32" i="2" l="1"/>
  <c r="CK32" i="2" s="1"/>
  <c r="CC32" i="2"/>
  <c r="CB32" i="2"/>
  <c r="CF32" i="2" s="1"/>
  <c r="CJ32" i="2" s="1"/>
  <c r="CA32" i="2"/>
  <c r="CE32" i="2" s="1"/>
  <c r="CI32" i="2" s="1"/>
  <c r="BZ32" i="2"/>
  <c r="CD32" i="2" s="1"/>
  <c r="CH32" i="2" s="1"/>
  <c r="BZ16" i="2"/>
  <c r="CD16" i="2" s="1"/>
  <c r="CH16" i="2" s="1"/>
  <c r="BY16" i="2"/>
  <c r="CC16" i="2" s="1"/>
  <c r="CG16" i="2" s="1"/>
  <c r="CK16" i="2" s="1"/>
  <c r="BX16" i="2"/>
  <c r="CB16" i="2" s="1"/>
  <c r="CF16" i="2" s="1"/>
  <c r="CJ16" i="2" s="1"/>
  <c r="BW16" i="2"/>
  <c r="CA16" i="2" s="1"/>
  <c r="CE16" i="2" s="1"/>
  <c r="CI16" i="2" s="1"/>
  <c r="BV16" i="2"/>
  <c r="BY40" i="2"/>
  <c r="BX40" i="2"/>
  <c r="BW40" i="2"/>
  <c r="BV40" i="2"/>
  <c r="BY24" i="2"/>
  <c r="CC24" i="2" s="1"/>
  <c r="CG24" i="2" s="1"/>
  <c r="CK24" i="2" s="1"/>
  <c r="BX24" i="2"/>
  <c r="BW24" i="2"/>
  <c r="BV24" i="2"/>
  <c r="BZ24" i="2" s="1"/>
  <c r="CD24" i="2" s="1"/>
  <c r="CH24" i="2" s="1"/>
  <c r="CC239" i="2"/>
  <c r="CG239" i="2" s="1"/>
  <c r="CK239" i="2" s="1"/>
  <c r="BY239" i="2"/>
  <c r="BX239" i="2"/>
  <c r="CB239" i="2" s="1"/>
  <c r="CF239" i="2" s="1"/>
  <c r="CJ239" i="2" s="1"/>
  <c r="BW239" i="2"/>
  <c r="CA239" i="2" s="1"/>
  <c r="CE239" i="2" s="1"/>
  <c r="CI239" i="2" s="1"/>
  <c r="BV239" i="2"/>
  <c r="BZ239" i="2" s="1"/>
  <c r="CD239" i="2" s="1"/>
  <c r="CH239" i="2" s="1"/>
  <c r="CB24" i="2"/>
  <c r="CF24" i="2" s="1"/>
  <c r="CJ24" i="2" s="1"/>
  <c r="CA24" i="2"/>
  <c r="CE24" i="2" s="1"/>
  <c r="CI24" i="2" s="1"/>
  <c r="BM4" i="8"/>
  <c r="BM2" i="8"/>
  <c r="BQ227" i="2"/>
  <c r="BU227" i="2" s="1"/>
  <c r="BY227" i="2" s="1"/>
  <c r="CC227" i="2" s="1"/>
  <c r="CG227" i="2" s="1"/>
  <c r="CK227" i="2" s="1"/>
  <c r="BP227" i="2"/>
  <c r="BT227" i="2" s="1"/>
  <c r="BX227" i="2" s="1"/>
  <c r="CB227" i="2" s="1"/>
  <c r="CF227" i="2" s="1"/>
  <c r="CJ227" i="2" s="1"/>
  <c r="BO227" i="2"/>
  <c r="BS227" i="2" s="1"/>
  <c r="BW227" i="2" s="1"/>
  <c r="CA227" i="2" s="1"/>
  <c r="CE227" i="2" s="1"/>
  <c r="CI227" i="2" s="1"/>
  <c r="BN227" i="2"/>
  <c r="BR227" i="2" s="1"/>
  <c r="BV227" i="2" s="1"/>
  <c r="BZ227" i="2" s="1"/>
  <c r="CD227" i="2" s="1"/>
  <c r="CH227" i="2" s="1"/>
  <c r="BM27" i="4"/>
  <c r="BM34" i="3"/>
  <c r="BM10" i="3"/>
  <c r="BM10" i="8" l="1"/>
  <c r="DA11" i="8"/>
  <c r="CZ11" i="8"/>
  <c r="CY11" i="8"/>
  <c r="BM15" i="8"/>
  <c r="BM11" i="8"/>
  <c r="BM8" i="8"/>
  <c r="BM26" i="7"/>
  <c r="BM28" i="7" s="1"/>
  <c r="BM21" i="7"/>
  <c r="BM19" i="7"/>
  <c r="BM18" i="7"/>
  <c r="BM14" i="7"/>
  <c r="BM20" i="6"/>
  <c r="BM19" i="6"/>
  <c r="BM18" i="6"/>
  <c r="BM17" i="6"/>
  <c r="BM16" i="6"/>
  <c r="BM13" i="6"/>
  <c r="BM12" i="6"/>
  <c r="BM11" i="6"/>
  <c r="BM5" i="6"/>
  <c r="BM4" i="6"/>
  <c r="BM29" i="5"/>
  <c r="BM18" i="5"/>
  <c r="BM13" i="5"/>
  <c r="BM8" i="5"/>
  <c r="BM48" i="4"/>
  <c r="BM46" i="4"/>
  <c r="BM30" i="4"/>
  <c r="BM36" i="4" s="1"/>
  <c r="BM23" i="4"/>
  <c r="BM28" i="4" s="1"/>
  <c r="BM11" i="4"/>
  <c r="BM3" i="4"/>
  <c r="BM5" i="7" s="1"/>
  <c r="BM101" i="3"/>
  <c r="BM99" i="3"/>
  <c r="BM93" i="3"/>
  <c r="BM92" i="3"/>
  <c r="BM91" i="3"/>
  <c r="BM82" i="3"/>
  <c r="BM67" i="3"/>
  <c r="BM95" i="3" s="1"/>
  <c r="BM60" i="3"/>
  <c r="BM57" i="3" s="1"/>
  <c r="BM45" i="3"/>
  <c r="BM51" i="3"/>
  <c r="BM36" i="3"/>
  <c r="BM12" i="3"/>
  <c r="BM6" i="3"/>
  <c r="BM96" i="3" s="1"/>
  <c r="BM284" i="2"/>
  <c r="BM269" i="2"/>
  <c r="BM268" i="2"/>
  <c r="BM254" i="2"/>
  <c r="BM253" i="2"/>
  <c r="BM239" i="2"/>
  <c r="BM238" i="2"/>
  <c r="BM230" i="2"/>
  <c r="BM229" i="2"/>
  <c r="BM228" i="2"/>
  <c r="BM225" i="2"/>
  <c r="BM224" i="2"/>
  <c r="BM208" i="2"/>
  <c r="BM212" i="2" s="1"/>
  <c r="BM206" i="2"/>
  <c r="BM205" i="2"/>
  <c r="BM201" i="2"/>
  <c r="BM200" i="2"/>
  <c r="BM196" i="2"/>
  <c r="BM195" i="2"/>
  <c r="BM168" i="2"/>
  <c r="BM165" i="2"/>
  <c r="BM86" i="2"/>
  <c r="BM85" i="2"/>
  <c r="BM55" i="2"/>
  <c r="BM54" i="2"/>
  <c r="BM49" i="2"/>
  <c r="BM48" i="2"/>
  <c r="BM40" i="2"/>
  <c r="BM39" i="2"/>
  <c r="BM32" i="2"/>
  <c r="BM31" i="2"/>
  <c r="BM24" i="2"/>
  <c r="BM23" i="2"/>
  <c r="BM16" i="2"/>
  <c r="BM15" i="2"/>
  <c r="BM8" i="2"/>
  <c r="BM17" i="2" s="1"/>
  <c r="BM42" i="4" l="1"/>
  <c r="BM7" i="4"/>
  <c r="BM16" i="4" s="1"/>
  <c r="BM16" i="8"/>
  <c r="BM3" i="8"/>
  <c r="BM94" i="3"/>
  <c r="BM90" i="2"/>
  <c r="BM38" i="4"/>
  <c r="BM30" i="6"/>
  <c r="BM4" i="5"/>
  <c r="BM9" i="5" s="1"/>
  <c r="BM171" i="2"/>
  <c r="BM100" i="3"/>
  <c r="BN100" i="3" s="1"/>
  <c r="BO100" i="3" s="1"/>
  <c r="BP100" i="3" s="1"/>
  <c r="BQ100" i="3" s="1"/>
  <c r="BR100" i="3" s="1"/>
  <c r="BS100" i="3" s="1"/>
  <c r="BT100" i="3" s="1"/>
  <c r="BU100" i="3" s="1"/>
  <c r="BV100" i="3" s="1"/>
  <c r="BW100" i="3" s="1"/>
  <c r="BX100" i="3" s="1"/>
  <c r="BY100" i="3" s="1"/>
  <c r="BZ100" i="3" s="1"/>
  <c r="CA100" i="3" s="1"/>
  <c r="CB100" i="3" s="1"/>
  <c r="CC100" i="3" s="1"/>
  <c r="CD100" i="3" s="1"/>
  <c r="CE100" i="3" s="1"/>
  <c r="CF100" i="3" s="1"/>
  <c r="CG100" i="3" s="1"/>
  <c r="CH100" i="3" s="1"/>
  <c r="CI100" i="3" s="1"/>
  <c r="CJ100" i="3" s="1"/>
  <c r="CK100" i="3" s="1"/>
  <c r="BM41" i="2"/>
  <c r="BM6" i="6"/>
  <c r="BM31" i="6"/>
  <c r="BM7" i="6"/>
  <c r="BM34" i="6" s="1"/>
  <c r="BM32" i="6"/>
  <c r="BM14" i="6"/>
  <c r="BM21" i="6"/>
  <c r="BM27" i="5"/>
  <c r="BM20" i="5"/>
  <c r="BM23" i="5"/>
  <c r="BM33" i="2"/>
  <c r="BM25" i="2"/>
  <c r="BM3" i="2"/>
  <c r="M36" i="19"/>
  <c r="M35" i="19"/>
  <c r="M33" i="19"/>
  <c r="M32" i="19"/>
  <c r="M30" i="19"/>
  <c r="M29" i="19"/>
  <c r="M27" i="19"/>
  <c r="M26" i="19"/>
  <c r="BM40" i="4" l="1"/>
  <c r="BM19" i="5"/>
  <c r="BM26" i="5"/>
  <c r="BM14" i="5"/>
  <c r="BM50" i="2"/>
  <c r="BM223" i="2"/>
  <c r="BM23" i="6"/>
  <c r="BM11" i="2"/>
  <c r="BQ37" i="2" l="1"/>
  <c r="BP37" i="2"/>
  <c r="BO37" i="2"/>
  <c r="BN37" i="2"/>
  <c r="BQ29" i="2"/>
  <c r="BP29" i="2"/>
  <c r="BO29" i="2"/>
  <c r="BN29" i="2"/>
  <c r="BQ21" i="2"/>
  <c r="BP21" i="2"/>
  <c r="BO21" i="2"/>
  <c r="BN21" i="2"/>
  <c r="BV196" i="2" l="1"/>
  <c r="BW196" i="2"/>
  <c r="BX196" i="2"/>
  <c r="BY196" i="2"/>
  <c r="BL5" i="8" l="1"/>
  <c r="BL26" i="7"/>
  <c r="BL28" i="7" s="1"/>
  <c r="BL21" i="7"/>
  <c r="BM17" i="7" s="1"/>
  <c r="BL19" i="7"/>
  <c r="BL18" i="7"/>
  <c r="BL14" i="7"/>
  <c r="DH20" i="7"/>
  <c r="DH19" i="7"/>
  <c r="DH18" i="7"/>
  <c r="DH12" i="7"/>
  <c r="DH28" i="5"/>
  <c r="DG53" i="3"/>
  <c r="DH53" i="3"/>
  <c r="DH49" i="3"/>
  <c r="DH47" i="3"/>
  <c r="DH45" i="3"/>
  <c r="DH43" i="3"/>
  <c r="DH41" i="3"/>
  <c r="DH39" i="3"/>
  <c r="DH34" i="3"/>
  <c r="DH33" i="3"/>
  <c r="DH32" i="3"/>
  <c r="DH14" i="3"/>
  <c r="DH10" i="3"/>
  <c r="DH7" i="3"/>
  <c r="BM23" i="7" l="1"/>
  <c r="BM22" i="7"/>
  <c r="BM20" i="7"/>
  <c r="DH273" i="2"/>
  <c r="DH1" i="8"/>
  <c r="CK1" i="8"/>
  <c r="CJ1" i="8"/>
  <c r="CI1" i="8"/>
  <c r="CH1" i="8"/>
  <c r="DH1" i="7"/>
  <c r="CK11" i="7"/>
  <c r="CJ11" i="7"/>
  <c r="CI11" i="7"/>
  <c r="CH11" i="7"/>
  <c r="CK1" i="7"/>
  <c r="CJ1" i="7"/>
  <c r="CI1" i="7"/>
  <c r="CH1" i="7"/>
  <c r="DH1" i="6"/>
  <c r="CK1" i="6"/>
  <c r="CJ1" i="6"/>
  <c r="CI1" i="6"/>
  <c r="CH1" i="6"/>
  <c r="DH1" i="5"/>
  <c r="CK1" i="5"/>
  <c r="CJ1" i="5"/>
  <c r="CI1" i="5"/>
  <c r="CH1" i="5"/>
  <c r="DH1" i="4"/>
  <c r="CK1" i="4"/>
  <c r="CJ1" i="4"/>
  <c r="CI1" i="4"/>
  <c r="CH1" i="4"/>
  <c r="DH1" i="3"/>
  <c r="CK42" i="3"/>
  <c r="CJ42" i="3"/>
  <c r="CI42" i="3"/>
  <c r="CH42" i="3"/>
  <c r="CK9" i="3"/>
  <c r="CJ9" i="3"/>
  <c r="CI9" i="3"/>
  <c r="CH9" i="3"/>
  <c r="CK1" i="3"/>
  <c r="CJ1" i="3"/>
  <c r="CI1" i="3"/>
  <c r="CH1" i="3"/>
  <c r="DH9" i="3" l="1"/>
  <c r="DH42" i="3"/>
  <c r="DH11" i="7"/>
  <c r="C73" i="1"/>
  <c r="BL4" i="8"/>
  <c r="BL27" i="4" l="1"/>
  <c r="BL34" i="3"/>
  <c r="BL10" i="3"/>
  <c r="BK26" i="7" l="1"/>
  <c r="BK28" i="7" s="1"/>
  <c r="BK21" i="7"/>
  <c r="BL17" i="7" s="1"/>
  <c r="BK19" i="7"/>
  <c r="BK18" i="7"/>
  <c r="BK14" i="7"/>
  <c r="BL15" i="8"/>
  <c r="BL16" i="8" s="1"/>
  <c r="BL11" i="8"/>
  <c r="BL8" i="8"/>
  <c r="BL20" i="6"/>
  <c r="BL19" i="6"/>
  <c r="BL18" i="6"/>
  <c r="BL17" i="6"/>
  <c r="BL16" i="6"/>
  <c r="BL13" i="6"/>
  <c r="BL12" i="6"/>
  <c r="BL11" i="6"/>
  <c r="BL5" i="6"/>
  <c r="BL4" i="6"/>
  <c r="BL29" i="5"/>
  <c r="BM25" i="5" s="1"/>
  <c r="BL18" i="5"/>
  <c r="BL13" i="5"/>
  <c r="BL8" i="5"/>
  <c r="BL48" i="4"/>
  <c r="BL30" i="4"/>
  <c r="BL36" i="4" s="1"/>
  <c r="BL23" i="4"/>
  <c r="BL28" i="4" s="1"/>
  <c r="BL11" i="4"/>
  <c r="BL46" i="4" s="1"/>
  <c r="BL3" i="4"/>
  <c r="BL101" i="3"/>
  <c r="BL99" i="3"/>
  <c r="BL93" i="3"/>
  <c r="BL92" i="3"/>
  <c r="BL91" i="3"/>
  <c r="BL82" i="3"/>
  <c r="BL67" i="3"/>
  <c r="BL95" i="3" s="1"/>
  <c r="BL60" i="3"/>
  <c r="BL45" i="3"/>
  <c r="BL36" i="3"/>
  <c r="BL12" i="3"/>
  <c r="BL6" i="3"/>
  <c r="BL96" i="3" s="1"/>
  <c r="BL284" i="2"/>
  <c r="BL269" i="2"/>
  <c r="BL268" i="2"/>
  <c r="BL254" i="2"/>
  <c r="BL253" i="2"/>
  <c r="BL239" i="2"/>
  <c r="BL238" i="2"/>
  <c r="BL230" i="2"/>
  <c r="BL229" i="2"/>
  <c r="BL228" i="2"/>
  <c r="BL225" i="2"/>
  <c r="BL224" i="2"/>
  <c r="BL208" i="2"/>
  <c r="BL206" i="2"/>
  <c r="BL205" i="2"/>
  <c r="BL201" i="2"/>
  <c r="BL200" i="2"/>
  <c r="BL196" i="2"/>
  <c r="BL195" i="2"/>
  <c r="BL168" i="2"/>
  <c r="BM169" i="2" s="1"/>
  <c r="BL165" i="2"/>
  <c r="BM166" i="2" s="1"/>
  <c r="BL86" i="2"/>
  <c r="BL85" i="2"/>
  <c r="BL55" i="2"/>
  <c r="BL54" i="2"/>
  <c r="BL49" i="2"/>
  <c r="BL48" i="2"/>
  <c r="BL40" i="2"/>
  <c r="BL39" i="2"/>
  <c r="BL32" i="2"/>
  <c r="BM37" i="2" s="1"/>
  <c r="BL31" i="2"/>
  <c r="BL24" i="2"/>
  <c r="BM29" i="2" s="1"/>
  <c r="BL23" i="2"/>
  <c r="BL16" i="2"/>
  <c r="BM21" i="2" s="1"/>
  <c r="BL15" i="2"/>
  <c r="BL8" i="2"/>
  <c r="BM9" i="2" s="1"/>
  <c r="BL57" i="3" l="1"/>
  <c r="BM63" i="3"/>
  <c r="BL212" i="2"/>
  <c r="BM210" i="2"/>
  <c r="BM21" i="5"/>
  <c r="BM28" i="5"/>
  <c r="BL23" i="7"/>
  <c r="BL20" i="7"/>
  <c r="BL22" i="7"/>
  <c r="BL32" i="6"/>
  <c r="BL94" i="3"/>
  <c r="BL7" i="4"/>
  <c r="BL16" i="4" s="1"/>
  <c r="BL33" i="2"/>
  <c r="BL38" i="4"/>
  <c r="BL14" i="6"/>
  <c r="BL5" i="7"/>
  <c r="BM4" i="7" s="1"/>
  <c r="BL42" i="4"/>
  <c r="BL6" i="6"/>
  <c r="BL171" i="2"/>
  <c r="BL41" i="2"/>
  <c r="BL17" i="2"/>
  <c r="BL30" i="6"/>
  <c r="BL90" i="2"/>
  <c r="BM91" i="2" s="1"/>
  <c r="BL25" i="2"/>
  <c r="BL51" i="3"/>
  <c r="BL7" i="6"/>
  <c r="BL34" i="6" s="1"/>
  <c r="BL100" i="3"/>
  <c r="BL31" i="6"/>
  <c r="BL21" i="6"/>
  <c r="BL4" i="5"/>
  <c r="BL27" i="5"/>
  <c r="BL20" i="5"/>
  <c r="BL23" i="5"/>
  <c r="BL3" i="2"/>
  <c r="BM4" i="2" s="1"/>
  <c r="BM7" i="7" l="1"/>
  <c r="BM6" i="7"/>
  <c r="BL40" i="4"/>
  <c r="BL23" i="6"/>
  <c r="BM24" i="6" s="1"/>
  <c r="BL19" i="5"/>
  <c r="BL50" i="2"/>
  <c r="BL223" i="2"/>
  <c r="BL14" i="5"/>
  <c r="BL26" i="5"/>
  <c r="BL9" i="5"/>
  <c r="BL11" i="2"/>
  <c r="L36" i="19" l="1"/>
  <c r="L35" i="19"/>
  <c r="L33" i="19"/>
  <c r="L32" i="19"/>
  <c r="L30" i="19"/>
  <c r="L29" i="19"/>
  <c r="L27" i="19"/>
  <c r="L26" i="19"/>
  <c r="BK5" i="8" l="1"/>
  <c r="BL2" i="8" s="1"/>
  <c r="BL3" i="8" s="1"/>
  <c r="B14" i="7" l="1"/>
  <c r="DA14" i="7"/>
  <c r="DA26" i="7" s="1"/>
  <c r="CZ14" i="7"/>
  <c r="CZ26" i="7" s="1"/>
  <c r="CY14" i="7"/>
  <c r="CY26" i="7" s="1"/>
  <c r="CX14" i="7"/>
  <c r="CX26" i="7" s="1"/>
  <c r="CW14" i="7"/>
  <c r="CW26" i="7" s="1"/>
  <c r="CV14" i="7"/>
  <c r="CV26" i="7" s="1"/>
  <c r="CU14" i="7"/>
  <c r="CU26" i="7" s="1"/>
  <c r="CT14" i="7"/>
  <c r="CT26" i="7" s="1"/>
  <c r="CS14" i="7"/>
  <c r="CS26" i="7" s="1"/>
  <c r="CR14" i="7"/>
  <c r="CR26" i="7" s="1"/>
  <c r="CQ14" i="7"/>
  <c r="CQ26" i="7" s="1"/>
  <c r="CP14" i="7"/>
  <c r="CO14" i="7"/>
  <c r="CN14" i="7"/>
  <c r="CN26" i="7" s="1"/>
  <c r="CM14" i="7"/>
  <c r="CM26" i="7" s="1"/>
  <c r="DC12" i="7"/>
  <c r="DG12" i="7"/>
  <c r="DF12" i="7"/>
  <c r="DE12" i="7"/>
  <c r="DD12" i="7"/>
  <c r="BJ26" i="7"/>
  <c r="BJ28" i="7" s="1"/>
  <c r="BI26" i="7"/>
  <c r="BH26" i="7"/>
  <c r="BH28" i="7" s="1"/>
  <c r="BG26" i="7"/>
  <c r="BG28" i="7" s="1"/>
  <c r="BF26" i="7"/>
  <c r="BF28" i="7" s="1"/>
  <c r="BE26" i="7"/>
  <c r="BD26" i="7"/>
  <c r="BD28" i="7" s="1"/>
  <c r="BC26" i="7"/>
  <c r="BC28" i="7" s="1"/>
  <c r="BB26" i="7"/>
  <c r="BB28" i="7" s="1"/>
  <c r="BA26" i="7"/>
  <c r="AZ26" i="7"/>
  <c r="AZ28" i="7" s="1"/>
  <c r="AY26" i="7"/>
  <c r="AY28" i="7" s="1"/>
  <c r="AX26" i="7"/>
  <c r="AX28" i="7" s="1"/>
  <c r="AW26" i="7"/>
  <c r="AV26" i="7"/>
  <c r="AV28" i="7" s="1"/>
  <c r="AU26" i="7"/>
  <c r="AU28" i="7" s="1"/>
  <c r="AT26" i="7"/>
  <c r="AT28" i="7" s="1"/>
  <c r="AS26" i="7"/>
  <c r="AR26" i="7"/>
  <c r="AR28" i="7" s="1"/>
  <c r="AQ26" i="7"/>
  <c r="AQ28" i="7" s="1"/>
  <c r="AP26" i="7"/>
  <c r="AP28" i="7" s="1"/>
  <c r="AO26" i="7"/>
  <c r="AN26" i="7"/>
  <c r="AN28" i="7" s="1"/>
  <c r="AM26" i="7"/>
  <c r="AM28" i="7" s="1"/>
  <c r="AL26" i="7"/>
  <c r="AL28" i="7" s="1"/>
  <c r="AK26" i="7"/>
  <c r="AJ26" i="7"/>
  <c r="AJ28" i="7" s="1"/>
  <c r="AI26" i="7"/>
  <c r="AI28" i="7" s="1"/>
  <c r="AH26" i="7"/>
  <c r="AH28" i="7" s="1"/>
  <c r="AG26" i="7"/>
  <c r="AF26" i="7"/>
  <c r="AF28" i="7" s="1"/>
  <c r="AE26" i="7"/>
  <c r="AE28" i="7" s="1"/>
  <c r="AD26" i="7"/>
  <c r="AD28" i="7" s="1"/>
  <c r="AC26" i="7"/>
  <c r="AB26" i="7"/>
  <c r="AB28" i="7" s="1"/>
  <c r="AA26" i="7"/>
  <c r="AA28" i="7" s="1"/>
  <c r="Z26" i="7"/>
  <c r="Z28" i="7" s="1"/>
  <c r="Y26" i="7"/>
  <c r="X26" i="7"/>
  <c r="X28" i="7" s="1"/>
  <c r="W26" i="7"/>
  <c r="W28" i="7" s="1"/>
  <c r="V26" i="7"/>
  <c r="V28" i="7" s="1"/>
  <c r="U26" i="7"/>
  <c r="T26" i="7"/>
  <c r="T28" i="7" s="1"/>
  <c r="S26" i="7"/>
  <c r="S28" i="7" s="1"/>
  <c r="R26" i="7"/>
  <c r="R28" i="7" s="1"/>
  <c r="Q26" i="7"/>
  <c r="P26" i="7"/>
  <c r="P28" i="7" s="1"/>
  <c r="O26" i="7"/>
  <c r="O28" i="7" s="1"/>
  <c r="N26" i="7"/>
  <c r="N28" i="7" s="1"/>
  <c r="M26" i="7"/>
  <c r="L26" i="7"/>
  <c r="L28" i="7" s="1"/>
  <c r="K26" i="7"/>
  <c r="K28" i="7" s="1"/>
  <c r="J26" i="7"/>
  <c r="I26" i="7"/>
  <c r="H26" i="7"/>
  <c r="H28" i="7" s="1"/>
  <c r="G26" i="7"/>
  <c r="G28" i="7" s="1"/>
  <c r="F26" i="7"/>
  <c r="E26" i="7"/>
  <c r="E28" i="7" s="1"/>
  <c r="D26" i="7"/>
  <c r="D28" i="7" s="1"/>
  <c r="C26" i="7"/>
  <c r="C28" i="7" s="1"/>
  <c r="B26" i="7"/>
  <c r="B28" i="7" s="1"/>
  <c r="I11" i="7"/>
  <c r="I8" i="7"/>
  <c r="F12" i="7"/>
  <c r="I12" i="7" s="1"/>
  <c r="F24" i="7"/>
  <c r="I24" i="7" s="1"/>
  <c r="J12" i="7"/>
  <c r="M12" i="7" s="1"/>
  <c r="J24" i="7"/>
  <c r="M24" i="7" s="1"/>
  <c r="M11" i="7"/>
  <c r="M8" i="7"/>
  <c r="Q24" i="7"/>
  <c r="Q12" i="7"/>
  <c r="Q11" i="7"/>
  <c r="Q8" i="7"/>
  <c r="U24" i="7"/>
  <c r="U12" i="7"/>
  <c r="U11" i="7"/>
  <c r="U8" i="7"/>
  <c r="Y24" i="7"/>
  <c r="Y12" i="7"/>
  <c r="Y11" i="7"/>
  <c r="Y8" i="7"/>
  <c r="AC24" i="7"/>
  <c r="AC12" i="7"/>
  <c r="AC11" i="7"/>
  <c r="AC8" i="7"/>
  <c r="AG24" i="7"/>
  <c r="AG12" i="7"/>
  <c r="AG11" i="7"/>
  <c r="AG8" i="7"/>
  <c r="AK24" i="7"/>
  <c r="AK12" i="7"/>
  <c r="AK11" i="7"/>
  <c r="AK8" i="7"/>
  <c r="AO24" i="7"/>
  <c r="AO12" i="7"/>
  <c r="AO11" i="7"/>
  <c r="AO8" i="7"/>
  <c r="AS24" i="7"/>
  <c r="AS12" i="7"/>
  <c r="AS11" i="7"/>
  <c r="AS8" i="7"/>
  <c r="AW24" i="7"/>
  <c r="AW12" i="7"/>
  <c r="AW11" i="7"/>
  <c r="AW8" i="7"/>
  <c r="BA24" i="7"/>
  <c r="BA12" i="7"/>
  <c r="BA11" i="7"/>
  <c r="BA8" i="7"/>
  <c r="BE24" i="7"/>
  <c r="BE12" i="7"/>
  <c r="BE11" i="7"/>
  <c r="BE8" i="7"/>
  <c r="BI24" i="7"/>
  <c r="BI12" i="7"/>
  <c r="BI11" i="7"/>
  <c r="BI8" i="7"/>
  <c r="CP26" i="7"/>
  <c r="CO26" i="7"/>
  <c r="B23" i="7"/>
  <c r="BJ14" i="7"/>
  <c r="BH14" i="7"/>
  <c r="BG14" i="7"/>
  <c r="BF14" i="7"/>
  <c r="BD14" i="7"/>
  <c r="BC14" i="7"/>
  <c r="BB14" i="7"/>
  <c r="AZ14" i="7"/>
  <c r="AY14" i="7"/>
  <c r="AX14" i="7"/>
  <c r="AV14" i="7"/>
  <c r="AU14" i="7"/>
  <c r="AT14" i="7"/>
  <c r="AR14" i="7"/>
  <c r="AQ14" i="7"/>
  <c r="AP14" i="7"/>
  <c r="AN14" i="7"/>
  <c r="AM14" i="7"/>
  <c r="AL14" i="7"/>
  <c r="AJ14" i="7"/>
  <c r="AI14" i="7"/>
  <c r="AH14" i="7"/>
  <c r="AF14" i="7"/>
  <c r="AE14" i="7"/>
  <c r="AD14" i="7"/>
  <c r="AB14" i="7"/>
  <c r="AA14" i="7"/>
  <c r="Z14" i="7"/>
  <c r="X14" i="7"/>
  <c r="W14" i="7"/>
  <c r="V14" i="7"/>
  <c r="T14" i="7"/>
  <c r="S14" i="7"/>
  <c r="R14" i="7"/>
  <c r="P14" i="7"/>
  <c r="O14" i="7"/>
  <c r="N14" i="7"/>
  <c r="L14" i="7"/>
  <c r="K14" i="7"/>
  <c r="H14" i="7"/>
  <c r="G14" i="7"/>
  <c r="E14" i="7"/>
  <c r="D14" i="7"/>
  <c r="C14" i="7"/>
  <c r="I14" i="7" l="1"/>
  <c r="AK28" i="7"/>
  <c r="F14" i="7"/>
  <c r="BI28" i="7"/>
  <c r="Y28" i="7"/>
  <c r="AW28" i="7"/>
  <c r="U28" i="7"/>
  <c r="AS28" i="7"/>
  <c r="M28" i="7"/>
  <c r="BE14" i="7"/>
  <c r="I28" i="7"/>
  <c r="J28" i="7"/>
  <c r="J14" i="7"/>
  <c r="AO14" i="7"/>
  <c r="Q28" i="7"/>
  <c r="AC28" i="7"/>
  <c r="AO28" i="7"/>
  <c r="BA28" i="7"/>
  <c r="AG28" i="7"/>
  <c r="BE28" i="7"/>
  <c r="F28" i="7"/>
  <c r="M14" i="7"/>
  <c r="Q14" i="7"/>
  <c r="U14" i="7"/>
  <c r="Y14" i="7"/>
  <c r="AC14" i="7"/>
  <c r="AG14" i="7"/>
  <c r="AS14" i="7"/>
  <c r="AK14" i="7"/>
  <c r="BA14" i="7"/>
  <c r="AW14" i="7"/>
  <c r="BI14" i="7"/>
  <c r="BK13" i="5" l="1"/>
  <c r="BJ13" i="5"/>
  <c r="BI13" i="5"/>
  <c r="BM16" i="5" s="1"/>
  <c r="BH13" i="5"/>
  <c r="BL16" i="5" s="1"/>
  <c r="BG13" i="5"/>
  <c r="BF13" i="5"/>
  <c r="BE13" i="5"/>
  <c r="BD13" i="5"/>
  <c r="BC13" i="5"/>
  <c r="BB13" i="5"/>
  <c r="BA13" i="5"/>
  <c r="AZ13" i="5"/>
  <c r="AY13" i="5"/>
  <c r="AX13" i="5"/>
  <c r="AW13" i="5"/>
  <c r="AV13" i="5"/>
  <c r="AU13" i="5"/>
  <c r="AT13" i="5"/>
  <c r="AS13" i="5"/>
  <c r="AR13" i="5"/>
  <c r="AQ13" i="5"/>
  <c r="AP13" i="5"/>
  <c r="AO13" i="5"/>
  <c r="AN13" i="5"/>
  <c r="AM13" i="5"/>
  <c r="AL13" i="5"/>
  <c r="AK13" i="5"/>
  <c r="AJ13" i="5"/>
  <c r="AI13" i="5"/>
  <c r="AH13" i="5"/>
  <c r="AG13" i="5"/>
  <c r="AF13" i="5"/>
  <c r="AE13" i="5"/>
  <c r="AD13" i="5"/>
  <c r="AC13" i="5"/>
  <c r="AB13" i="5"/>
  <c r="AA13" i="5"/>
  <c r="Z13" i="5"/>
  <c r="Y13" i="5"/>
  <c r="X13" i="5"/>
  <c r="W13" i="5"/>
  <c r="V13" i="5"/>
  <c r="U13" i="5"/>
  <c r="T13" i="5"/>
  <c r="S13" i="5"/>
  <c r="R13" i="5"/>
  <c r="Q13" i="5"/>
  <c r="P13" i="5"/>
  <c r="O13" i="5"/>
  <c r="N13" i="5"/>
  <c r="M13" i="5"/>
  <c r="L13" i="5"/>
  <c r="K13" i="5"/>
  <c r="J13" i="5"/>
  <c r="I13" i="5"/>
  <c r="H13" i="5"/>
  <c r="G13" i="5"/>
  <c r="BK8" i="5"/>
  <c r="BJ8" i="5"/>
  <c r="BI8" i="5"/>
  <c r="BM11" i="5" s="1"/>
  <c r="BH8" i="5"/>
  <c r="BL11" i="5" s="1"/>
  <c r="BG8" i="5"/>
  <c r="BF8" i="5"/>
  <c r="AW8" i="5"/>
  <c r="AV8" i="5"/>
  <c r="AU8" i="5"/>
  <c r="AT8" i="5"/>
  <c r="AS8" i="5"/>
  <c r="AR8" i="5"/>
  <c r="AQ8" i="5"/>
  <c r="AP8" i="5"/>
  <c r="AO8" i="5"/>
  <c r="AN8" i="5"/>
  <c r="AM8" i="5"/>
  <c r="AL8" i="5"/>
  <c r="AK8" i="5"/>
  <c r="AJ8" i="5"/>
  <c r="AI8" i="5"/>
  <c r="AH8" i="5"/>
  <c r="AG8" i="5"/>
  <c r="AF8" i="5"/>
  <c r="AE8" i="5"/>
  <c r="AD8" i="5"/>
  <c r="AC8" i="5"/>
  <c r="AB8" i="5"/>
  <c r="AA8" i="5"/>
  <c r="Z8" i="5"/>
  <c r="Y8" i="5"/>
  <c r="X8" i="5"/>
  <c r="W8" i="5"/>
  <c r="V8" i="5"/>
  <c r="U8" i="5"/>
  <c r="T8" i="5"/>
  <c r="S8" i="5"/>
  <c r="R8" i="5"/>
  <c r="Q8" i="5"/>
  <c r="P8" i="5"/>
  <c r="O8" i="5"/>
  <c r="N8" i="5"/>
  <c r="M8" i="5"/>
  <c r="L8" i="5"/>
  <c r="K8" i="5"/>
  <c r="J8" i="5"/>
  <c r="I8" i="5"/>
  <c r="H8" i="5"/>
  <c r="G8" i="5"/>
  <c r="F13" i="5"/>
  <c r="F8" i="5"/>
  <c r="BK4" i="8"/>
  <c r="BK27" i="4"/>
  <c r="BK34" i="3"/>
  <c r="BK10" i="3"/>
  <c r="CI229" i="2" l="1"/>
  <c r="CX8" i="5"/>
  <c r="P11" i="5"/>
  <c r="AH11" i="5"/>
  <c r="AT11" i="5"/>
  <c r="M4" i="5"/>
  <c r="M26" i="5" s="1"/>
  <c r="AE4" i="5"/>
  <c r="AE26" i="5" s="1"/>
  <c r="AQ4" i="5"/>
  <c r="AQ26" i="5" s="1"/>
  <c r="AW4" i="5"/>
  <c r="AW26" i="5" s="1"/>
  <c r="V11" i="5"/>
  <c r="AN11" i="5"/>
  <c r="W11" i="5"/>
  <c r="U16" i="5"/>
  <c r="AG16" i="5"/>
  <c r="AM16" i="5"/>
  <c r="AS16" i="5"/>
  <c r="AY16" i="5"/>
  <c r="BE16" i="5"/>
  <c r="BK16" i="5"/>
  <c r="CR8" i="5"/>
  <c r="AB11" i="5"/>
  <c r="AC11" i="5"/>
  <c r="O16" i="5"/>
  <c r="AA16" i="5"/>
  <c r="CQ13" i="5"/>
  <c r="CT13" i="5"/>
  <c r="AT16" i="5"/>
  <c r="CZ13" i="5"/>
  <c r="K11" i="5"/>
  <c r="AI11" i="5"/>
  <c r="S4" i="5"/>
  <c r="S26" i="5" s="1"/>
  <c r="M16" i="5"/>
  <c r="S16" i="5"/>
  <c r="Y16" i="5"/>
  <c r="AE16" i="5"/>
  <c r="AK16" i="5"/>
  <c r="AQ16" i="5"/>
  <c r="AW16" i="5"/>
  <c r="BC16" i="5"/>
  <c r="BI16" i="5"/>
  <c r="CP8" i="5"/>
  <c r="CS8" i="5"/>
  <c r="CV8" i="5"/>
  <c r="O11" i="5"/>
  <c r="CO8" i="5"/>
  <c r="AG11" i="5"/>
  <c r="AS11" i="5"/>
  <c r="BK11" i="5"/>
  <c r="DA8" i="5"/>
  <c r="CP13" i="5"/>
  <c r="CV13" i="5"/>
  <c r="CY13" i="5"/>
  <c r="CW13" i="5"/>
  <c r="F4" i="5"/>
  <c r="F26" i="5" s="1"/>
  <c r="CN8" i="5"/>
  <c r="U11" i="5"/>
  <c r="AA11" i="5"/>
  <c r="AM11" i="5"/>
  <c r="CU8" i="5"/>
  <c r="CS13" i="5"/>
  <c r="CN13" i="5"/>
  <c r="AU11" i="5"/>
  <c r="Q11" i="5"/>
  <c r="Y4" i="5"/>
  <c r="CT8" i="5"/>
  <c r="AO11" i="5"/>
  <c r="AK4" i="5"/>
  <c r="AK26" i="5" s="1"/>
  <c r="AQ9" i="5"/>
  <c r="AW9" i="5"/>
  <c r="BI4" i="5"/>
  <c r="BM6" i="5" s="1"/>
  <c r="N16" i="5"/>
  <c r="CO13" i="5"/>
  <c r="T16" i="5"/>
  <c r="Z16" i="5"/>
  <c r="CR13" i="5"/>
  <c r="AF16" i="5"/>
  <c r="AL16" i="5"/>
  <c r="CU13" i="5"/>
  <c r="AR16" i="5"/>
  <c r="AX16" i="5"/>
  <c r="CX13" i="5"/>
  <c r="BD16" i="5"/>
  <c r="BJ16" i="5"/>
  <c r="DA13" i="5"/>
  <c r="G4" i="5"/>
  <c r="N11" i="5"/>
  <c r="AW14" i="5"/>
  <c r="CQ8" i="5"/>
  <c r="CW8" i="5"/>
  <c r="P16" i="5"/>
  <c r="V16" i="5"/>
  <c r="AN16" i="5"/>
  <c r="BF16" i="5"/>
  <c r="H4" i="5"/>
  <c r="H26" i="5" s="1"/>
  <c r="N4" i="5"/>
  <c r="T4" i="5"/>
  <c r="Z4" i="5"/>
  <c r="AF4" i="5"/>
  <c r="AL4" i="5"/>
  <c r="AR4" i="5"/>
  <c r="BJ4" i="5"/>
  <c r="L11" i="5"/>
  <c r="R11" i="5"/>
  <c r="X11" i="5"/>
  <c r="AD11" i="5"/>
  <c r="AJ11" i="5"/>
  <c r="AP11" i="5"/>
  <c r="AV11" i="5"/>
  <c r="K16" i="5"/>
  <c r="Q16" i="5"/>
  <c r="W16" i="5"/>
  <c r="AC16" i="5"/>
  <c r="AI16" i="5"/>
  <c r="AO16" i="5"/>
  <c r="AU16" i="5"/>
  <c r="BA16" i="5"/>
  <c r="BG16" i="5"/>
  <c r="AB16" i="5"/>
  <c r="I4" i="5"/>
  <c r="O4" i="5"/>
  <c r="O26" i="5" s="1"/>
  <c r="U4" i="5"/>
  <c r="AA4" i="5"/>
  <c r="AG4" i="5"/>
  <c r="AM4" i="5"/>
  <c r="AS4" i="5"/>
  <c r="BK4" i="5"/>
  <c r="M11" i="5"/>
  <c r="S11" i="5"/>
  <c r="Y11" i="5"/>
  <c r="AE11" i="5"/>
  <c r="AK11" i="5"/>
  <c r="AQ11" i="5"/>
  <c r="AW11" i="5"/>
  <c r="J16" i="5"/>
  <c r="L16" i="5"/>
  <c r="R16" i="5"/>
  <c r="X16" i="5"/>
  <c r="AD16" i="5"/>
  <c r="AJ16" i="5"/>
  <c r="AP16" i="5"/>
  <c r="AV16" i="5"/>
  <c r="BB16" i="5"/>
  <c r="BH16" i="5"/>
  <c r="AZ16" i="5"/>
  <c r="J4" i="5"/>
  <c r="P4" i="5"/>
  <c r="V4" i="5"/>
  <c r="AB4" i="5"/>
  <c r="AH4" i="5"/>
  <c r="AN4" i="5"/>
  <c r="AT4" i="5"/>
  <c r="BF4" i="5"/>
  <c r="T11" i="5"/>
  <c r="Z11" i="5"/>
  <c r="AF11" i="5"/>
  <c r="AL11" i="5"/>
  <c r="AR11" i="5"/>
  <c r="BJ11" i="5"/>
  <c r="AH16" i="5"/>
  <c r="K4" i="5"/>
  <c r="Q4" i="5"/>
  <c r="W4" i="5"/>
  <c r="AC4" i="5"/>
  <c r="AI4" i="5"/>
  <c r="AO4" i="5"/>
  <c r="AU4" i="5"/>
  <c r="BG4" i="5"/>
  <c r="J11" i="5"/>
  <c r="L4" i="5"/>
  <c r="R4" i="5"/>
  <c r="X4" i="5"/>
  <c r="AD4" i="5"/>
  <c r="AJ4" i="5"/>
  <c r="AP4" i="5"/>
  <c r="AV4" i="5"/>
  <c r="BH4" i="5"/>
  <c r="BI14" i="5" l="1"/>
  <c r="AQ14" i="5"/>
  <c r="CS11" i="5"/>
  <c r="S14" i="5"/>
  <c r="S9" i="5"/>
  <c r="CU16" i="5"/>
  <c r="BL6" i="5"/>
  <c r="AE9" i="5"/>
  <c r="M14" i="5"/>
  <c r="M9" i="5"/>
  <c r="AE14" i="5"/>
  <c r="F14" i="5"/>
  <c r="F9" i="5"/>
  <c r="X9" i="5"/>
  <c r="X26" i="5"/>
  <c r="Y9" i="5"/>
  <c r="Y26" i="5"/>
  <c r="R14" i="5"/>
  <c r="R26" i="5"/>
  <c r="AO9" i="5"/>
  <c r="AO26" i="5"/>
  <c r="BF9" i="5"/>
  <c r="BF26" i="5"/>
  <c r="V9" i="5"/>
  <c r="V26" i="5"/>
  <c r="AS14" i="5"/>
  <c r="AS26" i="5"/>
  <c r="I14" i="5"/>
  <c r="I26" i="5"/>
  <c r="O14" i="5"/>
  <c r="N14" i="5"/>
  <c r="N26" i="5"/>
  <c r="P9" i="5"/>
  <c r="P26" i="5"/>
  <c r="AU14" i="5"/>
  <c r="AU26" i="5"/>
  <c r="K9" i="5"/>
  <c r="K26" i="5"/>
  <c r="AB9" i="5"/>
  <c r="AB26" i="5"/>
  <c r="AV14" i="5"/>
  <c r="AV26" i="5"/>
  <c r="AM14" i="5"/>
  <c r="AM26" i="5"/>
  <c r="AR14" i="5"/>
  <c r="AR26" i="5"/>
  <c r="BI9" i="5"/>
  <c r="BI26" i="5"/>
  <c r="AP9" i="5"/>
  <c r="AP26" i="5"/>
  <c r="AC9" i="5"/>
  <c r="AC26" i="5"/>
  <c r="AO14" i="5"/>
  <c r="AT9" i="5"/>
  <c r="AT26" i="5"/>
  <c r="J14" i="5"/>
  <c r="J26" i="5"/>
  <c r="AT14" i="5"/>
  <c r="AG14" i="5"/>
  <c r="AG26" i="5"/>
  <c r="AL14" i="5"/>
  <c r="AL26" i="5"/>
  <c r="O9" i="5"/>
  <c r="AK14" i="5"/>
  <c r="AK9" i="5"/>
  <c r="W9" i="5"/>
  <c r="W26" i="5"/>
  <c r="BH9" i="5"/>
  <c r="BH26" i="5"/>
  <c r="T14" i="5"/>
  <c r="T26" i="5"/>
  <c r="L14" i="5"/>
  <c r="L26" i="5"/>
  <c r="AI9" i="5"/>
  <c r="AI26" i="5"/>
  <c r="AJ14" i="5"/>
  <c r="AJ26" i="5"/>
  <c r="BG9" i="5"/>
  <c r="BG26" i="5"/>
  <c r="K14" i="5"/>
  <c r="AN9" i="5"/>
  <c r="AN26" i="5"/>
  <c r="AB14" i="5"/>
  <c r="BK9" i="5"/>
  <c r="BK26" i="5"/>
  <c r="AA9" i="5"/>
  <c r="AA26" i="5"/>
  <c r="AF14" i="5"/>
  <c r="AF26" i="5"/>
  <c r="AD14" i="5"/>
  <c r="AD26" i="5"/>
  <c r="Q14" i="5"/>
  <c r="Q26" i="5"/>
  <c r="AH9" i="5"/>
  <c r="AH26" i="5"/>
  <c r="P14" i="5"/>
  <c r="U9" i="5"/>
  <c r="U26" i="5"/>
  <c r="BJ14" i="5"/>
  <c r="BJ26" i="5"/>
  <c r="Z14" i="5"/>
  <c r="Z26" i="5"/>
  <c r="Y14" i="5"/>
  <c r="G14" i="5"/>
  <c r="G26" i="5"/>
  <c r="L9" i="5"/>
  <c r="U14" i="5"/>
  <c r="AU9" i="5"/>
  <c r="CX11" i="5"/>
  <c r="CO16" i="5"/>
  <c r="Q9" i="5"/>
  <c r="CR11" i="5"/>
  <c r="CY16" i="5"/>
  <c r="CS16" i="5"/>
  <c r="CT16" i="5"/>
  <c r="CX16" i="5"/>
  <c r="V14" i="5"/>
  <c r="G9" i="5"/>
  <c r="CZ16" i="5"/>
  <c r="CP11" i="5"/>
  <c r="CW11" i="5"/>
  <c r="CR16" i="5"/>
  <c r="CP16" i="5"/>
  <c r="CU11" i="5"/>
  <c r="CV11" i="5"/>
  <c r="CW16" i="5"/>
  <c r="DA16" i="5"/>
  <c r="CT11" i="5"/>
  <c r="AV9" i="5"/>
  <c r="CV16" i="5"/>
  <c r="BF14" i="5"/>
  <c r="R9" i="5"/>
  <c r="AA14" i="5"/>
  <c r="BK14" i="5"/>
  <c r="CO11" i="5"/>
  <c r="CQ16" i="5"/>
  <c r="CQ11" i="5"/>
  <c r="H14" i="5"/>
  <c r="H9" i="5"/>
  <c r="AP14" i="5"/>
  <c r="AI14" i="5"/>
  <c r="J9" i="5"/>
  <c r="I9" i="5"/>
  <c r="AF9" i="5"/>
  <c r="X14" i="5"/>
  <c r="AS9" i="5"/>
  <c r="AJ9" i="5"/>
  <c r="BJ9" i="5"/>
  <c r="BH14" i="5"/>
  <c r="AM9" i="5"/>
  <c r="AC14" i="5"/>
  <c r="BG14" i="5"/>
  <c r="W14" i="5"/>
  <c r="AN14" i="5"/>
  <c r="AD9" i="5"/>
  <c r="AL9" i="5"/>
  <c r="AR9" i="5"/>
  <c r="AG9" i="5"/>
  <c r="Z9" i="5"/>
  <c r="AH14" i="5"/>
  <c r="T9" i="5"/>
  <c r="N9" i="5"/>
  <c r="BK8" i="8" l="1"/>
  <c r="BK15" i="8"/>
  <c r="BK16" i="8" s="1"/>
  <c r="BK20" i="6"/>
  <c r="BK19" i="6"/>
  <c r="BK18" i="6"/>
  <c r="BK17" i="6"/>
  <c r="BK16" i="6"/>
  <c r="BK13" i="6"/>
  <c r="BK12" i="6"/>
  <c r="BK11" i="6"/>
  <c r="BK5" i="6"/>
  <c r="BK4" i="6"/>
  <c r="BK31" i="6" s="1"/>
  <c r="BK29" i="5"/>
  <c r="BL25" i="5" s="1"/>
  <c r="BK18" i="5"/>
  <c r="BK48" i="4"/>
  <c r="BK30" i="4"/>
  <c r="BK36" i="4" s="1"/>
  <c r="BK23" i="4"/>
  <c r="BK28" i="4" s="1"/>
  <c r="BK11" i="4"/>
  <c r="BK46" i="4" s="1"/>
  <c r="BK3" i="4"/>
  <c r="BK5" i="7" s="1"/>
  <c r="BL4" i="7" s="1"/>
  <c r="BK101" i="3"/>
  <c r="BK99" i="3"/>
  <c r="BK93" i="3"/>
  <c r="BK92" i="3"/>
  <c r="BK91" i="3"/>
  <c r="BK82" i="3"/>
  <c r="BK67" i="3"/>
  <c r="BK95" i="3" s="1"/>
  <c r="BK60" i="3"/>
  <c r="BK45" i="3"/>
  <c r="BK36" i="3"/>
  <c r="BK12" i="3"/>
  <c r="BK6" i="3"/>
  <c r="BK96" i="3" s="1"/>
  <c r="BK284" i="2"/>
  <c r="BK269" i="2"/>
  <c r="BK268" i="2"/>
  <c r="BK254" i="2"/>
  <c r="BK253" i="2"/>
  <c r="BK239" i="2"/>
  <c r="BK238" i="2"/>
  <c r="BK230" i="2"/>
  <c r="BK229" i="2"/>
  <c r="BK228" i="2"/>
  <c r="BK225" i="2"/>
  <c r="BK224" i="2"/>
  <c r="BK208" i="2"/>
  <c r="BK206" i="2"/>
  <c r="BK205" i="2"/>
  <c r="BK201" i="2"/>
  <c r="BK200" i="2"/>
  <c r="BK196" i="2"/>
  <c r="BK195" i="2"/>
  <c r="BK168" i="2"/>
  <c r="BL169" i="2" s="1"/>
  <c r="BK165" i="2"/>
  <c r="BL166" i="2" s="1"/>
  <c r="BK86" i="2"/>
  <c r="BK85" i="2"/>
  <c r="BK55" i="2"/>
  <c r="BK54" i="2"/>
  <c r="BK49" i="2"/>
  <c r="BK48" i="2"/>
  <c r="BK40" i="2"/>
  <c r="BK39" i="2"/>
  <c r="BK32" i="2"/>
  <c r="BK31" i="2"/>
  <c r="BK24" i="2"/>
  <c r="BK23" i="2"/>
  <c r="BK16" i="2"/>
  <c r="BL21" i="2" s="1"/>
  <c r="BK15" i="2"/>
  <c r="BK8" i="2"/>
  <c r="BL9" i="2" l="1"/>
  <c r="BK57" i="3"/>
  <c r="BL63" i="3"/>
  <c r="BK212" i="2"/>
  <c r="BL210" i="2"/>
  <c r="BL7" i="7"/>
  <c r="BL6" i="7"/>
  <c r="BL21" i="5"/>
  <c r="BL28" i="5"/>
  <c r="BK30" i="6"/>
  <c r="BK20" i="5"/>
  <c r="BK41" i="2"/>
  <c r="DB12" i="7"/>
  <c r="BK21" i="6"/>
  <c r="BK90" i="2"/>
  <c r="BL91" i="2" s="1"/>
  <c r="BK33" i="2"/>
  <c r="BK17" i="2"/>
  <c r="BK100" i="3"/>
  <c r="BK38" i="4"/>
  <c r="BK94" i="3"/>
  <c r="BK23" i="5"/>
  <c r="BK7" i="6"/>
  <c r="BK34" i="6" s="1"/>
  <c r="BK51" i="3"/>
  <c r="BK7" i="4"/>
  <c r="BK16" i="4" s="1"/>
  <c r="BK14" i="6"/>
  <c r="BK42" i="4"/>
  <c r="BK32" i="6"/>
  <c r="BK25" i="2"/>
  <c r="BK6" i="6"/>
  <c r="BK171" i="2"/>
  <c r="BK27" i="5"/>
  <c r="BK19" i="5"/>
  <c r="BK3" i="2"/>
  <c r="BL4" i="2" l="1"/>
  <c r="BK23" i="6"/>
  <c r="BL24" i="6" s="1"/>
  <c r="BK40" i="4"/>
  <c r="BK50" i="2"/>
  <c r="BK223" i="2"/>
  <c r="BK11" i="2"/>
  <c r="K36" i="19" l="1"/>
  <c r="J36" i="19"/>
  <c r="K35" i="19"/>
  <c r="J35" i="19"/>
  <c r="K33" i="19"/>
  <c r="J33" i="19"/>
  <c r="K32" i="19"/>
  <c r="J32" i="19"/>
  <c r="K30" i="19"/>
  <c r="J30" i="19"/>
  <c r="K29" i="19"/>
  <c r="J29" i="19"/>
  <c r="K27" i="19"/>
  <c r="J27" i="19"/>
  <c r="K26" i="19"/>
  <c r="J26" i="19"/>
  <c r="BY206" i="2" l="1"/>
  <c r="CC206" i="2" s="1"/>
  <c r="CG206" i="2" s="1"/>
  <c r="CK206" i="2" s="1"/>
  <c r="BX206" i="2"/>
  <c r="CB206" i="2" s="1"/>
  <c r="CF206" i="2" s="1"/>
  <c r="CJ206" i="2" s="1"/>
  <c r="BW206" i="2"/>
  <c r="CA206" i="2" s="1"/>
  <c r="CE206" i="2" s="1"/>
  <c r="CI206" i="2" s="1"/>
  <c r="BV206" i="2"/>
  <c r="BZ206" i="2" s="1"/>
  <c r="CD206" i="2" s="1"/>
  <c r="CH206" i="2" s="1"/>
  <c r="BJ5" i="8"/>
  <c r="BK2" i="8" s="1"/>
  <c r="BK3" i="8" s="1"/>
  <c r="BQ46" i="2" l="1"/>
  <c r="BP46" i="2"/>
  <c r="BO46" i="2"/>
  <c r="BN46" i="2"/>
  <c r="BN10" i="4"/>
  <c r="BO10" i="4" s="1"/>
  <c r="BP10" i="4" s="1"/>
  <c r="BQ10" i="4" s="1"/>
  <c r="BR10" i="4" s="1"/>
  <c r="BS10" i="4" s="1"/>
  <c r="BT10" i="4" s="1"/>
  <c r="BU10" i="4" s="1"/>
  <c r="BV10" i="4" s="1"/>
  <c r="BW10" i="4" s="1"/>
  <c r="BX10" i="4" s="1"/>
  <c r="BY10" i="4" s="1"/>
  <c r="BZ10" i="4" s="1"/>
  <c r="CA10" i="4" s="1"/>
  <c r="CB10" i="4" s="1"/>
  <c r="CC10" i="4" s="1"/>
  <c r="CD10" i="4" s="1"/>
  <c r="CE10" i="4" s="1"/>
  <c r="CF10" i="4" s="1"/>
  <c r="CG10" i="4" s="1"/>
  <c r="BN25" i="4"/>
  <c r="BO25" i="4" s="1"/>
  <c r="BP25" i="4" s="1"/>
  <c r="BQ25" i="4" s="1"/>
  <c r="BR25" i="4" s="1"/>
  <c r="BS25" i="4" s="1"/>
  <c r="BT25" i="4" s="1"/>
  <c r="BU25" i="4" s="1"/>
  <c r="BV25" i="4" s="1"/>
  <c r="BW25" i="4" s="1"/>
  <c r="BX25" i="4" s="1"/>
  <c r="BY25" i="4" s="1"/>
  <c r="BZ25" i="4" s="1"/>
  <c r="CA25" i="4" s="1"/>
  <c r="CB25" i="4" s="1"/>
  <c r="CC25" i="4" s="1"/>
  <c r="CD25" i="4" s="1"/>
  <c r="CE25" i="4" s="1"/>
  <c r="CF25" i="4" s="1"/>
  <c r="CG25" i="4" s="1"/>
  <c r="CH25" i="4" s="1"/>
  <c r="BN20" i="4"/>
  <c r="BO20" i="4" s="1"/>
  <c r="BP20" i="4" s="1"/>
  <c r="BQ20" i="4" s="1"/>
  <c r="BR20" i="4" s="1"/>
  <c r="BS20" i="4" s="1"/>
  <c r="BT20" i="4" s="1"/>
  <c r="BU20" i="4" s="1"/>
  <c r="BV20" i="4" s="1"/>
  <c r="BW20" i="4" s="1"/>
  <c r="BX20" i="4" s="1"/>
  <c r="BY20" i="4" s="1"/>
  <c r="BZ20" i="4" s="1"/>
  <c r="CA20" i="4" s="1"/>
  <c r="CB20" i="4" s="1"/>
  <c r="CC20" i="4" s="1"/>
  <c r="CD20" i="4" s="1"/>
  <c r="CE20" i="4" s="1"/>
  <c r="CF20" i="4" s="1"/>
  <c r="CG20" i="4" s="1"/>
  <c r="BY201" i="2"/>
  <c r="CC201" i="2" s="1"/>
  <c r="CG201" i="2" s="1"/>
  <c r="CK201" i="2" s="1"/>
  <c r="BX201" i="2"/>
  <c r="CB201" i="2" s="1"/>
  <c r="CF201" i="2" s="1"/>
  <c r="CJ201" i="2" s="1"/>
  <c r="BW201" i="2"/>
  <c r="CA201" i="2" s="1"/>
  <c r="CE201" i="2" s="1"/>
  <c r="CI201" i="2" s="1"/>
  <c r="BV201" i="2"/>
  <c r="BZ201" i="2" s="1"/>
  <c r="CD201" i="2" s="1"/>
  <c r="CH201" i="2" s="1"/>
  <c r="CC196" i="2"/>
  <c r="CG196" i="2" s="1"/>
  <c r="CK196" i="2" s="1"/>
  <c r="CB196" i="2"/>
  <c r="CF196" i="2" s="1"/>
  <c r="CJ196" i="2" s="1"/>
  <c r="CA196" i="2"/>
  <c r="CE196" i="2" s="1"/>
  <c r="CI196" i="2" s="1"/>
  <c r="BZ196" i="2"/>
  <c r="CD196" i="2" s="1"/>
  <c r="CH196" i="2" s="1"/>
  <c r="BJ27" i="4"/>
  <c r="CG13" i="6" l="1"/>
  <c r="CH10" i="4"/>
  <c r="CI25" i="4"/>
  <c r="CG20" i="6"/>
  <c r="CH20" i="4"/>
  <c r="CA13" i="6"/>
  <c r="BQ20" i="6"/>
  <c r="BP20" i="6"/>
  <c r="BO13" i="6"/>
  <c r="BU13" i="6"/>
  <c r="BN20" i="6"/>
  <c r="BY13" i="6"/>
  <c r="BP13" i="6"/>
  <c r="BV13" i="6"/>
  <c r="CB13" i="6"/>
  <c r="BQ13" i="6"/>
  <c r="BW13" i="6"/>
  <c r="CC13" i="6"/>
  <c r="BR13" i="6"/>
  <c r="BX13" i="6"/>
  <c r="CD13" i="6"/>
  <c r="BS13" i="6"/>
  <c r="CE13" i="6"/>
  <c r="BN13" i="6"/>
  <c r="BT13" i="6"/>
  <c r="BZ13" i="6"/>
  <c r="CF13" i="6"/>
  <c r="BO20" i="6"/>
  <c r="BY20" i="6"/>
  <c r="CD20" i="6"/>
  <c r="BR20" i="6"/>
  <c r="BS20" i="6"/>
  <c r="BX20" i="6"/>
  <c r="BT20" i="6"/>
  <c r="BZ20" i="6"/>
  <c r="CF20" i="6"/>
  <c r="BU20" i="6"/>
  <c r="CA20" i="6"/>
  <c r="CE20" i="6"/>
  <c r="BV20" i="6"/>
  <c r="CB20" i="6"/>
  <c r="BW20" i="6"/>
  <c r="CC20" i="6"/>
  <c r="BJ15" i="8"/>
  <c r="BJ16" i="8" s="1"/>
  <c r="BJ11" i="8"/>
  <c r="BJ8" i="8"/>
  <c r="BJ4" i="8"/>
  <c r="BJ21" i="7"/>
  <c r="BK17" i="7" s="1"/>
  <c r="BJ19" i="7"/>
  <c r="BJ18" i="7"/>
  <c r="BJ20" i="6"/>
  <c r="BJ19" i="6"/>
  <c r="BJ18" i="6"/>
  <c r="BJ17" i="6"/>
  <c r="BJ16" i="6"/>
  <c r="BJ13" i="6"/>
  <c r="BJ12" i="6"/>
  <c r="BJ11" i="6"/>
  <c r="BJ5" i="6"/>
  <c r="BJ4" i="6"/>
  <c r="BJ29" i="5"/>
  <c r="BK25" i="5" s="1"/>
  <c r="BJ18" i="5"/>
  <c r="BJ48" i="4"/>
  <c r="BJ30" i="4"/>
  <c r="BJ36" i="4" s="1"/>
  <c r="BJ23" i="4"/>
  <c r="BJ28" i="4" s="1"/>
  <c r="BJ11" i="4"/>
  <c r="BJ46" i="4" s="1"/>
  <c r="BJ3" i="4"/>
  <c r="BJ101" i="3"/>
  <c r="BJ99" i="3"/>
  <c r="BJ93" i="3"/>
  <c r="BJ92" i="3"/>
  <c r="BJ91" i="3"/>
  <c r="BJ82" i="3"/>
  <c r="BJ67" i="3"/>
  <c r="BJ60" i="3"/>
  <c r="BJ45" i="3"/>
  <c r="BJ36" i="3"/>
  <c r="BJ12" i="3"/>
  <c r="BJ6" i="3"/>
  <c r="BJ96" i="3" s="1"/>
  <c r="BJ284" i="2"/>
  <c r="BJ269" i="2"/>
  <c r="BJ268" i="2"/>
  <c r="BJ254" i="2"/>
  <c r="BJ253" i="2"/>
  <c r="BJ239" i="2"/>
  <c r="BJ238" i="2"/>
  <c r="BJ230" i="2"/>
  <c r="BJ229" i="2"/>
  <c r="BJ228" i="2"/>
  <c r="BJ225" i="2"/>
  <c r="BJ224" i="2"/>
  <c r="BJ208" i="2"/>
  <c r="BJ206" i="2"/>
  <c r="BJ205" i="2"/>
  <c r="BJ201" i="2"/>
  <c r="BJ200" i="2"/>
  <c r="BJ196" i="2"/>
  <c r="BJ195" i="2"/>
  <c r="BJ168" i="2"/>
  <c r="BK169" i="2" s="1"/>
  <c r="BJ165" i="2"/>
  <c r="BK166" i="2" s="1"/>
  <c r="BJ86" i="2"/>
  <c r="BJ85" i="2"/>
  <c r="BJ55" i="2"/>
  <c r="BJ54" i="2"/>
  <c r="BJ49" i="2"/>
  <c r="BJ48" i="2"/>
  <c r="BJ40" i="2"/>
  <c r="BJ39" i="2"/>
  <c r="BJ32" i="2"/>
  <c r="BJ31" i="2"/>
  <c r="BJ24" i="2"/>
  <c r="BJ23" i="2"/>
  <c r="BJ16" i="2"/>
  <c r="BJ15" i="2"/>
  <c r="BJ8" i="2"/>
  <c r="CJ25" i="4" l="1"/>
  <c r="CI20" i="4"/>
  <c r="CH20" i="6"/>
  <c r="CH22" i="3"/>
  <c r="CI10" i="4"/>
  <c r="CH13" i="6"/>
  <c r="CH17" i="3" s="1"/>
  <c r="BK23" i="7"/>
  <c r="BK20" i="7"/>
  <c r="BK22" i="7"/>
  <c r="BJ20" i="5"/>
  <c r="BJ57" i="3"/>
  <c r="BK63" i="3"/>
  <c r="BJ212" i="2"/>
  <c r="BK210" i="2"/>
  <c r="BK28" i="5"/>
  <c r="BK21" i="5"/>
  <c r="BK9" i="2"/>
  <c r="BJ7" i="4"/>
  <c r="BJ16" i="4" s="1"/>
  <c r="BJ90" i="2"/>
  <c r="BK91" i="2" s="1"/>
  <c r="BJ38" i="4"/>
  <c r="BJ100" i="3"/>
  <c r="BJ94" i="3"/>
  <c r="BJ51" i="3"/>
  <c r="BJ30" i="6"/>
  <c r="BJ42" i="4"/>
  <c r="BJ95" i="3"/>
  <c r="BJ23" i="5"/>
  <c r="BJ21" i="6"/>
  <c r="BJ171" i="2"/>
  <c r="BJ19" i="5"/>
  <c r="BJ6" i="6"/>
  <c r="BJ31" i="6"/>
  <c r="BJ5" i="7"/>
  <c r="BK4" i="7" s="1"/>
  <c r="BJ25" i="2"/>
  <c r="BJ41" i="2"/>
  <c r="BJ17" i="2"/>
  <c r="BJ33" i="2"/>
  <c r="BJ7" i="6"/>
  <c r="BJ34" i="6" s="1"/>
  <c r="BJ32" i="6"/>
  <c r="BJ14" i="6"/>
  <c r="BJ27" i="5"/>
  <c r="BJ3" i="2"/>
  <c r="CK25" i="4" l="1"/>
  <c r="CJ10" i="4"/>
  <c r="CI13" i="6"/>
  <c r="CI17" i="3" s="1"/>
  <c r="CI20" i="6"/>
  <c r="CJ20" i="4"/>
  <c r="CI22" i="3"/>
  <c r="BK7" i="7"/>
  <c r="BK6" i="7"/>
  <c r="BK4" i="2"/>
  <c r="BJ11" i="2"/>
  <c r="BJ40" i="4"/>
  <c r="BJ23" i="6"/>
  <c r="BK24" i="6" s="1"/>
  <c r="BJ50" i="2"/>
  <c r="BJ223" i="2"/>
  <c r="DH25" i="4" l="1"/>
  <c r="CJ20" i="6"/>
  <c r="CK20" i="4"/>
  <c r="CJ22" i="3"/>
  <c r="CK10" i="4"/>
  <c r="CJ13" i="6"/>
  <c r="J9" i="1"/>
  <c r="I9" i="1"/>
  <c r="H9" i="1"/>
  <c r="G9" i="1"/>
  <c r="F9" i="1"/>
  <c r="E9" i="1"/>
  <c r="D9" i="1"/>
  <c r="C9" i="1"/>
  <c r="B9" i="1"/>
  <c r="CK13" i="6" l="1"/>
  <c r="DH13" i="6" s="1"/>
  <c r="DH10" i="4"/>
  <c r="DH20" i="4"/>
  <c r="CK20" i="6"/>
  <c r="DH20" i="6" s="1"/>
  <c r="CK22" i="3"/>
  <c r="DH22" i="3" s="1"/>
  <c r="CJ17" i="3"/>
  <c r="BI5" i="8"/>
  <c r="BJ2" i="8" s="1"/>
  <c r="BJ3" i="8" s="1"/>
  <c r="CK17" i="3" l="1"/>
  <c r="DH17" i="3"/>
  <c r="BQ203" i="2" l="1"/>
  <c r="BN198" i="2"/>
  <c r="BP203" i="2"/>
  <c r="BO198" i="2"/>
  <c r="BP193" i="2"/>
  <c r="BN203" i="2"/>
  <c r="BO203" i="2"/>
  <c r="BN193" i="2"/>
  <c r="BP198" i="2"/>
  <c r="BO193" i="2"/>
  <c r="BQ198" i="2"/>
  <c r="BQ193" i="2"/>
  <c r="BU203" i="2" l="1"/>
  <c r="BY203" i="2" s="1"/>
  <c r="CC203" i="2" s="1"/>
  <c r="CG203" i="2" s="1"/>
  <c r="BR193" i="2"/>
  <c r="BV193" i="2" s="1"/>
  <c r="BT193" i="2"/>
  <c r="BX193" i="2" s="1"/>
  <c r="BT198" i="2"/>
  <c r="BX198" i="2" s="1"/>
  <c r="CB198" i="2" s="1"/>
  <c r="CF198" i="2" s="1"/>
  <c r="CJ198" i="2" s="1"/>
  <c r="BR198" i="2"/>
  <c r="BV198" i="2" s="1"/>
  <c r="BZ198" i="2" s="1"/>
  <c r="CD198" i="2" s="1"/>
  <c r="CH198" i="2" s="1"/>
  <c r="BS193" i="2"/>
  <c r="BW193" i="2" s="1"/>
  <c r="CA193" i="2" s="1"/>
  <c r="CE193" i="2" s="1"/>
  <c r="CI193" i="2" s="1"/>
  <c r="BR203" i="2"/>
  <c r="BV203" i="2" s="1"/>
  <c r="BZ203" i="2" s="1"/>
  <c r="CD203" i="2" s="1"/>
  <c r="CH203" i="2" s="1"/>
  <c r="BU198" i="2"/>
  <c r="BY198" i="2" s="1"/>
  <c r="CC198" i="2" s="1"/>
  <c r="CG198" i="2" s="1"/>
  <c r="BS198" i="2"/>
  <c r="BW198" i="2" s="1"/>
  <c r="CA198" i="2" s="1"/>
  <c r="CE198" i="2" s="1"/>
  <c r="CI198" i="2" s="1"/>
  <c r="BS203" i="2"/>
  <c r="BW203" i="2" s="1"/>
  <c r="CA203" i="2" s="1"/>
  <c r="CE203" i="2" s="1"/>
  <c r="CI203" i="2" s="1"/>
  <c r="BT203" i="2"/>
  <c r="BX203" i="2" s="1"/>
  <c r="BU193" i="2"/>
  <c r="CI205" i="2" l="1"/>
  <c r="CI200" i="2"/>
  <c r="CI208" i="2"/>
  <c r="CJ200" i="2"/>
  <c r="CK203" i="2"/>
  <c r="CH205" i="2"/>
  <c r="CH200" i="2"/>
  <c r="CK198" i="2"/>
  <c r="BY193" i="2"/>
  <c r="CB193" i="2"/>
  <c r="BZ193" i="2"/>
  <c r="CB203" i="2"/>
  <c r="DH198" i="2" l="1"/>
  <c r="CK200" i="2"/>
  <c r="CC193" i="2"/>
  <c r="CF193" i="2"/>
  <c r="CJ193" i="2" s="1"/>
  <c r="CD193" i="2"/>
  <c r="CH193" i="2" s="1"/>
  <c r="CF203" i="2"/>
  <c r="CJ203" i="2" s="1"/>
  <c r="DH203" i="2" l="1"/>
  <c r="CJ205" i="2"/>
  <c r="CK205" i="2"/>
  <c r="CH208" i="2"/>
  <c r="CI195" i="2"/>
  <c r="CJ208" i="2"/>
  <c r="CJ195" i="2"/>
  <c r="CG193" i="2"/>
  <c r="CJ210" i="2" l="1"/>
  <c r="CI210" i="2"/>
  <c r="CK193" i="2"/>
  <c r="CH195" i="2"/>
  <c r="W3" i="19"/>
  <c r="V3" i="19"/>
  <c r="U3" i="19"/>
  <c r="T3" i="19"/>
  <c r="Q41" i="19"/>
  <c r="P41" i="19"/>
  <c r="O41" i="19"/>
  <c r="N41" i="19"/>
  <c r="M41" i="19"/>
  <c r="L41" i="19"/>
  <c r="K41" i="19"/>
  <c r="J41" i="19"/>
  <c r="Q38" i="19"/>
  <c r="P38" i="19"/>
  <c r="O38" i="19"/>
  <c r="N38" i="19"/>
  <c r="M38" i="19"/>
  <c r="L38" i="19"/>
  <c r="K38" i="19"/>
  <c r="J38" i="19"/>
  <c r="Q37" i="19"/>
  <c r="P37" i="19"/>
  <c r="O37" i="19"/>
  <c r="N37" i="19"/>
  <c r="M37" i="19"/>
  <c r="L37" i="19"/>
  <c r="K37" i="19"/>
  <c r="J37" i="19"/>
  <c r="I36" i="19"/>
  <c r="H36" i="19"/>
  <c r="G36" i="19"/>
  <c r="F36" i="19"/>
  <c r="E36" i="19"/>
  <c r="D36" i="19"/>
  <c r="C36" i="19"/>
  <c r="I35" i="19"/>
  <c r="H35" i="19"/>
  <c r="G35" i="19"/>
  <c r="F35" i="19"/>
  <c r="E35" i="19"/>
  <c r="D35" i="19"/>
  <c r="C35" i="19"/>
  <c r="Q34" i="19"/>
  <c r="P34" i="19"/>
  <c r="O34" i="19"/>
  <c r="N34" i="19"/>
  <c r="M34" i="19"/>
  <c r="L34" i="19"/>
  <c r="K34" i="19"/>
  <c r="J34" i="19"/>
  <c r="I33" i="19"/>
  <c r="H33" i="19"/>
  <c r="G33" i="19"/>
  <c r="F33" i="19"/>
  <c r="E33" i="19"/>
  <c r="D33" i="19"/>
  <c r="C33" i="19"/>
  <c r="I32" i="19"/>
  <c r="H32" i="19"/>
  <c r="G32" i="19"/>
  <c r="F32" i="19"/>
  <c r="E32" i="19"/>
  <c r="D32" i="19"/>
  <c r="C32" i="19"/>
  <c r="Q31" i="19"/>
  <c r="P31" i="19"/>
  <c r="O31" i="19"/>
  <c r="N31" i="19"/>
  <c r="M31" i="19"/>
  <c r="L31" i="19"/>
  <c r="K31" i="19"/>
  <c r="J31" i="19"/>
  <c r="I30" i="19"/>
  <c r="H30" i="19"/>
  <c r="G30" i="19"/>
  <c r="F30" i="19"/>
  <c r="E30" i="19"/>
  <c r="D30" i="19"/>
  <c r="C30" i="19"/>
  <c r="I29" i="19"/>
  <c r="H29" i="19"/>
  <c r="G29" i="19"/>
  <c r="F29" i="19"/>
  <c r="E29" i="19"/>
  <c r="D29" i="19"/>
  <c r="C29" i="19"/>
  <c r="Q28" i="19"/>
  <c r="P28" i="19"/>
  <c r="O28" i="19"/>
  <c r="N28" i="19"/>
  <c r="M28" i="19"/>
  <c r="L28" i="19"/>
  <c r="K28" i="19"/>
  <c r="J28" i="19"/>
  <c r="I27" i="19"/>
  <c r="H27" i="19"/>
  <c r="G27" i="19"/>
  <c r="F27" i="19"/>
  <c r="E27" i="19"/>
  <c r="D27" i="19"/>
  <c r="C27" i="19"/>
  <c r="I26" i="19"/>
  <c r="H26" i="19"/>
  <c r="G26" i="19"/>
  <c r="F26" i="19"/>
  <c r="E26" i="19"/>
  <c r="D26" i="19"/>
  <c r="C26" i="19"/>
  <c r="Q25" i="19"/>
  <c r="P25" i="19"/>
  <c r="O25" i="19"/>
  <c r="N25" i="19"/>
  <c r="M25" i="19"/>
  <c r="L25" i="19"/>
  <c r="K25" i="19"/>
  <c r="J25" i="19"/>
  <c r="I16" i="19"/>
  <c r="H16" i="19"/>
  <c r="G16" i="19"/>
  <c r="F16" i="19"/>
  <c r="E16" i="19"/>
  <c r="D16" i="19"/>
  <c r="C16" i="19"/>
  <c r="I13" i="19"/>
  <c r="H13" i="19"/>
  <c r="G13" i="19"/>
  <c r="F13" i="19"/>
  <c r="E13" i="19"/>
  <c r="D13" i="19"/>
  <c r="C13" i="19"/>
  <c r="I12" i="19"/>
  <c r="H12" i="19"/>
  <c r="G12" i="19"/>
  <c r="F12" i="19"/>
  <c r="E12" i="19"/>
  <c r="D12" i="19"/>
  <c r="C12" i="19"/>
  <c r="I11" i="19"/>
  <c r="H11" i="19"/>
  <c r="G11" i="19"/>
  <c r="F11" i="19"/>
  <c r="E11" i="19"/>
  <c r="D11" i="19"/>
  <c r="C11" i="19"/>
  <c r="I10" i="19"/>
  <c r="H10" i="19"/>
  <c r="G10" i="19"/>
  <c r="F10" i="19"/>
  <c r="E10" i="19"/>
  <c r="D10" i="19"/>
  <c r="C10" i="19"/>
  <c r="I9" i="19"/>
  <c r="H9" i="19"/>
  <c r="G9" i="19"/>
  <c r="F9" i="19"/>
  <c r="E9" i="19"/>
  <c r="D9" i="19"/>
  <c r="C9" i="19"/>
  <c r="I8" i="19"/>
  <c r="H8" i="19"/>
  <c r="G8" i="19"/>
  <c r="F8" i="19"/>
  <c r="E8" i="19"/>
  <c r="D8" i="19"/>
  <c r="C8" i="19"/>
  <c r="Q3" i="19"/>
  <c r="P3" i="19"/>
  <c r="O3" i="19"/>
  <c r="N3" i="19"/>
  <c r="M3" i="19"/>
  <c r="L3" i="19"/>
  <c r="K3" i="19"/>
  <c r="J3" i="19"/>
  <c r="I3" i="19"/>
  <c r="H3" i="19"/>
  <c r="G3" i="19"/>
  <c r="F3" i="19"/>
  <c r="E3" i="19"/>
  <c r="D3" i="19"/>
  <c r="C3" i="19"/>
  <c r="W3" i="18"/>
  <c r="V3" i="18"/>
  <c r="U3" i="18"/>
  <c r="T3" i="18"/>
  <c r="Q54" i="18"/>
  <c r="P54" i="18"/>
  <c r="O54" i="18"/>
  <c r="N54" i="18"/>
  <c r="M54" i="18"/>
  <c r="L54" i="18"/>
  <c r="Q47" i="18"/>
  <c r="P47" i="18"/>
  <c r="O47" i="18"/>
  <c r="N47" i="18"/>
  <c r="M47" i="18"/>
  <c r="L47" i="18"/>
  <c r="K47" i="18"/>
  <c r="J47" i="18"/>
  <c r="Q43" i="18"/>
  <c r="P43" i="18"/>
  <c r="O43" i="18"/>
  <c r="N43" i="18"/>
  <c r="DH193" i="2" l="1"/>
  <c r="CK208" i="2"/>
  <c r="DH208" i="2" s="1"/>
  <c r="CK195" i="2"/>
  <c r="CK210" i="2" l="1"/>
  <c r="BI27" i="4"/>
  <c r="BI10" i="3"/>
  <c r="CJ229" i="2" l="1"/>
  <c r="CH229" i="2"/>
  <c r="BI4" i="8"/>
  <c r="BI15" i="8"/>
  <c r="BI16" i="8" s="1"/>
  <c r="BI11" i="8"/>
  <c r="BI8" i="8"/>
  <c r="BI21" i="7"/>
  <c r="BJ17" i="7" s="1"/>
  <c r="BJ23" i="7" s="1"/>
  <c r="BN23" i="7" s="1"/>
  <c r="BO23" i="7" s="1"/>
  <c r="BP23" i="7" s="1"/>
  <c r="BQ23" i="7" s="1"/>
  <c r="BR23" i="7" s="1"/>
  <c r="BS23" i="7" s="1"/>
  <c r="BT23" i="7" s="1"/>
  <c r="BU23" i="7" s="1"/>
  <c r="BV23" i="7" s="1"/>
  <c r="BW23" i="7" s="1"/>
  <c r="BX23" i="7" s="1"/>
  <c r="BY23" i="7" s="1"/>
  <c r="BZ23" i="7" s="1"/>
  <c r="CA23" i="7" s="1"/>
  <c r="CB23" i="7" s="1"/>
  <c r="CC23" i="7" s="1"/>
  <c r="CD23" i="7" s="1"/>
  <c r="CE23" i="7" s="1"/>
  <c r="CF23" i="7" s="1"/>
  <c r="CG23" i="7" s="1"/>
  <c r="CH23" i="7" s="1"/>
  <c r="CI23" i="7" s="1"/>
  <c r="CJ23" i="7" s="1"/>
  <c r="CK23" i="7" s="1"/>
  <c r="BI19" i="7"/>
  <c r="BI18" i="7"/>
  <c r="BI20" i="6"/>
  <c r="BI19" i="6"/>
  <c r="BI18" i="6"/>
  <c r="BI17" i="6"/>
  <c r="BI16" i="6"/>
  <c r="BI13" i="6"/>
  <c r="BI12" i="6"/>
  <c r="BI11" i="6"/>
  <c r="BI5" i="6"/>
  <c r="BI4" i="6"/>
  <c r="BI29" i="5"/>
  <c r="BJ25" i="5" s="1"/>
  <c r="BI18" i="5"/>
  <c r="BI48" i="4"/>
  <c r="BI30" i="4"/>
  <c r="BI36" i="4" s="1"/>
  <c r="BI23" i="4"/>
  <c r="BI28" i="4" s="1"/>
  <c r="BI11" i="4"/>
  <c r="BI46" i="4" s="1"/>
  <c r="BI3" i="4"/>
  <c r="BI42" i="4" s="1"/>
  <c r="BI101" i="3"/>
  <c r="BI99" i="3"/>
  <c r="BI93" i="3"/>
  <c r="BI92" i="3"/>
  <c r="BI91" i="3"/>
  <c r="BI82" i="3"/>
  <c r="BI67" i="3"/>
  <c r="BI95" i="3" s="1"/>
  <c r="BI60" i="3"/>
  <c r="BI45" i="3"/>
  <c r="BI51" i="3" s="1"/>
  <c r="BI36" i="3"/>
  <c r="BI12" i="3"/>
  <c r="BI6" i="3"/>
  <c r="BI284" i="2"/>
  <c r="BI269" i="2"/>
  <c r="BI268" i="2"/>
  <c r="BI254" i="2"/>
  <c r="BI253" i="2"/>
  <c r="BI239" i="2"/>
  <c r="I47" i="18" s="1"/>
  <c r="BI238" i="2"/>
  <c r="BI230" i="2"/>
  <c r="I51" i="18" s="1"/>
  <c r="BI229" i="2"/>
  <c r="BI228" i="2"/>
  <c r="I32" i="18" s="1"/>
  <c r="BI225" i="2"/>
  <c r="I50" i="18" s="1"/>
  <c r="BI224" i="2"/>
  <c r="BI208" i="2"/>
  <c r="BM211" i="2" s="1"/>
  <c r="BI206" i="2"/>
  <c r="I46" i="18" s="1"/>
  <c r="BI205" i="2"/>
  <c r="BI201" i="2"/>
  <c r="I44" i="18" s="1"/>
  <c r="BI200" i="2"/>
  <c r="BI196" i="2"/>
  <c r="I45" i="18" s="1"/>
  <c r="BI195" i="2"/>
  <c r="BI168" i="2"/>
  <c r="BI165" i="2"/>
  <c r="BI86" i="2"/>
  <c r="I41" i="19" s="1"/>
  <c r="BI85" i="2"/>
  <c r="BI55" i="2"/>
  <c r="I38" i="19" s="1"/>
  <c r="BI54" i="2"/>
  <c r="BI49" i="2"/>
  <c r="I37" i="19" s="1"/>
  <c r="BI48" i="2"/>
  <c r="BI40" i="2"/>
  <c r="I34" i="19" s="1"/>
  <c r="BI39" i="2"/>
  <c r="BI32" i="2"/>
  <c r="I31" i="19" s="1"/>
  <c r="BI31" i="2"/>
  <c r="BI24" i="2"/>
  <c r="I28" i="19" s="1"/>
  <c r="BI23" i="2"/>
  <c r="BI16" i="2"/>
  <c r="I25" i="19" s="1"/>
  <c r="BI15" i="2"/>
  <c r="BI8" i="2"/>
  <c r="BJ166" i="2" l="1"/>
  <c r="BM167" i="2"/>
  <c r="BJ169" i="2"/>
  <c r="BM170" i="2"/>
  <c r="BM10" i="2"/>
  <c r="BM177" i="2"/>
  <c r="DH227" i="2"/>
  <c r="CK229" i="2"/>
  <c r="BI20" i="5"/>
  <c r="BJ9" i="2"/>
  <c r="BI57" i="3"/>
  <c r="BJ63" i="3"/>
  <c r="BJ22" i="7"/>
  <c r="BJ20" i="7"/>
  <c r="BI212" i="2"/>
  <c r="BM214" i="2" s="1"/>
  <c r="BJ210" i="2"/>
  <c r="BJ21" i="5"/>
  <c r="BJ28" i="5"/>
  <c r="I7" i="19"/>
  <c r="BI30" i="6"/>
  <c r="BI90" i="2"/>
  <c r="BM92" i="2" s="1"/>
  <c r="BI100" i="3"/>
  <c r="BI38" i="4"/>
  <c r="BI14" i="6"/>
  <c r="BI5" i="7"/>
  <c r="BJ4" i="7" s="1"/>
  <c r="BI7" i="4"/>
  <c r="BI16" i="4" s="1"/>
  <c r="BI33" i="2"/>
  <c r="BI94" i="3"/>
  <c r="BI6" i="6"/>
  <c r="BI31" i="6"/>
  <c r="BI17" i="2"/>
  <c r="BI7" i="6"/>
  <c r="BI34" i="6" s="1"/>
  <c r="BI32" i="6"/>
  <c r="BI171" i="2"/>
  <c r="BI96" i="3"/>
  <c r="BI25" i="2"/>
  <c r="BI41" i="2"/>
  <c r="BI21" i="6"/>
  <c r="BI27" i="5"/>
  <c r="BI19" i="5"/>
  <c r="BI23" i="5"/>
  <c r="BI3" i="2"/>
  <c r="BM5" i="2" s="1"/>
  <c r="BJ6" i="7" l="1"/>
  <c r="BJ7" i="7"/>
  <c r="BN7" i="7" s="1"/>
  <c r="BO7" i="7" s="1"/>
  <c r="BP7" i="7" s="1"/>
  <c r="BQ7" i="7" s="1"/>
  <c r="BR7" i="7" s="1"/>
  <c r="BS7" i="7" s="1"/>
  <c r="BT7" i="7" s="1"/>
  <c r="BU7" i="7" s="1"/>
  <c r="BV7" i="7" s="1"/>
  <c r="BW7" i="7" s="1"/>
  <c r="BX7" i="7" s="1"/>
  <c r="BY7" i="7" s="1"/>
  <c r="BZ7" i="7" s="1"/>
  <c r="CA7" i="7" s="1"/>
  <c r="CB7" i="7" s="1"/>
  <c r="CC7" i="7" s="1"/>
  <c r="CD7" i="7" s="1"/>
  <c r="CE7" i="7" s="1"/>
  <c r="CF7" i="7" s="1"/>
  <c r="CG7" i="7" s="1"/>
  <c r="CH7" i="7" s="1"/>
  <c r="CI7" i="7" s="1"/>
  <c r="CJ7" i="7" s="1"/>
  <c r="CK7" i="7" s="1"/>
  <c r="BQ4" i="5"/>
  <c r="BQ26" i="5" s="1"/>
  <c r="BJ4" i="2"/>
  <c r="I18" i="19"/>
  <c r="BJ91" i="2"/>
  <c r="I6" i="19"/>
  <c r="BI40" i="4"/>
  <c r="BI23" i="6"/>
  <c r="BJ24" i="6" s="1"/>
  <c r="BI223" i="2"/>
  <c r="I31" i="18" s="1"/>
  <c r="BI50" i="2"/>
  <c r="BI11" i="2"/>
  <c r="BU4" i="5" l="1"/>
  <c r="BU26" i="5" s="1"/>
  <c r="BQ8" i="5"/>
  <c r="B36" i="19"/>
  <c r="B35" i="19"/>
  <c r="B33" i="19"/>
  <c r="B32" i="19"/>
  <c r="B30" i="19"/>
  <c r="B29" i="19"/>
  <c r="B27" i="19"/>
  <c r="B26" i="19"/>
  <c r="B16" i="19"/>
  <c r="B13" i="19"/>
  <c r="B12" i="19"/>
  <c r="B11" i="19"/>
  <c r="B10" i="19"/>
  <c r="B9" i="19"/>
  <c r="B8" i="19"/>
  <c r="B3" i="19"/>
  <c r="S3" i="19"/>
  <c r="S3" i="18"/>
  <c r="I14" i="18"/>
  <c r="H14" i="18"/>
  <c r="G14" i="18"/>
  <c r="F14" i="18"/>
  <c r="E14" i="18"/>
  <c r="D14" i="18"/>
  <c r="C14" i="18"/>
  <c r="H13" i="18"/>
  <c r="G13" i="18"/>
  <c r="F13" i="18"/>
  <c r="E13" i="18"/>
  <c r="D13" i="18"/>
  <c r="C13" i="18"/>
  <c r="H10" i="18"/>
  <c r="G10" i="18"/>
  <c r="F10" i="18"/>
  <c r="E10" i="18"/>
  <c r="D10" i="18"/>
  <c r="C10" i="18"/>
  <c r="H9" i="18"/>
  <c r="G9" i="18"/>
  <c r="F9" i="18"/>
  <c r="E9" i="18"/>
  <c r="D9" i="18"/>
  <c r="C9" i="18"/>
  <c r="H8" i="18"/>
  <c r="G8" i="18"/>
  <c r="F8" i="18"/>
  <c r="E8" i="18"/>
  <c r="D8" i="18"/>
  <c r="C8" i="18"/>
  <c r="H7" i="18"/>
  <c r="G7" i="18"/>
  <c r="F7" i="18"/>
  <c r="E7" i="18"/>
  <c r="D7" i="18"/>
  <c r="C7" i="18"/>
  <c r="Q3" i="18"/>
  <c r="P3" i="18"/>
  <c r="O3" i="18"/>
  <c r="N3" i="18"/>
  <c r="M3" i="18"/>
  <c r="L3" i="18"/>
  <c r="K3" i="18"/>
  <c r="J3" i="18"/>
  <c r="I3" i="18"/>
  <c r="H3" i="18"/>
  <c r="G3" i="18"/>
  <c r="F3" i="18"/>
  <c r="E3" i="18"/>
  <c r="D3" i="18"/>
  <c r="C3" i="18"/>
  <c r="B14" i="18"/>
  <c r="B13" i="18"/>
  <c r="B10" i="18"/>
  <c r="B9" i="18"/>
  <c r="B8" i="18"/>
  <c r="B7" i="18"/>
  <c r="B3" i="18"/>
  <c r="BQ11" i="5" l="1"/>
  <c r="BQ28" i="3"/>
  <c r="BY4" i="5"/>
  <c r="BY26" i="5" s="1"/>
  <c r="BU8" i="5"/>
  <c r="BU13" i="5" s="1"/>
  <c r="BU44" i="3" s="1"/>
  <c r="BQ13" i="5"/>
  <c r="BU28" i="3" l="1"/>
  <c r="BQ16" i="5"/>
  <c r="BQ44" i="3"/>
  <c r="BU14" i="5"/>
  <c r="CC4" i="5"/>
  <c r="CC26" i="5" s="1"/>
  <c r="BY8" i="5"/>
  <c r="BY13" i="5" s="1"/>
  <c r="BQ14" i="5"/>
  <c r="BU16" i="5"/>
  <c r="BU11" i="5"/>
  <c r="K10" i="18"/>
  <c r="J10" i="18"/>
  <c r="L10" i="18"/>
  <c r="I10" i="18"/>
  <c r="BP236" i="2"/>
  <c r="BN236" i="2"/>
  <c r="BO236" i="2"/>
  <c r="BY11" i="5" l="1"/>
  <c r="BY16" i="5"/>
  <c r="BY44" i="3"/>
  <c r="BY28" i="3"/>
  <c r="CG4" i="5"/>
  <c r="CC8" i="5"/>
  <c r="CC11" i="5" s="1"/>
  <c r="BY14" i="5"/>
  <c r="O10" i="18"/>
  <c r="N10" i="18"/>
  <c r="P10" i="18"/>
  <c r="M10" i="18"/>
  <c r="BT236" i="2"/>
  <c r="BR236" i="2"/>
  <c r="BS236" i="2"/>
  <c r="BQ236" i="2"/>
  <c r="CK4" i="5" l="1"/>
  <c r="CG26" i="5"/>
  <c r="CG18" i="5"/>
  <c r="CC13" i="5"/>
  <c r="CC44" i="3" s="1"/>
  <c r="CC28" i="3"/>
  <c r="CG8" i="5"/>
  <c r="Q10" i="18"/>
  <c r="BU236" i="2"/>
  <c r="BV236" i="2"/>
  <c r="BW236" i="2"/>
  <c r="BX236" i="2"/>
  <c r="CG13" i="5" l="1"/>
  <c r="CG14" i="5" s="1"/>
  <c r="CK26" i="5"/>
  <c r="CK8" i="5"/>
  <c r="CK11" i="5" s="1"/>
  <c r="CK18" i="5"/>
  <c r="CC16" i="5"/>
  <c r="CG11" i="5"/>
  <c r="CC14" i="5"/>
  <c r="CG28" i="3"/>
  <c r="CA236" i="2"/>
  <c r="CB236" i="2"/>
  <c r="BZ236" i="2"/>
  <c r="BY236" i="2"/>
  <c r="CK6" i="6" l="1"/>
  <c r="CK27" i="5"/>
  <c r="CK20" i="5"/>
  <c r="CK5" i="3"/>
  <c r="CG44" i="3"/>
  <c r="CK13" i="5"/>
  <c r="CK28" i="3"/>
  <c r="CG16" i="5"/>
  <c r="CC236" i="2"/>
  <c r="CD236" i="2"/>
  <c r="CF236" i="2"/>
  <c r="CE236" i="2"/>
  <c r="CK67" i="3" l="1"/>
  <c r="CI236" i="2"/>
  <c r="CH236" i="2"/>
  <c r="CJ236" i="2"/>
  <c r="CK44" i="3"/>
  <c r="CK14" i="5"/>
  <c r="CK16" i="5"/>
  <c r="CG236" i="2"/>
  <c r="CH6" i="3" l="1"/>
  <c r="CH82" i="3"/>
  <c r="CH15" i="8"/>
  <c r="CI238" i="2"/>
  <c r="CJ6" i="3"/>
  <c r="CJ82" i="3"/>
  <c r="CJ15" i="8"/>
  <c r="CI82" i="3"/>
  <c r="CI6" i="3"/>
  <c r="CJ238" i="2"/>
  <c r="CI15" i="8"/>
  <c r="CK236" i="2"/>
  <c r="DH236" i="2" s="1"/>
  <c r="CH238" i="2"/>
  <c r="BH5" i="8"/>
  <c r="BI2" i="8" s="1"/>
  <c r="BI3" i="8" s="1"/>
  <c r="CZ176" i="2"/>
  <c r="DG20" i="7"/>
  <c r="DG19" i="7"/>
  <c r="DG18" i="7"/>
  <c r="DG28" i="5"/>
  <c r="DG49" i="3"/>
  <c r="DG47" i="3"/>
  <c r="DG45" i="3"/>
  <c r="DG43" i="3"/>
  <c r="DG41" i="3"/>
  <c r="DG39" i="3"/>
  <c r="DG34" i="3"/>
  <c r="DG33" i="3"/>
  <c r="DG32" i="3"/>
  <c r="DG14" i="3"/>
  <c r="DG10" i="3"/>
  <c r="DG7" i="3"/>
  <c r="CD9" i="3"/>
  <c r="DG273" i="2"/>
  <c r="CZ173" i="2"/>
  <c r="CG11" i="7"/>
  <c r="CF11" i="7"/>
  <c r="CE11" i="7"/>
  <c r="CD11" i="7"/>
  <c r="CG42" i="3"/>
  <c r="CF42" i="3"/>
  <c r="CE42" i="3"/>
  <c r="CD42" i="3"/>
  <c r="CG9" i="3"/>
  <c r="CF9" i="3"/>
  <c r="CE9" i="3"/>
  <c r="DG1" i="8"/>
  <c r="CG1" i="8"/>
  <c r="CF1" i="8"/>
  <c r="CE1" i="8"/>
  <c r="CD1" i="8"/>
  <c r="DG1" i="7"/>
  <c r="CG1" i="7"/>
  <c r="CF1" i="7"/>
  <c r="CE1" i="7"/>
  <c r="CD1" i="7"/>
  <c r="DG1" i="6"/>
  <c r="CG1" i="6"/>
  <c r="CF1" i="6"/>
  <c r="CE1" i="6"/>
  <c r="CD1" i="6"/>
  <c r="DG1" i="5"/>
  <c r="CG1" i="5"/>
  <c r="CF1" i="5"/>
  <c r="CE1" i="5"/>
  <c r="CD1" i="5"/>
  <c r="DG1" i="4"/>
  <c r="CG1" i="4"/>
  <c r="CF1" i="4"/>
  <c r="CE1" i="4"/>
  <c r="CD1" i="4"/>
  <c r="DG1" i="3"/>
  <c r="CG1" i="3"/>
  <c r="CF1" i="3"/>
  <c r="CE1" i="3"/>
  <c r="CD1" i="3"/>
  <c r="CH16" i="8" l="1"/>
  <c r="CH40" i="3" s="1"/>
  <c r="CJ16" i="8"/>
  <c r="CJ40" i="3" s="1"/>
  <c r="CI16" i="8"/>
  <c r="CI40" i="3" s="1"/>
  <c r="CK6" i="3"/>
  <c r="CK15" i="8"/>
  <c r="CK82" i="3"/>
  <c r="DH82" i="3" s="1"/>
  <c r="CK238" i="2"/>
  <c r="DG42" i="3"/>
  <c r="DG11" i="7"/>
  <c r="DG9" i="3"/>
  <c r="DH6" i="3" l="1"/>
  <c r="CK16" i="8"/>
  <c r="CK40" i="3" s="1"/>
  <c r="BH27" i="4"/>
  <c r="BH10" i="3"/>
  <c r="DH40" i="3" l="1"/>
  <c r="BH15" i="8"/>
  <c r="BH16" i="8" s="1"/>
  <c r="BH11" i="8"/>
  <c r="BH8" i="8"/>
  <c r="BH4" i="8"/>
  <c r="BH21" i="7"/>
  <c r="BI17" i="7" s="1"/>
  <c r="BI23" i="7" s="1"/>
  <c r="BH19" i="7"/>
  <c r="BH18" i="7"/>
  <c r="BH20" i="6"/>
  <c r="BH19" i="6"/>
  <c r="BH18" i="6"/>
  <c r="BH17" i="6"/>
  <c r="BH16" i="6"/>
  <c r="BH13" i="6"/>
  <c r="BH12" i="6"/>
  <c r="BH11" i="6"/>
  <c r="BH5" i="6"/>
  <c r="BH4" i="6"/>
  <c r="BH29" i="5"/>
  <c r="BI25" i="5" s="1"/>
  <c r="BH18" i="5"/>
  <c r="BH48" i="4"/>
  <c r="BH30" i="4"/>
  <c r="BH36" i="4" s="1"/>
  <c r="BH23" i="4"/>
  <c r="BH28" i="4" s="1"/>
  <c r="BH11" i="4"/>
  <c r="BH46" i="4" s="1"/>
  <c r="BH3" i="4"/>
  <c r="BH42" i="4" s="1"/>
  <c r="BH101" i="3"/>
  <c r="BH99" i="3"/>
  <c r="BH93" i="3"/>
  <c r="BH92" i="3"/>
  <c r="BH91" i="3"/>
  <c r="BH82" i="3"/>
  <c r="BH67" i="3"/>
  <c r="BH95" i="3" s="1"/>
  <c r="BH60" i="3"/>
  <c r="BH45" i="3"/>
  <c r="BH36" i="3"/>
  <c r="BH12" i="3"/>
  <c r="BH6" i="3"/>
  <c r="BH96" i="3" s="1"/>
  <c r="BH284" i="2"/>
  <c r="BH269" i="2"/>
  <c r="BH268" i="2"/>
  <c r="BH254" i="2"/>
  <c r="BH253" i="2"/>
  <c r="BH239" i="2"/>
  <c r="H47" i="18" s="1"/>
  <c r="BH238" i="2"/>
  <c r="BH230" i="2"/>
  <c r="H51" i="18" s="1"/>
  <c r="BH229" i="2"/>
  <c r="BH228" i="2"/>
  <c r="H32" i="18" s="1"/>
  <c r="BH225" i="2"/>
  <c r="H50" i="18" s="1"/>
  <c r="BH224" i="2"/>
  <c r="BH208" i="2"/>
  <c r="BH206" i="2"/>
  <c r="H46" i="18" s="1"/>
  <c r="BH205" i="2"/>
  <c r="BH201" i="2"/>
  <c r="H44" i="18" s="1"/>
  <c r="BH200" i="2"/>
  <c r="BH196" i="2"/>
  <c r="H45" i="18" s="1"/>
  <c r="BH195" i="2"/>
  <c r="BH168" i="2"/>
  <c r="BH165" i="2"/>
  <c r="BH86" i="2"/>
  <c r="H41" i="19" s="1"/>
  <c r="BH85" i="2"/>
  <c r="H58" i="19" s="1"/>
  <c r="BH55" i="2"/>
  <c r="H38" i="19" s="1"/>
  <c r="BH54" i="2"/>
  <c r="H55" i="19" s="1"/>
  <c r="BH49" i="2"/>
  <c r="H37" i="19" s="1"/>
  <c r="BH48" i="2"/>
  <c r="H54" i="19" s="1"/>
  <c r="BH40" i="2"/>
  <c r="H34" i="19" s="1"/>
  <c r="BH39" i="2"/>
  <c r="H53" i="19" s="1"/>
  <c r="BH32" i="2"/>
  <c r="H31" i="19" s="1"/>
  <c r="BH31" i="2"/>
  <c r="H52" i="19" s="1"/>
  <c r="BH24" i="2"/>
  <c r="H28" i="19" s="1"/>
  <c r="BH23" i="2"/>
  <c r="H51" i="19" s="1"/>
  <c r="BH16" i="2"/>
  <c r="H25" i="19" s="1"/>
  <c r="BH15" i="2"/>
  <c r="H50" i="19" s="1"/>
  <c r="BH8" i="2"/>
  <c r="BL177" i="2" l="1"/>
  <c r="BL10" i="2"/>
  <c r="BI166" i="2"/>
  <c r="BL167" i="2"/>
  <c r="BI169" i="2"/>
  <c r="BL170" i="2"/>
  <c r="BI210" i="2"/>
  <c r="BL211" i="2"/>
  <c r="BH20" i="5"/>
  <c r="H7" i="19"/>
  <c r="H18" i="18"/>
  <c r="BH57" i="3"/>
  <c r="BI63" i="3"/>
  <c r="BI20" i="7"/>
  <c r="BI22" i="7"/>
  <c r="BI21" i="5"/>
  <c r="BI28" i="5"/>
  <c r="BI9" i="2"/>
  <c r="BI21" i="2"/>
  <c r="BH41" i="2"/>
  <c r="BH38" i="4"/>
  <c r="BH100" i="3"/>
  <c r="BH17" i="2"/>
  <c r="BH7" i="4"/>
  <c r="BH16" i="4" s="1"/>
  <c r="BH5" i="7"/>
  <c r="BI4" i="7" s="1"/>
  <c r="BH94" i="3"/>
  <c r="BH90" i="2"/>
  <c r="BH33" i="2"/>
  <c r="BH21" i="6"/>
  <c r="BH31" i="6"/>
  <c r="BH6" i="6"/>
  <c r="BH7" i="6"/>
  <c r="BH34" i="6" s="1"/>
  <c r="BH32" i="6"/>
  <c r="BH212" i="2"/>
  <c r="BH51" i="3"/>
  <c r="BH23" i="5"/>
  <c r="BH25" i="2"/>
  <c r="BH171" i="2"/>
  <c r="BH30" i="6"/>
  <c r="BH14" i="6"/>
  <c r="BH27" i="5"/>
  <c r="BH19" i="5"/>
  <c r="BH3" i="2"/>
  <c r="BL5" i="2" l="1"/>
  <c r="BL214" i="2"/>
  <c r="H18" i="19"/>
  <c r="BL92" i="2"/>
  <c r="BI6" i="7"/>
  <c r="BI7" i="7"/>
  <c r="BP4" i="5"/>
  <c r="BP26" i="5" s="1"/>
  <c r="H6" i="19"/>
  <c r="H12" i="18"/>
  <c r="BI4" i="2"/>
  <c r="BI91" i="2"/>
  <c r="BH11" i="2"/>
  <c r="BH40" i="4"/>
  <c r="BH23" i="6"/>
  <c r="BI24" i="6" s="1"/>
  <c r="BH223" i="2"/>
  <c r="H31" i="18" s="1"/>
  <c r="BH50" i="2"/>
  <c r="DB8" i="5" l="1"/>
  <c r="BT4" i="5"/>
  <c r="BT26" i="5" s="1"/>
  <c r="BP8" i="5"/>
  <c r="BP13" i="5" s="1"/>
  <c r="BP44" i="3" s="1"/>
  <c r="BG5" i="8"/>
  <c r="BH2" i="8" s="1"/>
  <c r="BH3" i="8" s="1"/>
  <c r="DB13" i="5" l="1"/>
  <c r="BP28" i="3"/>
  <c r="DB11" i="5"/>
  <c r="BP14" i="5"/>
  <c r="BP11" i="5"/>
  <c r="BX4" i="5"/>
  <c r="BX26" i="5" s="1"/>
  <c r="BT8" i="5"/>
  <c r="BT11" i="5" s="1"/>
  <c r="BP16" i="5"/>
  <c r="BJ21" i="2"/>
  <c r="BT28" i="3" l="1"/>
  <c r="BT13" i="5"/>
  <c r="BT44" i="3" s="1"/>
  <c r="DB16" i="5"/>
  <c r="CB4" i="5"/>
  <c r="CB26" i="5" s="1"/>
  <c r="BX8" i="5"/>
  <c r="BG4" i="8"/>
  <c r="BT16" i="5" l="1"/>
  <c r="BX28" i="3"/>
  <c r="BT14" i="5"/>
  <c r="BX11" i="5"/>
  <c r="BX13" i="5"/>
  <c r="BX44" i="3" s="1"/>
  <c r="CF4" i="5"/>
  <c r="CB8" i="5"/>
  <c r="BG27" i="4"/>
  <c r="BG10" i="3"/>
  <c r="CF26" i="5" l="1"/>
  <c r="CJ4" i="5"/>
  <c r="CB28" i="3"/>
  <c r="CB11" i="5"/>
  <c r="CF8" i="5"/>
  <c r="BX14" i="5"/>
  <c r="BX16" i="5"/>
  <c r="CB13" i="5"/>
  <c r="CB44" i="3" s="1"/>
  <c r="BG15" i="8"/>
  <c r="BG16" i="8" s="1"/>
  <c r="BG8" i="8"/>
  <c r="BG21" i="7"/>
  <c r="BH17" i="7" s="1"/>
  <c r="BH23" i="7" s="1"/>
  <c r="BG19" i="7"/>
  <c r="BG18" i="7"/>
  <c r="BG20" i="6"/>
  <c r="BG19" i="6"/>
  <c r="BG18" i="6"/>
  <c r="BG17" i="6"/>
  <c r="BG16" i="6"/>
  <c r="BG13" i="6"/>
  <c r="BG12" i="6"/>
  <c r="BG11" i="6"/>
  <c r="BG5" i="6"/>
  <c r="BG4" i="6"/>
  <c r="BG29" i="5"/>
  <c r="BH25" i="5" s="1"/>
  <c r="BG18" i="5"/>
  <c r="BG48" i="4"/>
  <c r="BG30" i="4"/>
  <c r="BG36" i="4" s="1"/>
  <c r="BG23" i="4"/>
  <c r="BG28" i="4" s="1"/>
  <c r="BG11" i="4"/>
  <c r="BG46" i="4" s="1"/>
  <c r="BG3" i="4"/>
  <c r="BG42" i="4" s="1"/>
  <c r="BG101" i="3"/>
  <c r="BG99" i="3"/>
  <c r="BG93" i="3"/>
  <c r="BG92" i="3"/>
  <c r="BG91" i="3"/>
  <c r="BG82" i="3"/>
  <c r="BG67" i="3"/>
  <c r="BG60" i="3"/>
  <c r="BG45" i="3"/>
  <c r="BG51" i="3" s="1"/>
  <c r="BG36" i="3"/>
  <c r="BG12" i="3"/>
  <c r="BG6" i="3"/>
  <c r="BG284" i="2"/>
  <c r="BG269" i="2"/>
  <c r="BG268" i="2"/>
  <c r="BG254" i="2"/>
  <c r="BG253" i="2"/>
  <c r="BG239" i="2"/>
  <c r="G47" i="18" s="1"/>
  <c r="BG238" i="2"/>
  <c r="BG230" i="2"/>
  <c r="G51" i="18" s="1"/>
  <c r="BG229" i="2"/>
  <c r="BG228" i="2"/>
  <c r="G32" i="18" s="1"/>
  <c r="BG225" i="2"/>
  <c r="G50" i="18" s="1"/>
  <c r="BG224" i="2"/>
  <c r="BG208" i="2"/>
  <c r="BK211" i="2" s="1"/>
  <c r="BG206" i="2"/>
  <c r="G46" i="18" s="1"/>
  <c r="BG205" i="2"/>
  <c r="BG201" i="2"/>
  <c r="G44" i="18" s="1"/>
  <c r="BG200" i="2"/>
  <c r="BG196" i="2"/>
  <c r="G45" i="18" s="1"/>
  <c r="BG195" i="2"/>
  <c r="BG168" i="2"/>
  <c r="BG165" i="2"/>
  <c r="BG86" i="2"/>
  <c r="G41" i="19" s="1"/>
  <c r="BG85" i="2"/>
  <c r="G58" i="19" s="1"/>
  <c r="BG55" i="2"/>
  <c r="G38" i="19" s="1"/>
  <c r="BG54" i="2"/>
  <c r="G55" i="19" s="1"/>
  <c r="BG49" i="2"/>
  <c r="G37" i="19" s="1"/>
  <c r="BG48" i="2"/>
  <c r="G54" i="19" s="1"/>
  <c r="BG40" i="2"/>
  <c r="G34" i="19" s="1"/>
  <c r="BG39" i="2"/>
  <c r="G53" i="19" s="1"/>
  <c r="BG32" i="2"/>
  <c r="G31" i="19" s="1"/>
  <c r="BG31" i="2"/>
  <c r="G52" i="19" s="1"/>
  <c r="BG24" i="2"/>
  <c r="G28" i="19" s="1"/>
  <c r="BG23" i="2"/>
  <c r="G51" i="19" s="1"/>
  <c r="BG16" i="2"/>
  <c r="G25" i="19" s="1"/>
  <c r="BG15" i="2"/>
  <c r="G50" i="19" s="1"/>
  <c r="BG8" i="2"/>
  <c r="CF13" i="5" l="1"/>
  <c r="CF14" i="5" s="1"/>
  <c r="CJ26" i="5"/>
  <c r="CJ8" i="5"/>
  <c r="CJ18" i="5"/>
  <c r="BG20" i="5"/>
  <c r="CF28" i="3"/>
  <c r="CB14" i="5"/>
  <c r="CB16" i="5"/>
  <c r="CF11" i="5"/>
  <c r="BO4" i="5"/>
  <c r="BO26" i="5" s="1"/>
  <c r="BK6" i="5"/>
  <c r="K54" i="18" s="1"/>
  <c r="BK177" i="2"/>
  <c r="BK10" i="2"/>
  <c r="BH166" i="2"/>
  <c r="BK167" i="2"/>
  <c r="BH169" i="2"/>
  <c r="BK170" i="2"/>
  <c r="G7" i="19"/>
  <c r="G18" i="18"/>
  <c r="BH29" i="2"/>
  <c r="BG32" i="6"/>
  <c r="BG6" i="6"/>
  <c r="BH20" i="7"/>
  <c r="BH22" i="7"/>
  <c r="BH9" i="2"/>
  <c r="H49" i="19" s="1"/>
  <c r="BG57" i="3"/>
  <c r="BH63" i="3"/>
  <c r="BH21" i="5"/>
  <c r="BH28" i="5"/>
  <c r="BG212" i="2"/>
  <c r="BH210" i="2"/>
  <c r="BG41" i="2"/>
  <c r="BG21" i="6"/>
  <c r="BG5" i="7"/>
  <c r="BH4" i="7" s="1"/>
  <c r="BG7" i="4"/>
  <c r="BG16" i="4" s="1"/>
  <c r="BG38" i="4"/>
  <c r="BG171" i="2"/>
  <c r="BG17" i="2"/>
  <c r="BG100" i="3"/>
  <c r="BG33" i="2"/>
  <c r="BG94" i="3"/>
  <c r="BG14" i="6"/>
  <c r="BG96" i="3"/>
  <c r="BG90" i="2"/>
  <c r="BG25" i="2"/>
  <c r="BG31" i="6"/>
  <c r="BG7" i="6"/>
  <c r="BG34" i="6" s="1"/>
  <c r="BG30" i="6"/>
  <c r="BG27" i="5"/>
  <c r="BG19" i="5"/>
  <c r="BG23" i="5"/>
  <c r="BG95" i="3"/>
  <c r="BG3" i="2"/>
  <c r="CF16" i="5" l="1"/>
  <c r="CJ6" i="6"/>
  <c r="CJ5" i="3"/>
  <c r="CJ27" i="5"/>
  <c r="CJ20" i="5"/>
  <c r="CJ13" i="5"/>
  <c r="CJ28" i="3"/>
  <c r="CJ11" i="5"/>
  <c r="CF44" i="3"/>
  <c r="BH6" i="7"/>
  <c r="BH7" i="7"/>
  <c r="BS4" i="5"/>
  <c r="BS26" i="5" s="1"/>
  <c r="BO8" i="5"/>
  <c r="BO13" i="5" s="1"/>
  <c r="BO44" i="3" s="1"/>
  <c r="G18" i="19"/>
  <c r="BK92" i="2"/>
  <c r="BK214" i="2"/>
  <c r="BK5" i="2"/>
  <c r="G6" i="19"/>
  <c r="G12" i="18"/>
  <c r="BH91" i="2"/>
  <c r="H60" i="19" s="1"/>
  <c r="BG23" i="6"/>
  <c r="BH24" i="6" s="1"/>
  <c r="BH4" i="2"/>
  <c r="H48" i="19" s="1"/>
  <c r="BG157" i="2"/>
  <c r="BG40" i="4"/>
  <c r="BG11" i="2"/>
  <c r="BG50" i="2"/>
  <c r="BG223" i="2"/>
  <c r="G31" i="18" s="1"/>
  <c r="CJ67" i="3" l="1"/>
  <c r="CJ44" i="3"/>
  <c r="CJ14" i="5"/>
  <c r="CJ16" i="5"/>
  <c r="BO28" i="3"/>
  <c r="BO16" i="5"/>
  <c r="BO14" i="5"/>
  <c r="BO11" i="5"/>
  <c r="BW4" i="5"/>
  <c r="BW26" i="5" s="1"/>
  <c r="BS8" i="5"/>
  <c r="BS13" i="5" s="1"/>
  <c r="BS44" i="3" s="1"/>
  <c r="G5" i="19"/>
  <c r="G5" i="18"/>
  <c r="BS28" i="3" l="1"/>
  <c r="BS14" i="5"/>
  <c r="CA4" i="5"/>
  <c r="CA26" i="5" s="1"/>
  <c r="BW8" i="5"/>
  <c r="BW13" i="5" s="1"/>
  <c r="BS16" i="5"/>
  <c r="BS11" i="5"/>
  <c r="J14" i="18"/>
  <c r="M14" i="18"/>
  <c r="L14" i="18"/>
  <c r="BF5" i="8"/>
  <c r="BG2" i="8" s="1"/>
  <c r="BG3" i="8" s="1"/>
  <c r="BW44" i="3" l="1"/>
  <c r="BW16" i="5"/>
  <c r="BW11" i="5"/>
  <c r="BW28" i="3"/>
  <c r="BW14" i="5"/>
  <c r="CE4" i="5"/>
  <c r="CA8" i="5"/>
  <c r="CA13" i="5" s="1"/>
  <c r="CA44" i="3" s="1"/>
  <c r="K14" i="18"/>
  <c r="BH21" i="2"/>
  <c r="CE26" i="5" l="1"/>
  <c r="CI4" i="5"/>
  <c r="CA28" i="3"/>
  <c r="CA14" i="5"/>
  <c r="CE8" i="5"/>
  <c r="CA16" i="5"/>
  <c r="CA11" i="5"/>
  <c r="BF27" i="4"/>
  <c r="BF10" i="3"/>
  <c r="CI8" i="5" l="1"/>
  <c r="CI11" i="5" s="1"/>
  <c r="CI26" i="5"/>
  <c r="CI18" i="5"/>
  <c r="CE28" i="3"/>
  <c r="CE11" i="5"/>
  <c r="CE13" i="5"/>
  <c r="CZ84" i="2"/>
  <c r="T16" i="19" s="1"/>
  <c r="CY84" i="2"/>
  <c r="S16" i="19" s="1"/>
  <c r="CX84" i="2"/>
  <c r="CW84" i="2"/>
  <c r="CV84" i="2"/>
  <c r="CU84" i="2"/>
  <c r="CZ96" i="2"/>
  <c r="CY96" i="2"/>
  <c r="CX96" i="2"/>
  <c r="CW96" i="2"/>
  <c r="CV96" i="2"/>
  <c r="CU96" i="2"/>
  <c r="CZ133" i="2"/>
  <c r="CY133" i="2"/>
  <c r="CX133" i="2"/>
  <c r="CW133" i="2"/>
  <c r="CV133" i="2"/>
  <c r="CU133" i="2"/>
  <c r="CT133" i="2"/>
  <c r="CS133" i="2"/>
  <c r="CR133" i="2"/>
  <c r="CQ133" i="2"/>
  <c r="CP133" i="2"/>
  <c r="CO133" i="2"/>
  <c r="CN133" i="2"/>
  <c r="CM133" i="2"/>
  <c r="CZ130" i="2"/>
  <c r="CY130" i="2"/>
  <c r="CX130" i="2"/>
  <c r="CW130" i="2"/>
  <c r="CV130" i="2"/>
  <c r="CU130" i="2"/>
  <c r="CT130" i="2"/>
  <c r="CS130" i="2"/>
  <c r="CR130" i="2"/>
  <c r="CQ130" i="2"/>
  <c r="CP130" i="2"/>
  <c r="CO130" i="2"/>
  <c r="CN130" i="2"/>
  <c r="CM130" i="2"/>
  <c r="CZ127" i="2"/>
  <c r="CY127" i="2"/>
  <c r="CX127" i="2"/>
  <c r="CW127" i="2"/>
  <c r="CV127" i="2"/>
  <c r="CU127" i="2"/>
  <c r="CT127" i="2"/>
  <c r="CS127" i="2"/>
  <c r="CR127" i="2"/>
  <c r="CQ127" i="2"/>
  <c r="CP127" i="2"/>
  <c r="CO127" i="2"/>
  <c r="CN127" i="2"/>
  <c r="CM127" i="2"/>
  <c r="CZ124" i="2"/>
  <c r="CY124" i="2"/>
  <c r="CX124" i="2"/>
  <c r="CW124" i="2"/>
  <c r="CV124" i="2"/>
  <c r="CU124" i="2"/>
  <c r="CT124" i="2"/>
  <c r="CS124" i="2"/>
  <c r="CR124" i="2"/>
  <c r="CQ124" i="2"/>
  <c r="CP124" i="2"/>
  <c r="CO124" i="2"/>
  <c r="CN124" i="2"/>
  <c r="CM124" i="2"/>
  <c r="CZ118" i="2"/>
  <c r="CY118" i="2"/>
  <c r="CX118" i="2"/>
  <c r="CW118" i="2"/>
  <c r="CV118" i="2"/>
  <c r="CU118" i="2"/>
  <c r="CT118" i="2"/>
  <c r="CS118" i="2"/>
  <c r="CR118" i="2"/>
  <c r="CQ118" i="2"/>
  <c r="CP118" i="2"/>
  <c r="CO118" i="2"/>
  <c r="CN118" i="2"/>
  <c r="CM118" i="2"/>
  <c r="CZ115" i="2"/>
  <c r="CY115" i="2"/>
  <c r="CX115" i="2"/>
  <c r="CW115" i="2"/>
  <c r="CV115" i="2"/>
  <c r="CU115" i="2"/>
  <c r="CT115" i="2"/>
  <c r="CS115" i="2"/>
  <c r="CR115" i="2"/>
  <c r="CQ115" i="2"/>
  <c r="CP115" i="2"/>
  <c r="CO115" i="2"/>
  <c r="CN115" i="2"/>
  <c r="CM115" i="2"/>
  <c r="CZ112" i="2"/>
  <c r="CY112" i="2"/>
  <c r="CX112" i="2"/>
  <c r="CW112" i="2"/>
  <c r="CV112" i="2"/>
  <c r="CU112" i="2"/>
  <c r="CT112" i="2"/>
  <c r="CS112" i="2"/>
  <c r="CR112" i="2"/>
  <c r="CQ112" i="2"/>
  <c r="CP112" i="2"/>
  <c r="CO112" i="2"/>
  <c r="CN112" i="2"/>
  <c r="CM112" i="2"/>
  <c r="CM109" i="2"/>
  <c r="CZ109" i="2"/>
  <c r="CY109" i="2"/>
  <c r="CX109" i="2"/>
  <c r="CW109" i="2"/>
  <c r="CV109" i="2"/>
  <c r="CU109" i="2"/>
  <c r="CT109" i="2"/>
  <c r="CS109" i="2"/>
  <c r="CR109" i="2"/>
  <c r="CQ109" i="2"/>
  <c r="CP109" i="2"/>
  <c r="CO109" i="2"/>
  <c r="CN109" i="2"/>
  <c r="BE152" i="2"/>
  <c r="BD152" i="2"/>
  <c r="BC152" i="2"/>
  <c r="BB152" i="2"/>
  <c r="BA152" i="2"/>
  <c r="AZ152" i="2"/>
  <c r="AY152" i="2"/>
  <c r="AX152" i="2"/>
  <c r="AW152" i="2"/>
  <c r="AV152" i="2"/>
  <c r="AU152" i="2"/>
  <c r="AT152" i="2"/>
  <c r="AS152" i="2"/>
  <c r="AR152" i="2"/>
  <c r="AQ152" i="2"/>
  <c r="AP152" i="2"/>
  <c r="AO152" i="2"/>
  <c r="AN152" i="2"/>
  <c r="AM152" i="2"/>
  <c r="AL152" i="2"/>
  <c r="AK152" i="2"/>
  <c r="AJ152" i="2"/>
  <c r="AI152" i="2"/>
  <c r="AH152" i="2"/>
  <c r="AG152" i="2"/>
  <c r="AF152" i="2"/>
  <c r="AE152" i="2"/>
  <c r="AD152" i="2"/>
  <c r="AC152" i="2"/>
  <c r="AB152" i="2"/>
  <c r="AA152" i="2"/>
  <c r="Z152" i="2"/>
  <c r="Y152" i="2"/>
  <c r="X152" i="2"/>
  <c r="W152" i="2"/>
  <c r="V152" i="2"/>
  <c r="U152" i="2"/>
  <c r="T152" i="2"/>
  <c r="S152" i="2"/>
  <c r="R152" i="2"/>
  <c r="Q152" i="2"/>
  <c r="P152" i="2"/>
  <c r="O152" i="2"/>
  <c r="N152" i="2"/>
  <c r="M152" i="2"/>
  <c r="L152" i="2"/>
  <c r="K152" i="2"/>
  <c r="J152" i="2"/>
  <c r="I152" i="2"/>
  <c r="H152" i="2"/>
  <c r="G152" i="2"/>
  <c r="F152" i="2"/>
  <c r="E152" i="2"/>
  <c r="D152" i="2"/>
  <c r="C152" i="2"/>
  <c r="B152" i="2"/>
  <c r="BE149" i="2"/>
  <c r="BD149" i="2"/>
  <c r="BC149" i="2"/>
  <c r="BB149" i="2"/>
  <c r="BA149" i="2"/>
  <c r="AZ149" i="2"/>
  <c r="AY149" i="2"/>
  <c r="AX149" i="2"/>
  <c r="AW149" i="2"/>
  <c r="AV149" i="2"/>
  <c r="AU149" i="2"/>
  <c r="AT149" i="2"/>
  <c r="AS149" i="2"/>
  <c r="AR149" i="2"/>
  <c r="AQ149" i="2"/>
  <c r="AP149" i="2"/>
  <c r="AO149" i="2"/>
  <c r="AN149" i="2"/>
  <c r="AM149" i="2"/>
  <c r="AL149" i="2"/>
  <c r="AK149" i="2"/>
  <c r="AJ149" i="2"/>
  <c r="AI149" i="2"/>
  <c r="AH149" i="2"/>
  <c r="AG149" i="2"/>
  <c r="AF149" i="2"/>
  <c r="AE149" i="2"/>
  <c r="AD149" i="2"/>
  <c r="AC149" i="2"/>
  <c r="AB149" i="2"/>
  <c r="AA149" i="2"/>
  <c r="Z149" i="2"/>
  <c r="Y149" i="2"/>
  <c r="X149" i="2"/>
  <c r="W149" i="2"/>
  <c r="V149" i="2"/>
  <c r="U149" i="2"/>
  <c r="T149" i="2"/>
  <c r="S149" i="2"/>
  <c r="R149" i="2"/>
  <c r="Q149" i="2"/>
  <c r="P149" i="2"/>
  <c r="O149" i="2"/>
  <c r="N149" i="2"/>
  <c r="M149" i="2"/>
  <c r="L149" i="2"/>
  <c r="K149" i="2"/>
  <c r="J149" i="2"/>
  <c r="I149" i="2"/>
  <c r="H149" i="2"/>
  <c r="G149" i="2"/>
  <c r="F149" i="2"/>
  <c r="E149" i="2"/>
  <c r="D149" i="2"/>
  <c r="C149" i="2"/>
  <c r="B149" i="2"/>
  <c r="BE146" i="2"/>
  <c r="BD146" i="2"/>
  <c r="BC146" i="2"/>
  <c r="BB146" i="2"/>
  <c r="BA146" i="2"/>
  <c r="AZ146" i="2"/>
  <c r="AY146" i="2"/>
  <c r="AX146" i="2"/>
  <c r="AW146" i="2"/>
  <c r="AV146" i="2"/>
  <c r="AU146" i="2"/>
  <c r="AT146" i="2"/>
  <c r="AS146" i="2"/>
  <c r="AR146" i="2"/>
  <c r="AQ146" i="2"/>
  <c r="AP146" i="2"/>
  <c r="AO146" i="2"/>
  <c r="AN146" i="2"/>
  <c r="AM146" i="2"/>
  <c r="AL146" i="2"/>
  <c r="AK146" i="2"/>
  <c r="AJ146" i="2"/>
  <c r="AI146" i="2"/>
  <c r="AH146" i="2"/>
  <c r="AG146" i="2"/>
  <c r="AF146" i="2"/>
  <c r="AE146" i="2"/>
  <c r="AD146" i="2"/>
  <c r="AC146" i="2"/>
  <c r="AB146" i="2"/>
  <c r="AA146" i="2"/>
  <c r="Z146" i="2"/>
  <c r="Y146" i="2"/>
  <c r="X146" i="2"/>
  <c r="W146" i="2"/>
  <c r="V146" i="2"/>
  <c r="U146" i="2"/>
  <c r="T146" i="2"/>
  <c r="S146" i="2"/>
  <c r="R146" i="2"/>
  <c r="Q146" i="2"/>
  <c r="P146" i="2"/>
  <c r="O146" i="2"/>
  <c r="N146" i="2"/>
  <c r="M146" i="2"/>
  <c r="L146" i="2"/>
  <c r="K146" i="2"/>
  <c r="J146" i="2"/>
  <c r="I146" i="2"/>
  <c r="H146" i="2"/>
  <c r="G146" i="2"/>
  <c r="F146" i="2"/>
  <c r="E146" i="2"/>
  <c r="D146" i="2"/>
  <c r="C146" i="2"/>
  <c r="B146" i="2"/>
  <c r="B143" i="2"/>
  <c r="BE143" i="2"/>
  <c r="BD143" i="2"/>
  <c r="BC143" i="2"/>
  <c r="BB143" i="2"/>
  <c r="BA143" i="2"/>
  <c r="AZ143" i="2"/>
  <c r="AY143" i="2"/>
  <c r="AX143" i="2"/>
  <c r="AW143" i="2"/>
  <c r="AV143" i="2"/>
  <c r="AU143" i="2"/>
  <c r="AT143" i="2"/>
  <c r="AS143" i="2"/>
  <c r="AR143" i="2"/>
  <c r="AQ143" i="2"/>
  <c r="AP143" i="2"/>
  <c r="AO143" i="2"/>
  <c r="AN143" i="2"/>
  <c r="AM143" i="2"/>
  <c r="AL143" i="2"/>
  <c r="AK143" i="2"/>
  <c r="AJ143" i="2"/>
  <c r="AI143" i="2"/>
  <c r="AH143" i="2"/>
  <c r="AG143" i="2"/>
  <c r="AF143" i="2"/>
  <c r="AE143" i="2"/>
  <c r="AD143" i="2"/>
  <c r="AC143" i="2"/>
  <c r="AB143" i="2"/>
  <c r="AA143" i="2"/>
  <c r="Z143" i="2"/>
  <c r="Y143" i="2"/>
  <c r="X143" i="2"/>
  <c r="W143" i="2"/>
  <c r="V143" i="2"/>
  <c r="U143" i="2"/>
  <c r="T143" i="2"/>
  <c r="S143" i="2"/>
  <c r="R143" i="2"/>
  <c r="Q143" i="2"/>
  <c r="P143" i="2"/>
  <c r="O143" i="2"/>
  <c r="N143" i="2"/>
  <c r="M143" i="2"/>
  <c r="L143" i="2"/>
  <c r="K143" i="2"/>
  <c r="J143" i="2"/>
  <c r="I143" i="2"/>
  <c r="H143" i="2"/>
  <c r="G143" i="2"/>
  <c r="F143" i="2"/>
  <c r="E143" i="2"/>
  <c r="D143" i="2"/>
  <c r="C143" i="2"/>
  <c r="BE121" i="2"/>
  <c r="BD121" i="2"/>
  <c r="BC121" i="2"/>
  <c r="BB121" i="2"/>
  <c r="BA121" i="2"/>
  <c r="AZ121" i="2"/>
  <c r="AY121" i="2"/>
  <c r="AX121" i="2"/>
  <c r="AW121" i="2"/>
  <c r="AV121" i="2"/>
  <c r="AU121" i="2"/>
  <c r="AT121" i="2"/>
  <c r="AS121" i="2"/>
  <c r="AR121" i="2"/>
  <c r="AQ121" i="2"/>
  <c r="AP121" i="2"/>
  <c r="AO121" i="2"/>
  <c r="AN121" i="2"/>
  <c r="AM121" i="2"/>
  <c r="AL121" i="2"/>
  <c r="AK121" i="2"/>
  <c r="AJ121" i="2"/>
  <c r="AI121" i="2"/>
  <c r="AH121" i="2"/>
  <c r="AG121" i="2"/>
  <c r="AF121" i="2"/>
  <c r="AE121" i="2"/>
  <c r="AD121" i="2"/>
  <c r="AC121" i="2"/>
  <c r="AB121" i="2"/>
  <c r="AA121" i="2"/>
  <c r="Z121" i="2"/>
  <c r="Y121" i="2"/>
  <c r="X121" i="2"/>
  <c r="W121" i="2"/>
  <c r="V121" i="2"/>
  <c r="U121" i="2"/>
  <c r="T121" i="2"/>
  <c r="S121" i="2"/>
  <c r="R121" i="2"/>
  <c r="Q121" i="2"/>
  <c r="P121" i="2"/>
  <c r="O121" i="2"/>
  <c r="N121" i="2"/>
  <c r="M121" i="2"/>
  <c r="L121" i="2"/>
  <c r="K121" i="2"/>
  <c r="J121" i="2"/>
  <c r="I121" i="2"/>
  <c r="H121" i="2"/>
  <c r="G121" i="2"/>
  <c r="F121" i="2"/>
  <c r="E121" i="2"/>
  <c r="D121" i="2"/>
  <c r="C121" i="2"/>
  <c r="B121" i="2"/>
  <c r="BE106" i="2"/>
  <c r="BD106" i="2"/>
  <c r="BC106" i="2"/>
  <c r="BB106" i="2"/>
  <c r="BA106" i="2"/>
  <c r="AZ106" i="2"/>
  <c r="AY106" i="2"/>
  <c r="AX106" i="2"/>
  <c r="AW106" i="2"/>
  <c r="AV106" i="2"/>
  <c r="AU106" i="2"/>
  <c r="AT106" i="2"/>
  <c r="AS106" i="2"/>
  <c r="AR106" i="2"/>
  <c r="AQ106" i="2"/>
  <c r="AP106" i="2"/>
  <c r="AO106" i="2"/>
  <c r="AN106" i="2"/>
  <c r="AM106" i="2"/>
  <c r="AL106" i="2"/>
  <c r="AK106" i="2"/>
  <c r="AJ106" i="2"/>
  <c r="AI106" i="2"/>
  <c r="AH106" i="2"/>
  <c r="AG106" i="2"/>
  <c r="AF106" i="2"/>
  <c r="AE106" i="2"/>
  <c r="AD106" i="2"/>
  <c r="AC106" i="2"/>
  <c r="AB106" i="2"/>
  <c r="AA106" i="2"/>
  <c r="Z106" i="2"/>
  <c r="Y106" i="2"/>
  <c r="X106" i="2"/>
  <c r="W106" i="2"/>
  <c r="V106" i="2"/>
  <c r="U106" i="2"/>
  <c r="T106" i="2"/>
  <c r="S106" i="2"/>
  <c r="R106" i="2"/>
  <c r="Q106" i="2"/>
  <c r="P106" i="2"/>
  <c r="O106" i="2"/>
  <c r="N106" i="2"/>
  <c r="M106" i="2"/>
  <c r="L106" i="2"/>
  <c r="K106" i="2"/>
  <c r="J106" i="2"/>
  <c r="I106" i="2"/>
  <c r="H106" i="2"/>
  <c r="G106" i="2"/>
  <c r="F106" i="2"/>
  <c r="E106" i="2"/>
  <c r="D106" i="2"/>
  <c r="C106" i="2"/>
  <c r="B106" i="2"/>
  <c r="BE120" i="2"/>
  <c r="BD120" i="2"/>
  <c r="BC120" i="2"/>
  <c r="BB120" i="2"/>
  <c r="BA120" i="2"/>
  <c r="AZ120" i="2"/>
  <c r="AY120" i="2"/>
  <c r="AX120" i="2"/>
  <c r="AW120" i="2"/>
  <c r="AV120" i="2"/>
  <c r="AU120" i="2"/>
  <c r="AT120" i="2"/>
  <c r="AS120" i="2"/>
  <c r="AR120" i="2"/>
  <c r="AQ120" i="2"/>
  <c r="AP120" i="2"/>
  <c r="AO120" i="2"/>
  <c r="AN120" i="2"/>
  <c r="AM120" i="2"/>
  <c r="AL120" i="2"/>
  <c r="AK120" i="2"/>
  <c r="AJ120" i="2"/>
  <c r="AI120" i="2"/>
  <c r="AH120" i="2"/>
  <c r="AG120" i="2"/>
  <c r="AF120" i="2"/>
  <c r="AE120" i="2"/>
  <c r="AD120" i="2"/>
  <c r="AC120" i="2"/>
  <c r="AB120" i="2"/>
  <c r="AA120" i="2"/>
  <c r="Z120" i="2"/>
  <c r="Y120" i="2"/>
  <c r="X120" i="2"/>
  <c r="W120" i="2"/>
  <c r="V120" i="2"/>
  <c r="U120" i="2"/>
  <c r="T120" i="2"/>
  <c r="S120" i="2"/>
  <c r="R120" i="2"/>
  <c r="Q120" i="2"/>
  <c r="P120" i="2"/>
  <c r="O120" i="2"/>
  <c r="N120" i="2"/>
  <c r="M120" i="2"/>
  <c r="L120" i="2"/>
  <c r="K120" i="2"/>
  <c r="J120" i="2"/>
  <c r="I120" i="2"/>
  <c r="H120" i="2"/>
  <c r="G120" i="2"/>
  <c r="F120" i="2"/>
  <c r="BE119" i="2"/>
  <c r="BD119" i="2"/>
  <c r="BC119" i="2"/>
  <c r="BB119" i="2"/>
  <c r="BA119" i="2"/>
  <c r="AZ119" i="2"/>
  <c r="AY119" i="2"/>
  <c r="AX119" i="2"/>
  <c r="AW119" i="2"/>
  <c r="AV119" i="2"/>
  <c r="AU119" i="2"/>
  <c r="AT119" i="2"/>
  <c r="AS119" i="2"/>
  <c r="AR119" i="2"/>
  <c r="AQ119" i="2"/>
  <c r="AP119" i="2"/>
  <c r="AO119" i="2"/>
  <c r="AN119" i="2"/>
  <c r="AM119" i="2"/>
  <c r="AL119" i="2"/>
  <c r="AK119" i="2"/>
  <c r="AJ119" i="2"/>
  <c r="AI119" i="2"/>
  <c r="AH119" i="2"/>
  <c r="AG119" i="2"/>
  <c r="AF119" i="2"/>
  <c r="AE119" i="2"/>
  <c r="AD119" i="2"/>
  <c r="AC119" i="2"/>
  <c r="AB119" i="2"/>
  <c r="AA119" i="2"/>
  <c r="Z119" i="2"/>
  <c r="Y119" i="2"/>
  <c r="X119" i="2"/>
  <c r="W119" i="2"/>
  <c r="V119" i="2"/>
  <c r="U119" i="2"/>
  <c r="T119" i="2"/>
  <c r="S119" i="2"/>
  <c r="R119" i="2"/>
  <c r="Q119" i="2"/>
  <c r="P119" i="2"/>
  <c r="O119" i="2"/>
  <c r="N119" i="2"/>
  <c r="M119" i="2"/>
  <c r="L119" i="2"/>
  <c r="K119" i="2"/>
  <c r="J119" i="2"/>
  <c r="I119" i="2"/>
  <c r="H119" i="2"/>
  <c r="G119" i="2"/>
  <c r="F119" i="2"/>
  <c r="E119" i="2"/>
  <c r="D119" i="2"/>
  <c r="C119" i="2"/>
  <c r="BE117" i="2"/>
  <c r="BD117" i="2"/>
  <c r="BC117" i="2"/>
  <c r="BB117" i="2"/>
  <c r="BA117" i="2"/>
  <c r="AZ117" i="2"/>
  <c r="AY117" i="2"/>
  <c r="AX117" i="2"/>
  <c r="AW117" i="2"/>
  <c r="AV117" i="2"/>
  <c r="AU117" i="2"/>
  <c r="AT117" i="2"/>
  <c r="AS117" i="2"/>
  <c r="AR117" i="2"/>
  <c r="AQ117" i="2"/>
  <c r="AP117" i="2"/>
  <c r="AO117" i="2"/>
  <c r="AN117" i="2"/>
  <c r="AM117" i="2"/>
  <c r="AL117" i="2"/>
  <c r="AK117" i="2"/>
  <c r="AJ117" i="2"/>
  <c r="AI117" i="2"/>
  <c r="AH117" i="2"/>
  <c r="AG117" i="2"/>
  <c r="AF117" i="2"/>
  <c r="AE117" i="2"/>
  <c r="AD117" i="2"/>
  <c r="AC117" i="2"/>
  <c r="AB117" i="2"/>
  <c r="AA117" i="2"/>
  <c r="Z117" i="2"/>
  <c r="Y117" i="2"/>
  <c r="X117" i="2"/>
  <c r="W117" i="2"/>
  <c r="V117" i="2"/>
  <c r="U117" i="2"/>
  <c r="T117" i="2"/>
  <c r="S117" i="2"/>
  <c r="R117" i="2"/>
  <c r="Q117" i="2"/>
  <c r="P117" i="2"/>
  <c r="O117" i="2"/>
  <c r="N117" i="2"/>
  <c r="M117" i="2"/>
  <c r="L117" i="2"/>
  <c r="K117" i="2"/>
  <c r="J117" i="2"/>
  <c r="I117" i="2"/>
  <c r="H117" i="2"/>
  <c r="G117" i="2"/>
  <c r="F117" i="2"/>
  <c r="BE116" i="2"/>
  <c r="BD116" i="2"/>
  <c r="BC116" i="2"/>
  <c r="BB116" i="2"/>
  <c r="BA116" i="2"/>
  <c r="AZ116" i="2"/>
  <c r="AY116" i="2"/>
  <c r="AX116" i="2"/>
  <c r="AW116" i="2"/>
  <c r="AV116" i="2"/>
  <c r="AU116" i="2"/>
  <c r="AT116" i="2"/>
  <c r="AS116" i="2"/>
  <c r="AR116" i="2"/>
  <c r="AQ116" i="2"/>
  <c r="AP116" i="2"/>
  <c r="AO116" i="2"/>
  <c r="AN116" i="2"/>
  <c r="AM116" i="2"/>
  <c r="AL116" i="2"/>
  <c r="AK116" i="2"/>
  <c r="AJ116" i="2"/>
  <c r="AI116" i="2"/>
  <c r="AH116" i="2"/>
  <c r="AG116" i="2"/>
  <c r="AF116" i="2"/>
  <c r="AE116" i="2"/>
  <c r="AD116" i="2"/>
  <c r="AC116" i="2"/>
  <c r="AB116" i="2"/>
  <c r="AA116" i="2"/>
  <c r="Z116" i="2"/>
  <c r="Y116" i="2"/>
  <c r="X116" i="2"/>
  <c r="W116" i="2"/>
  <c r="V116" i="2"/>
  <c r="U116" i="2"/>
  <c r="T116" i="2"/>
  <c r="S116" i="2"/>
  <c r="R116" i="2"/>
  <c r="Q116" i="2"/>
  <c r="P116" i="2"/>
  <c r="O116" i="2"/>
  <c r="N116" i="2"/>
  <c r="M116" i="2"/>
  <c r="L116" i="2"/>
  <c r="K116" i="2"/>
  <c r="J116" i="2"/>
  <c r="I116" i="2"/>
  <c r="H116" i="2"/>
  <c r="G116" i="2"/>
  <c r="F116" i="2"/>
  <c r="E116" i="2"/>
  <c r="D116" i="2"/>
  <c r="C116" i="2"/>
  <c r="BE114" i="2"/>
  <c r="BD114" i="2"/>
  <c r="BC114" i="2"/>
  <c r="BB114" i="2"/>
  <c r="BA114" i="2"/>
  <c r="AZ114" i="2"/>
  <c r="AY114" i="2"/>
  <c r="AX114" i="2"/>
  <c r="AW114" i="2"/>
  <c r="AV114" i="2"/>
  <c r="AU114" i="2"/>
  <c r="AT114" i="2"/>
  <c r="AS114" i="2"/>
  <c r="AR114" i="2"/>
  <c r="AQ114" i="2"/>
  <c r="AP114" i="2"/>
  <c r="AO114" i="2"/>
  <c r="AN114" i="2"/>
  <c r="AM114" i="2"/>
  <c r="AL114" i="2"/>
  <c r="AK114" i="2"/>
  <c r="AJ114" i="2"/>
  <c r="AI114" i="2"/>
  <c r="AH114" i="2"/>
  <c r="AG114" i="2"/>
  <c r="AF114" i="2"/>
  <c r="AE114" i="2"/>
  <c r="AD114" i="2"/>
  <c r="AC114" i="2"/>
  <c r="AB114" i="2"/>
  <c r="AA114" i="2"/>
  <c r="Z114" i="2"/>
  <c r="Y114" i="2"/>
  <c r="X114" i="2"/>
  <c r="W114" i="2"/>
  <c r="V114" i="2"/>
  <c r="U114" i="2"/>
  <c r="T114" i="2"/>
  <c r="S114" i="2"/>
  <c r="R114" i="2"/>
  <c r="Q114" i="2"/>
  <c r="P114" i="2"/>
  <c r="O114" i="2"/>
  <c r="N114" i="2"/>
  <c r="M114" i="2"/>
  <c r="L114" i="2"/>
  <c r="K114" i="2"/>
  <c r="J114" i="2"/>
  <c r="I114" i="2"/>
  <c r="H114" i="2"/>
  <c r="G114" i="2"/>
  <c r="F114" i="2"/>
  <c r="BE113" i="2"/>
  <c r="BD113" i="2"/>
  <c r="BC113" i="2"/>
  <c r="BB113" i="2"/>
  <c r="BA113" i="2"/>
  <c r="AZ113" i="2"/>
  <c r="AY113" i="2"/>
  <c r="AX113" i="2"/>
  <c r="AW113" i="2"/>
  <c r="AV113" i="2"/>
  <c r="AU113" i="2"/>
  <c r="AT113" i="2"/>
  <c r="AS113" i="2"/>
  <c r="AR113" i="2"/>
  <c r="AQ113" i="2"/>
  <c r="AP113" i="2"/>
  <c r="AO113" i="2"/>
  <c r="AN113" i="2"/>
  <c r="AM113" i="2"/>
  <c r="AL113" i="2"/>
  <c r="AK113" i="2"/>
  <c r="AJ113" i="2"/>
  <c r="AI113" i="2"/>
  <c r="AH113" i="2"/>
  <c r="AG113" i="2"/>
  <c r="AF113" i="2"/>
  <c r="AE113" i="2"/>
  <c r="AD113" i="2"/>
  <c r="AC113" i="2"/>
  <c r="AB113" i="2"/>
  <c r="AA113" i="2"/>
  <c r="Z113" i="2"/>
  <c r="Y113" i="2"/>
  <c r="X113" i="2"/>
  <c r="W113" i="2"/>
  <c r="V113" i="2"/>
  <c r="U113" i="2"/>
  <c r="T113" i="2"/>
  <c r="S113" i="2"/>
  <c r="R113" i="2"/>
  <c r="Q113" i="2"/>
  <c r="P113" i="2"/>
  <c r="O113" i="2"/>
  <c r="N113" i="2"/>
  <c r="M113" i="2"/>
  <c r="L113" i="2"/>
  <c r="K113" i="2"/>
  <c r="J113" i="2"/>
  <c r="I113" i="2"/>
  <c r="H113" i="2"/>
  <c r="G113" i="2"/>
  <c r="F113" i="2"/>
  <c r="E113" i="2"/>
  <c r="D113" i="2"/>
  <c r="C113" i="2"/>
  <c r="BE111" i="2"/>
  <c r="BD111" i="2"/>
  <c r="BC111" i="2"/>
  <c r="BB111" i="2"/>
  <c r="BA111" i="2"/>
  <c r="AZ111" i="2"/>
  <c r="AY111" i="2"/>
  <c r="AX111" i="2"/>
  <c r="AW111" i="2"/>
  <c r="AV111" i="2"/>
  <c r="AU111" i="2"/>
  <c r="AT111" i="2"/>
  <c r="AS111" i="2"/>
  <c r="AR111" i="2"/>
  <c r="AQ111" i="2"/>
  <c r="AP111" i="2"/>
  <c r="AO111" i="2"/>
  <c r="AN111" i="2"/>
  <c r="AM111" i="2"/>
  <c r="AL111" i="2"/>
  <c r="AK111" i="2"/>
  <c r="AJ111" i="2"/>
  <c r="AI111" i="2"/>
  <c r="AH111" i="2"/>
  <c r="AG111" i="2"/>
  <c r="AF111" i="2"/>
  <c r="AE111" i="2"/>
  <c r="AD111" i="2"/>
  <c r="AC111" i="2"/>
  <c r="AB111" i="2"/>
  <c r="AA111" i="2"/>
  <c r="Z111" i="2"/>
  <c r="Y111" i="2"/>
  <c r="X111" i="2"/>
  <c r="W111" i="2"/>
  <c r="V111" i="2"/>
  <c r="U111" i="2"/>
  <c r="T111" i="2"/>
  <c r="S111" i="2"/>
  <c r="R111" i="2"/>
  <c r="Q111" i="2"/>
  <c r="P111" i="2"/>
  <c r="O111" i="2"/>
  <c r="N111" i="2"/>
  <c r="M111" i="2"/>
  <c r="L111" i="2"/>
  <c r="K111" i="2"/>
  <c r="J111" i="2"/>
  <c r="I111" i="2"/>
  <c r="H111" i="2"/>
  <c r="G111" i="2"/>
  <c r="F111" i="2"/>
  <c r="BE110" i="2"/>
  <c r="BD110" i="2"/>
  <c r="BC110" i="2"/>
  <c r="BB110" i="2"/>
  <c r="BA110" i="2"/>
  <c r="AZ110" i="2"/>
  <c r="AY110" i="2"/>
  <c r="AX110" i="2"/>
  <c r="AW110" i="2"/>
  <c r="AV110" i="2"/>
  <c r="AU110" i="2"/>
  <c r="AT110" i="2"/>
  <c r="AS110" i="2"/>
  <c r="AR110" i="2"/>
  <c r="AQ110" i="2"/>
  <c r="AP110" i="2"/>
  <c r="AO110" i="2"/>
  <c r="AN110" i="2"/>
  <c r="AM110" i="2"/>
  <c r="AL110" i="2"/>
  <c r="AK110" i="2"/>
  <c r="AJ110" i="2"/>
  <c r="AI110" i="2"/>
  <c r="AH110" i="2"/>
  <c r="AG110" i="2"/>
  <c r="AF110" i="2"/>
  <c r="AE110" i="2"/>
  <c r="AD110" i="2"/>
  <c r="AC110" i="2"/>
  <c r="AB110" i="2"/>
  <c r="AA110" i="2"/>
  <c r="Z110" i="2"/>
  <c r="Y110" i="2"/>
  <c r="X110" i="2"/>
  <c r="W110" i="2"/>
  <c r="V110" i="2"/>
  <c r="U110" i="2"/>
  <c r="T110" i="2"/>
  <c r="S110" i="2"/>
  <c r="R110" i="2"/>
  <c r="Q110" i="2"/>
  <c r="P110" i="2"/>
  <c r="O110" i="2"/>
  <c r="N110" i="2"/>
  <c r="M110" i="2"/>
  <c r="L110" i="2"/>
  <c r="K110" i="2"/>
  <c r="J110" i="2"/>
  <c r="I110" i="2"/>
  <c r="H110" i="2"/>
  <c r="G110" i="2"/>
  <c r="F110" i="2"/>
  <c r="E110" i="2"/>
  <c r="D110" i="2"/>
  <c r="C110" i="2"/>
  <c r="BE135" i="2"/>
  <c r="BD135" i="2"/>
  <c r="BC135" i="2"/>
  <c r="BB135" i="2"/>
  <c r="BA135" i="2"/>
  <c r="AZ135" i="2"/>
  <c r="AY135" i="2"/>
  <c r="AX135" i="2"/>
  <c r="AW135" i="2"/>
  <c r="AV135" i="2"/>
  <c r="AU135" i="2"/>
  <c r="AT135" i="2"/>
  <c r="AS135" i="2"/>
  <c r="AR135" i="2"/>
  <c r="AQ135" i="2"/>
  <c r="AP135" i="2"/>
  <c r="AO135" i="2"/>
  <c r="AN135" i="2"/>
  <c r="AM135" i="2"/>
  <c r="AL135" i="2"/>
  <c r="AK135" i="2"/>
  <c r="AJ135" i="2"/>
  <c r="AI135" i="2"/>
  <c r="AH135" i="2"/>
  <c r="AG135" i="2"/>
  <c r="AF135" i="2"/>
  <c r="AE135" i="2"/>
  <c r="AD135" i="2"/>
  <c r="AC135" i="2"/>
  <c r="AB135" i="2"/>
  <c r="AA135" i="2"/>
  <c r="Z135" i="2"/>
  <c r="Y135" i="2"/>
  <c r="X135" i="2"/>
  <c r="W135" i="2"/>
  <c r="V135" i="2"/>
  <c r="U135" i="2"/>
  <c r="T135" i="2"/>
  <c r="S135" i="2"/>
  <c r="R135" i="2"/>
  <c r="Q135" i="2"/>
  <c r="P135" i="2"/>
  <c r="O135" i="2"/>
  <c r="N135" i="2"/>
  <c r="M135" i="2"/>
  <c r="L135" i="2"/>
  <c r="K135" i="2"/>
  <c r="J135" i="2"/>
  <c r="I135" i="2"/>
  <c r="H135" i="2"/>
  <c r="G135" i="2"/>
  <c r="F135" i="2"/>
  <c r="BE134" i="2"/>
  <c r="BD134" i="2"/>
  <c r="BC134" i="2"/>
  <c r="BB134" i="2"/>
  <c r="BA134" i="2"/>
  <c r="AZ134" i="2"/>
  <c r="AY134" i="2"/>
  <c r="AX134" i="2"/>
  <c r="AW134" i="2"/>
  <c r="AV134" i="2"/>
  <c r="AU134" i="2"/>
  <c r="AT134" i="2"/>
  <c r="AS134" i="2"/>
  <c r="AR134" i="2"/>
  <c r="AQ134" i="2"/>
  <c r="AP134" i="2"/>
  <c r="AO134" i="2"/>
  <c r="AN134" i="2"/>
  <c r="AM134" i="2"/>
  <c r="AL134" i="2"/>
  <c r="AK134" i="2"/>
  <c r="AJ134" i="2"/>
  <c r="AI134" i="2"/>
  <c r="AH134" i="2"/>
  <c r="AG134" i="2"/>
  <c r="AF134" i="2"/>
  <c r="AE134" i="2"/>
  <c r="AD134" i="2"/>
  <c r="AC134" i="2"/>
  <c r="AB134" i="2"/>
  <c r="AA134" i="2"/>
  <c r="Z134" i="2"/>
  <c r="Y134" i="2"/>
  <c r="X134" i="2"/>
  <c r="W134" i="2"/>
  <c r="V134" i="2"/>
  <c r="U134" i="2"/>
  <c r="T134" i="2"/>
  <c r="S134" i="2"/>
  <c r="R134" i="2"/>
  <c r="Q134" i="2"/>
  <c r="P134" i="2"/>
  <c r="O134" i="2"/>
  <c r="N134" i="2"/>
  <c r="M134" i="2"/>
  <c r="L134" i="2"/>
  <c r="K134" i="2"/>
  <c r="J134" i="2"/>
  <c r="I134" i="2"/>
  <c r="H134" i="2"/>
  <c r="G134" i="2"/>
  <c r="F134" i="2"/>
  <c r="E134" i="2"/>
  <c r="D134" i="2"/>
  <c r="C134" i="2"/>
  <c r="BE132" i="2"/>
  <c r="BD132" i="2"/>
  <c r="BC132" i="2"/>
  <c r="BB132" i="2"/>
  <c r="BA132" i="2"/>
  <c r="AZ132" i="2"/>
  <c r="AY132" i="2"/>
  <c r="AX132" i="2"/>
  <c r="AW132" i="2"/>
  <c r="AV132" i="2"/>
  <c r="AU132" i="2"/>
  <c r="AT132" i="2"/>
  <c r="AS132" i="2"/>
  <c r="AR132" i="2"/>
  <c r="AQ132" i="2"/>
  <c r="AP132" i="2"/>
  <c r="AO132" i="2"/>
  <c r="AN132" i="2"/>
  <c r="AM132" i="2"/>
  <c r="AL132" i="2"/>
  <c r="AK132" i="2"/>
  <c r="AJ132" i="2"/>
  <c r="AI132" i="2"/>
  <c r="AH132" i="2"/>
  <c r="AG132" i="2"/>
  <c r="AF132" i="2"/>
  <c r="AE132" i="2"/>
  <c r="AD132" i="2"/>
  <c r="AC132" i="2"/>
  <c r="AB132" i="2"/>
  <c r="AA132" i="2"/>
  <c r="Z132" i="2"/>
  <c r="Y132" i="2"/>
  <c r="X132" i="2"/>
  <c r="W132" i="2"/>
  <c r="V132" i="2"/>
  <c r="U132" i="2"/>
  <c r="T132" i="2"/>
  <c r="S132" i="2"/>
  <c r="R132" i="2"/>
  <c r="Q132" i="2"/>
  <c r="P132" i="2"/>
  <c r="O132" i="2"/>
  <c r="N132" i="2"/>
  <c r="M132" i="2"/>
  <c r="L132" i="2"/>
  <c r="K132" i="2"/>
  <c r="J132" i="2"/>
  <c r="I132" i="2"/>
  <c r="H132" i="2"/>
  <c r="G132" i="2"/>
  <c r="F132" i="2"/>
  <c r="BE131" i="2"/>
  <c r="BD131" i="2"/>
  <c r="BC131" i="2"/>
  <c r="BB131" i="2"/>
  <c r="BA131" i="2"/>
  <c r="AZ131" i="2"/>
  <c r="AY131" i="2"/>
  <c r="AX131" i="2"/>
  <c r="AW131" i="2"/>
  <c r="AV131" i="2"/>
  <c r="AU131" i="2"/>
  <c r="AT131" i="2"/>
  <c r="AS131" i="2"/>
  <c r="AR131" i="2"/>
  <c r="AQ131" i="2"/>
  <c r="AP131" i="2"/>
  <c r="AO131" i="2"/>
  <c r="AN131" i="2"/>
  <c r="AM131" i="2"/>
  <c r="AL131" i="2"/>
  <c r="AK131" i="2"/>
  <c r="AJ131" i="2"/>
  <c r="AI131" i="2"/>
  <c r="AH131" i="2"/>
  <c r="AG131" i="2"/>
  <c r="AF131" i="2"/>
  <c r="AE131" i="2"/>
  <c r="AD131" i="2"/>
  <c r="AC131" i="2"/>
  <c r="AB131" i="2"/>
  <c r="AA131" i="2"/>
  <c r="Z131" i="2"/>
  <c r="Y131" i="2"/>
  <c r="X131" i="2"/>
  <c r="W131" i="2"/>
  <c r="V131" i="2"/>
  <c r="U131" i="2"/>
  <c r="T131" i="2"/>
  <c r="S131" i="2"/>
  <c r="R131" i="2"/>
  <c r="Q131" i="2"/>
  <c r="P131" i="2"/>
  <c r="O131" i="2"/>
  <c r="N131" i="2"/>
  <c r="M131" i="2"/>
  <c r="L131" i="2"/>
  <c r="K131" i="2"/>
  <c r="J131" i="2"/>
  <c r="I131" i="2"/>
  <c r="H131" i="2"/>
  <c r="G131" i="2"/>
  <c r="F131" i="2"/>
  <c r="E131" i="2"/>
  <c r="D131" i="2"/>
  <c r="C131" i="2"/>
  <c r="BE129" i="2"/>
  <c r="BD129" i="2"/>
  <c r="BC129" i="2"/>
  <c r="BB129" i="2"/>
  <c r="BA129" i="2"/>
  <c r="AZ129" i="2"/>
  <c r="AY129" i="2"/>
  <c r="AX129" i="2"/>
  <c r="AW129" i="2"/>
  <c r="AV129" i="2"/>
  <c r="AU129" i="2"/>
  <c r="AT129" i="2"/>
  <c r="AS129" i="2"/>
  <c r="AR129" i="2"/>
  <c r="AQ129" i="2"/>
  <c r="AP129" i="2"/>
  <c r="AO129" i="2"/>
  <c r="AN129" i="2"/>
  <c r="AM129" i="2"/>
  <c r="AL129" i="2"/>
  <c r="AK129" i="2"/>
  <c r="AJ129" i="2"/>
  <c r="AI129" i="2"/>
  <c r="AH129" i="2"/>
  <c r="AG129" i="2"/>
  <c r="AF129" i="2"/>
  <c r="AE129" i="2"/>
  <c r="AD129" i="2"/>
  <c r="AC129" i="2"/>
  <c r="AB129" i="2"/>
  <c r="AA129" i="2"/>
  <c r="Z129" i="2"/>
  <c r="Y129" i="2"/>
  <c r="X129" i="2"/>
  <c r="W129" i="2"/>
  <c r="V129" i="2"/>
  <c r="U129" i="2"/>
  <c r="T129" i="2"/>
  <c r="S129" i="2"/>
  <c r="R129" i="2"/>
  <c r="Q129" i="2"/>
  <c r="P129" i="2"/>
  <c r="O129" i="2"/>
  <c r="N129" i="2"/>
  <c r="M129" i="2"/>
  <c r="L129" i="2"/>
  <c r="K129" i="2"/>
  <c r="J129" i="2"/>
  <c r="I129" i="2"/>
  <c r="H129" i="2"/>
  <c r="G129" i="2"/>
  <c r="F129" i="2"/>
  <c r="BE128" i="2"/>
  <c r="BD128" i="2"/>
  <c r="BC128" i="2"/>
  <c r="BB128" i="2"/>
  <c r="BA128" i="2"/>
  <c r="AZ128" i="2"/>
  <c r="AY128" i="2"/>
  <c r="AX128" i="2"/>
  <c r="AW128" i="2"/>
  <c r="AV128" i="2"/>
  <c r="AU128" i="2"/>
  <c r="AT128" i="2"/>
  <c r="AS128" i="2"/>
  <c r="AR128" i="2"/>
  <c r="AQ128" i="2"/>
  <c r="AP128" i="2"/>
  <c r="AO128" i="2"/>
  <c r="AN128" i="2"/>
  <c r="AM128" i="2"/>
  <c r="AL128" i="2"/>
  <c r="AK128" i="2"/>
  <c r="AJ128" i="2"/>
  <c r="AI128" i="2"/>
  <c r="AH128" i="2"/>
  <c r="AG128" i="2"/>
  <c r="AF128" i="2"/>
  <c r="AE128" i="2"/>
  <c r="AD128" i="2"/>
  <c r="AC128" i="2"/>
  <c r="AB128" i="2"/>
  <c r="AA128" i="2"/>
  <c r="Z128" i="2"/>
  <c r="Y128" i="2"/>
  <c r="X128" i="2"/>
  <c r="W128" i="2"/>
  <c r="V128" i="2"/>
  <c r="U128" i="2"/>
  <c r="T128" i="2"/>
  <c r="S128" i="2"/>
  <c r="R128" i="2"/>
  <c r="Q128" i="2"/>
  <c r="P128" i="2"/>
  <c r="O128" i="2"/>
  <c r="N128" i="2"/>
  <c r="M128" i="2"/>
  <c r="L128" i="2"/>
  <c r="K128" i="2"/>
  <c r="J128" i="2"/>
  <c r="I128" i="2"/>
  <c r="H128" i="2"/>
  <c r="G128" i="2"/>
  <c r="F128" i="2"/>
  <c r="E128" i="2"/>
  <c r="D128" i="2"/>
  <c r="C128" i="2"/>
  <c r="BE126" i="2"/>
  <c r="BD126" i="2"/>
  <c r="BC126" i="2"/>
  <c r="BB126" i="2"/>
  <c r="BA126" i="2"/>
  <c r="AZ126" i="2"/>
  <c r="AY126" i="2"/>
  <c r="AX126" i="2"/>
  <c r="AW126" i="2"/>
  <c r="AV126" i="2"/>
  <c r="AU126" i="2"/>
  <c r="AT126" i="2"/>
  <c r="AS126" i="2"/>
  <c r="AR126" i="2"/>
  <c r="AQ126" i="2"/>
  <c r="AP126" i="2"/>
  <c r="AO126" i="2"/>
  <c r="AN126" i="2"/>
  <c r="AM126" i="2"/>
  <c r="AL126" i="2"/>
  <c r="AK126" i="2"/>
  <c r="AJ126" i="2"/>
  <c r="AI126" i="2"/>
  <c r="AH126" i="2"/>
  <c r="AG126" i="2"/>
  <c r="AF126" i="2"/>
  <c r="AE126" i="2"/>
  <c r="AD126" i="2"/>
  <c r="AC126" i="2"/>
  <c r="AB126" i="2"/>
  <c r="AA126" i="2"/>
  <c r="Z126" i="2"/>
  <c r="Y126" i="2"/>
  <c r="X126" i="2"/>
  <c r="W126" i="2"/>
  <c r="V126" i="2"/>
  <c r="U126" i="2"/>
  <c r="T126" i="2"/>
  <c r="S126" i="2"/>
  <c r="R126" i="2"/>
  <c r="Q126" i="2"/>
  <c r="P126" i="2"/>
  <c r="O126" i="2"/>
  <c r="N126" i="2"/>
  <c r="M126" i="2"/>
  <c r="L126" i="2"/>
  <c r="K126" i="2"/>
  <c r="J126" i="2"/>
  <c r="I126" i="2"/>
  <c r="H126" i="2"/>
  <c r="G126" i="2"/>
  <c r="F126" i="2"/>
  <c r="BE125" i="2"/>
  <c r="BD125" i="2"/>
  <c r="BC125" i="2"/>
  <c r="BB125" i="2"/>
  <c r="BA125" i="2"/>
  <c r="AZ125" i="2"/>
  <c r="AY125" i="2"/>
  <c r="AX125" i="2"/>
  <c r="AW125" i="2"/>
  <c r="AV125" i="2"/>
  <c r="AU125" i="2"/>
  <c r="AT125" i="2"/>
  <c r="AS125" i="2"/>
  <c r="AR125" i="2"/>
  <c r="AQ125" i="2"/>
  <c r="AP125" i="2"/>
  <c r="AO125" i="2"/>
  <c r="AN125" i="2"/>
  <c r="AM125" i="2"/>
  <c r="AL125" i="2"/>
  <c r="AK125" i="2"/>
  <c r="AJ125" i="2"/>
  <c r="AI125" i="2"/>
  <c r="AH125" i="2"/>
  <c r="AG125" i="2"/>
  <c r="AF125" i="2"/>
  <c r="AE125" i="2"/>
  <c r="AD125" i="2"/>
  <c r="AC125" i="2"/>
  <c r="AB125" i="2"/>
  <c r="AA125" i="2"/>
  <c r="Z125" i="2"/>
  <c r="Y125" i="2"/>
  <c r="X125" i="2"/>
  <c r="W125" i="2"/>
  <c r="V125" i="2"/>
  <c r="U125" i="2"/>
  <c r="T125" i="2"/>
  <c r="S125" i="2"/>
  <c r="R125" i="2"/>
  <c r="Q125" i="2"/>
  <c r="P125" i="2"/>
  <c r="O125" i="2"/>
  <c r="N125" i="2"/>
  <c r="M125" i="2"/>
  <c r="L125" i="2"/>
  <c r="K125" i="2"/>
  <c r="J125" i="2"/>
  <c r="I125" i="2"/>
  <c r="H125" i="2"/>
  <c r="G125" i="2"/>
  <c r="F125" i="2"/>
  <c r="E125" i="2"/>
  <c r="D125" i="2"/>
  <c r="C125" i="2"/>
  <c r="CI6" i="6" l="1"/>
  <c r="CI20" i="5"/>
  <c r="CI5" i="3"/>
  <c r="CI27" i="5"/>
  <c r="CE44" i="3"/>
  <c r="CI13" i="5"/>
  <c r="CI16" i="5" s="1"/>
  <c r="CI28" i="3"/>
  <c r="CE14" i="5"/>
  <c r="CE16" i="5"/>
  <c r="J16" i="19"/>
  <c r="N14" i="18"/>
  <c r="I151" i="2"/>
  <c r="U151" i="2"/>
  <c r="AO154" i="2"/>
  <c r="BC153" i="2"/>
  <c r="CO120" i="2"/>
  <c r="CU120" i="2"/>
  <c r="CS126" i="2"/>
  <c r="CY126" i="2"/>
  <c r="CQ129" i="2"/>
  <c r="P150" i="2"/>
  <c r="AA151" i="2"/>
  <c r="AG151" i="2"/>
  <c r="AS151" i="2"/>
  <c r="BE151" i="2"/>
  <c r="G154" i="2"/>
  <c r="S154" i="2"/>
  <c r="Y154" i="2"/>
  <c r="AE154" i="2"/>
  <c r="AK154" i="2"/>
  <c r="AW154" i="2"/>
  <c r="CT111" i="2"/>
  <c r="CZ111" i="2"/>
  <c r="CN111" i="2"/>
  <c r="BN84" i="2"/>
  <c r="CQ114" i="2"/>
  <c r="CO117" i="2"/>
  <c r="AB150" i="2"/>
  <c r="AH150" i="2"/>
  <c r="AT150" i="2"/>
  <c r="H153" i="2"/>
  <c r="N153" i="2"/>
  <c r="CU117" i="2"/>
  <c r="CS120" i="2"/>
  <c r="F151" i="2"/>
  <c r="BD151" i="2"/>
  <c r="CP120" i="2"/>
  <c r="CV120" i="2"/>
  <c r="T153" i="2"/>
  <c r="Z153" i="2"/>
  <c r="AF153" i="2"/>
  <c r="AL153" i="2"/>
  <c r="AR153" i="2"/>
  <c r="AX153" i="2"/>
  <c r="BD153" i="2"/>
  <c r="BE147" i="2"/>
  <c r="I148" i="2"/>
  <c r="AA148" i="2"/>
  <c r="AS148" i="2"/>
  <c r="E147" i="2"/>
  <c r="J144" i="2"/>
  <c r="AN144" i="2"/>
  <c r="L154" i="2"/>
  <c r="G147" i="2"/>
  <c r="M147" i="2"/>
  <c r="S147" i="2"/>
  <c r="Y147" i="2"/>
  <c r="AE147" i="2"/>
  <c r="AK147" i="2"/>
  <c r="AQ147" i="2"/>
  <c r="AW147" i="2"/>
  <c r="BC147" i="2"/>
  <c r="I153" i="2"/>
  <c r="AM153" i="2"/>
  <c r="BE153" i="2"/>
  <c r="I145" i="2"/>
  <c r="U145" i="2"/>
  <c r="AA145" i="2"/>
  <c r="AM145" i="2"/>
  <c r="AY145" i="2"/>
  <c r="BE145" i="2"/>
  <c r="F148" i="2"/>
  <c r="R148" i="2"/>
  <c r="X148" i="2"/>
  <c r="AJ148" i="2"/>
  <c r="AP148" i="2"/>
  <c r="AV148" i="2"/>
  <c r="BB148" i="2"/>
  <c r="P151" i="2"/>
  <c r="S150" i="2"/>
  <c r="AB151" i="2"/>
  <c r="AE150" i="2"/>
  <c r="AQ150" i="2"/>
  <c r="AZ151" i="2"/>
  <c r="BC150" i="2"/>
  <c r="H154" i="2"/>
  <c r="N154" i="2"/>
  <c r="T154" i="2"/>
  <c r="Z154" i="2"/>
  <c r="AF154" i="2"/>
  <c r="AL154" i="2"/>
  <c r="AR154" i="2"/>
  <c r="AX154" i="2"/>
  <c r="BD154" i="2"/>
  <c r="CY120" i="2"/>
  <c r="CQ126" i="2"/>
  <c r="CW126" i="2"/>
  <c r="CO129" i="2"/>
  <c r="CU129" i="2"/>
  <c r="H150" i="2"/>
  <c r="T150" i="2"/>
  <c r="AF150" i="2"/>
  <c r="AL150" i="2"/>
  <c r="AX150" i="2"/>
  <c r="BD150" i="2"/>
  <c r="CO111" i="2"/>
  <c r="CU111" i="2"/>
  <c r="CR114" i="2"/>
  <c r="CX114" i="2"/>
  <c r="CN132" i="2"/>
  <c r="CT132" i="2"/>
  <c r="CZ132" i="2"/>
  <c r="CR135" i="2"/>
  <c r="CX135" i="2"/>
  <c r="CX86" i="2"/>
  <c r="W144" i="2"/>
  <c r="AU144" i="2"/>
  <c r="BA144" i="2"/>
  <c r="AT144" i="2"/>
  <c r="P145" i="2"/>
  <c r="AZ145" i="2"/>
  <c r="S148" i="2"/>
  <c r="Z145" i="2"/>
  <c r="BE144" i="2"/>
  <c r="AL147" i="2"/>
  <c r="K144" i="2"/>
  <c r="N145" i="2"/>
  <c r="J145" i="2"/>
  <c r="AB145" i="2"/>
  <c r="AN145" i="2"/>
  <c r="P144" i="2"/>
  <c r="AB144" i="2"/>
  <c r="AZ144" i="2"/>
  <c r="CO126" i="2"/>
  <c r="CU126" i="2"/>
  <c r="CS129" i="2"/>
  <c r="CY129" i="2"/>
  <c r="CQ132" i="2"/>
  <c r="CV99" i="2"/>
  <c r="V144" i="2"/>
  <c r="AH144" i="2"/>
  <c r="CW129" i="2"/>
  <c r="AL145" i="2"/>
  <c r="AX145" i="2"/>
  <c r="CQ111" i="2"/>
  <c r="CW111" i="2"/>
  <c r="CR117" i="2"/>
  <c r="CX117" i="2"/>
  <c r="CY99" i="2"/>
  <c r="AD144" i="2"/>
  <c r="AO144" i="2"/>
  <c r="C144" i="2"/>
  <c r="BC154" i="2"/>
  <c r="CO114" i="2"/>
  <c r="CU114" i="2"/>
  <c r="CN129" i="2"/>
  <c r="DA84" i="2"/>
  <c r="BB144" i="2"/>
  <c r="AP144" i="2"/>
  <c r="AS145" i="2"/>
  <c r="G144" i="2"/>
  <c r="Q144" i="2"/>
  <c r="F145" i="2"/>
  <c r="G148" i="2"/>
  <c r="AQ148" i="2"/>
  <c r="BC148" i="2"/>
  <c r="BA151" i="2"/>
  <c r="O154" i="2"/>
  <c r="AM154" i="2"/>
  <c r="BE154" i="2"/>
  <c r="F144" i="2"/>
  <c r="H145" i="2"/>
  <c r="R144" i="2"/>
  <c r="O145" i="2"/>
  <c r="AG145" i="2"/>
  <c r="J148" i="2"/>
  <c r="P148" i="2"/>
  <c r="AH148" i="2"/>
  <c r="AN148" i="2"/>
  <c r="AT148" i="2"/>
  <c r="AZ148" i="2"/>
  <c r="T151" i="2"/>
  <c r="AD151" i="2"/>
  <c r="AL151" i="2"/>
  <c r="BE150" i="2"/>
  <c r="F154" i="2"/>
  <c r="BB154" i="2"/>
  <c r="CX126" i="2"/>
  <c r="CS132" i="2"/>
  <c r="CY132" i="2"/>
  <c r="CW135" i="2"/>
  <c r="CW98" i="2"/>
  <c r="CZ86" i="2"/>
  <c r="T41" i="19" s="1"/>
  <c r="AC144" i="2"/>
  <c r="H147" i="2"/>
  <c r="CV132" i="2"/>
  <c r="Y148" i="2"/>
  <c r="AK148" i="2"/>
  <c r="AW148" i="2"/>
  <c r="AC151" i="2"/>
  <c r="I154" i="2"/>
  <c r="U154" i="2"/>
  <c r="CO135" i="2"/>
  <c r="CU135" i="2"/>
  <c r="CU99" i="2"/>
  <c r="AI144" i="2"/>
  <c r="J154" i="2"/>
  <c r="K154" i="2"/>
  <c r="AZ150" i="2"/>
  <c r="CS117" i="2"/>
  <c r="CY117" i="2"/>
  <c r="CR129" i="2"/>
  <c r="CX129" i="2"/>
  <c r="CO132" i="2"/>
  <c r="CU132" i="2"/>
  <c r="CS135" i="2"/>
  <c r="CY135" i="2"/>
  <c r="CY98" i="2"/>
  <c r="CX99" i="2"/>
  <c r="CW99" i="2"/>
  <c r="Y145" i="2"/>
  <c r="Z144" i="2"/>
  <c r="AC145" i="2"/>
  <c r="Z147" i="2"/>
  <c r="AD148" i="2"/>
  <c r="O144" i="2"/>
  <c r="R145" i="2"/>
  <c r="AA144" i="2"/>
  <c r="AD145" i="2"/>
  <c r="G150" i="2"/>
  <c r="Q151" i="2"/>
  <c r="M151" i="2"/>
  <c r="AR150" i="2"/>
  <c r="AQ151" i="2"/>
  <c r="AA154" i="2"/>
  <c r="W154" i="2"/>
  <c r="AC154" i="2"/>
  <c r="AG154" i="2"/>
  <c r="AU154" i="2"/>
  <c r="AY154" i="2"/>
  <c r="CV114" i="2"/>
  <c r="CP135" i="2"/>
  <c r="M145" i="2"/>
  <c r="N144" i="2"/>
  <c r="Q145" i="2"/>
  <c r="AN151" i="2"/>
  <c r="AK150" i="2"/>
  <c r="U144" i="2"/>
  <c r="X145" i="2"/>
  <c r="AG144" i="2"/>
  <c r="AJ145" i="2"/>
  <c r="AS144" i="2"/>
  <c r="AV145" i="2"/>
  <c r="AY144" i="2"/>
  <c r="BB145" i="2"/>
  <c r="L148" i="2"/>
  <c r="V148" i="2"/>
  <c r="W147" i="2"/>
  <c r="AF148" i="2"/>
  <c r="R151" i="2"/>
  <c r="BB151" i="2"/>
  <c r="P154" i="2"/>
  <c r="M153" i="2"/>
  <c r="R154" i="2"/>
  <c r="S153" i="2"/>
  <c r="V154" i="2"/>
  <c r="Y153" i="2"/>
  <c r="X154" i="2"/>
  <c r="AD154" i="2"/>
  <c r="AE153" i="2"/>
  <c r="AN154" i="2"/>
  <c r="AP154" i="2"/>
  <c r="AT154" i="2"/>
  <c r="AZ154" i="2"/>
  <c r="AV154" i="2"/>
  <c r="AW153" i="2"/>
  <c r="AW145" i="2"/>
  <c r="AX144" i="2"/>
  <c r="BA145" i="2"/>
  <c r="AR147" i="2"/>
  <c r="T145" i="2"/>
  <c r="AF145" i="2"/>
  <c r="AR145" i="2"/>
  <c r="BD145" i="2"/>
  <c r="AE148" i="2"/>
  <c r="N150" i="2"/>
  <c r="AK153" i="2"/>
  <c r="AH154" i="2"/>
  <c r="S145" i="2"/>
  <c r="T144" i="2"/>
  <c r="W145" i="2"/>
  <c r="AQ145" i="2"/>
  <c r="AR144" i="2"/>
  <c r="AU145" i="2"/>
  <c r="I144" i="2"/>
  <c r="L145" i="2"/>
  <c r="AM144" i="2"/>
  <c r="AP145" i="2"/>
  <c r="Y151" i="2"/>
  <c r="AO151" i="2"/>
  <c r="AI154" i="2"/>
  <c r="H144" i="2"/>
  <c r="K145" i="2"/>
  <c r="AE145" i="2"/>
  <c r="AF144" i="2"/>
  <c r="AI145" i="2"/>
  <c r="AK145" i="2"/>
  <c r="AL144" i="2"/>
  <c r="AO145" i="2"/>
  <c r="BC145" i="2"/>
  <c r="BD144" i="2"/>
  <c r="G145" i="2"/>
  <c r="M144" i="2"/>
  <c r="S144" i="2"/>
  <c r="Y144" i="2"/>
  <c r="AE144" i="2"/>
  <c r="AK144" i="2"/>
  <c r="AQ144" i="2"/>
  <c r="AW144" i="2"/>
  <c r="BC144" i="2"/>
  <c r="L144" i="2"/>
  <c r="X144" i="2"/>
  <c r="AJ144" i="2"/>
  <c r="AV144" i="2"/>
  <c r="V145" i="2"/>
  <c r="AH145" i="2"/>
  <c r="AT145" i="2"/>
  <c r="AR148" i="2"/>
  <c r="AF147" i="2"/>
  <c r="Y150" i="2"/>
  <c r="Z150" i="2"/>
  <c r="AP151" i="2"/>
  <c r="AJ154" i="2"/>
  <c r="N147" i="2"/>
  <c r="T147" i="2"/>
  <c r="BD147" i="2"/>
  <c r="CQ117" i="2"/>
  <c r="CW117" i="2"/>
  <c r="CN120" i="2"/>
  <c r="CT120" i="2"/>
  <c r="CZ120" i="2"/>
  <c r="CZ99" i="2"/>
  <c r="AX147" i="2"/>
  <c r="K148" i="2"/>
  <c r="U148" i="2"/>
  <c r="W148" i="2"/>
  <c r="AG148" i="2"/>
  <c r="AI148" i="2"/>
  <c r="AO148" i="2"/>
  <c r="AU148" i="2"/>
  <c r="BE148" i="2"/>
  <c r="CN117" i="2"/>
  <c r="CT117" i="2"/>
  <c r="CZ117" i="2"/>
  <c r="CR126" i="2"/>
  <c r="CT129" i="2"/>
  <c r="CZ129" i="2"/>
  <c r="CV86" i="2"/>
  <c r="E144" i="2"/>
  <c r="H151" i="2"/>
  <c r="N151" i="2"/>
  <c r="Z151" i="2"/>
  <c r="AR151" i="2"/>
  <c r="CR111" i="2"/>
  <c r="CX111" i="2"/>
  <c r="CS114" i="2"/>
  <c r="CY114" i="2"/>
  <c r="CY86" i="2"/>
  <c r="S41" i="19" s="1"/>
  <c r="K151" i="2"/>
  <c r="AI151" i="2"/>
  <c r="AU151" i="2"/>
  <c r="CS111" i="2"/>
  <c r="CY111" i="2"/>
  <c r="CN114" i="2"/>
  <c r="CT114" i="2"/>
  <c r="CZ114" i="2"/>
  <c r="CR120" i="2"/>
  <c r="CX120" i="2"/>
  <c r="CN126" i="2"/>
  <c r="CT126" i="2"/>
  <c r="CZ126" i="2"/>
  <c r="CR132" i="2"/>
  <c r="CX132" i="2"/>
  <c r="CN135" i="2"/>
  <c r="CT135" i="2"/>
  <c r="CZ135" i="2"/>
  <c r="CZ98" i="2"/>
  <c r="CW86" i="2"/>
  <c r="CV98" i="2"/>
  <c r="CX98" i="2"/>
  <c r="CV135" i="2"/>
  <c r="CQ135" i="2"/>
  <c r="CP132" i="2"/>
  <c r="CW132" i="2"/>
  <c r="CP129" i="2"/>
  <c r="CV129" i="2"/>
  <c r="CV126" i="2"/>
  <c r="CP126" i="2"/>
  <c r="CW120" i="2"/>
  <c r="CQ120" i="2"/>
  <c r="CV117" i="2"/>
  <c r="CP117" i="2"/>
  <c r="CP114" i="2"/>
  <c r="CW114" i="2"/>
  <c r="CV111" i="2"/>
  <c r="CP111" i="2"/>
  <c r="AS154" i="2"/>
  <c r="AB154" i="2"/>
  <c r="G153" i="2"/>
  <c r="AQ153" i="2"/>
  <c r="Q154" i="2"/>
  <c r="BA154" i="2"/>
  <c r="AF151" i="2"/>
  <c r="AX151" i="2"/>
  <c r="J151" i="2"/>
  <c r="V151" i="2"/>
  <c r="AH151" i="2"/>
  <c r="AT151" i="2"/>
  <c r="AM151" i="2"/>
  <c r="D150" i="2"/>
  <c r="O151" i="2"/>
  <c r="AY151" i="2"/>
  <c r="W151" i="2"/>
  <c r="M150" i="2"/>
  <c r="AW150" i="2"/>
  <c r="L151" i="2"/>
  <c r="X151" i="2"/>
  <c r="AJ151" i="2"/>
  <c r="AV151" i="2"/>
  <c r="AB148" i="2"/>
  <c r="T148" i="2"/>
  <c r="AI147" i="2"/>
  <c r="BD148" i="2"/>
  <c r="Q148" i="2"/>
  <c r="AC148" i="2"/>
  <c r="BA148" i="2"/>
  <c r="J147" i="2"/>
  <c r="AM148" i="2"/>
  <c r="N148" i="2"/>
  <c r="AU147" i="2"/>
  <c r="O148" i="2"/>
  <c r="AY148" i="2"/>
  <c r="C153" i="2"/>
  <c r="O153" i="2"/>
  <c r="U153" i="2"/>
  <c r="AA153" i="2"/>
  <c r="AG153" i="2"/>
  <c r="AS153" i="2"/>
  <c r="AY153" i="2"/>
  <c r="D153" i="2"/>
  <c r="J153" i="2"/>
  <c r="P153" i="2"/>
  <c r="V153" i="2"/>
  <c r="AB153" i="2"/>
  <c r="AH153" i="2"/>
  <c r="AN153" i="2"/>
  <c r="AT153" i="2"/>
  <c r="AZ153" i="2"/>
  <c r="E153" i="2"/>
  <c r="K153" i="2"/>
  <c r="Q153" i="2"/>
  <c r="W153" i="2"/>
  <c r="AC153" i="2"/>
  <c r="AI153" i="2"/>
  <c r="AO153" i="2"/>
  <c r="AU153" i="2"/>
  <c r="BA153" i="2"/>
  <c r="M154" i="2"/>
  <c r="AQ154" i="2"/>
  <c r="F153" i="2"/>
  <c r="L153" i="2"/>
  <c r="R153" i="2"/>
  <c r="X153" i="2"/>
  <c r="AD153" i="2"/>
  <c r="AJ153" i="2"/>
  <c r="AP153" i="2"/>
  <c r="AV153" i="2"/>
  <c r="BB153" i="2"/>
  <c r="C150" i="2"/>
  <c r="I150" i="2"/>
  <c r="O150" i="2"/>
  <c r="U150" i="2"/>
  <c r="AA150" i="2"/>
  <c r="AG150" i="2"/>
  <c r="AM150" i="2"/>
  <c r="AS150" i="2"/>
  <c r="AY150" i="2"/>
  <c r="J150" i="2"/>
  <c r="V150" i="2"/>
  <c r="AN150" i="2"/>
  <c r="E150" i="2"/>
  <c r="K150" i="2"/>
  <c r="Q150" i="2"/>
  <c r="W150" i="2"/>
  <c r="AC150" i="2"/>
  <c r="AI150" i="2"/>
  <c r="AO150" i="2"/>
  <c r="AU150" i="2"/>
  <c r="BA150" i="2"/>
  <c r="G151" i="2"/>
  <c r="S151" i="2"/>
  <c r="AE151" i="2"/>
  <c r="AK151" i="2"/>
  <c r="AW151" i="2"/>
  <c r="BC151" i="2"/>
  <c r="F150" i="2"/>
  <c r="L150" i="2"/>
  <c r="R150" i="2"/>
  <c r="X150" i="2"/>
  <c r="AD150" i="2"/>
  <c r="AJ150" i="2"/>
  <c r="AP150" i="2"/>
  <c r="AV150" i="2"/>
  <c r="BB150" i="2"/>
  <c r="C147" i="2"/>
  <c r="O147" i="2"/>
  <c r="AA147" i="2"/>
  <c r="AM147" i="2"/>
  <c r="AY147" i="2"/>
  <c r="D147" i="2"/>
  <c r="P147" i="2"/>
  <c r="AB147" i="2"/>
  <c r="AN147" i="2"/>
  <c r="AZ147" i="2"/>
  <c r="K147" i="2"/>
  <c r="Q147" i="2"/>
  <c r="AC147" i="2"/>
  <c r="AO147" i="2"/>
  <c r="BA147" i="2"/>
  <c r="M148" i="2"/>
  <c r="F147" i="2"/>
  <c r="L147" i="2"/>
  <c r="R147" i="2"/>
  <c r="X147" i="2"/>
  <c r="AD147" i="2"/>
  <c r="AJ147" i="2"/>
  <c r="AP147" i="2"/>
  <c r="AV147" i="2"/>
  <c r="BB147" i="2"/>
  <c r="H148" i="2"/>
  <c r="Z148" i="2"/>
  <c r="AL148" i="2"/>
  <c r="AX148" i="2"/>
  <c r="I147" i="2"/>
  <c r="U147" i="2"/>
  <c r="AG147" i="2"/>
  <c r="AS147" i="2"/>
  <c r="V147" i="2"/>
  <c r="AH147" i="2"/>
  <c r="AT147" i="2"/>
  <c r="D144" i="2"/>
  <c r="I58" i="19"/>
  <c r="J58" i="19"/>
  <c r="CI67" i="3" l="1"/>
  <c r="CI44" i="3"/>
  <c r="CI14" i="5"/>
  <c r="N16" i="19"/>
  <c r="M16" i="19"/>
  <c r="L16" i="19"/>
  <c r="K16" i="19"/>
  <c r="U16" i="19"/>
  <c r="BR84" i="2"/>
  <c r="BV84" i="2" s="1"/>
  <c r="BZ84" i="2" s="1"/>
  <c r="CD84" i="2" s="1"/>
  <c r="CH84" i="2" s="1"/>
  <c r="CE229" i="2"/>
  <c r="O14" i="18"/>
  <c r="BP84" i="2"/>
  <c r="P16" i="19" s="1"/>
  <c r="K58" i="19"/>
  <c r="M58" i="19"/>
  <c r="DB84" i="2"/>
  <c r="BQ84" i="2"/>
  <c r="Q16" i="19" s="1"/>
  <c r="BN85" i="2"/>
  <c r="N58" i="19" s="1"/>
  <c r="DA86" i="2"/>
  <c r="U41" i="19" s="1"/>
  <c r="BO84" i="2"/>
  <c r="O16" i="19" s="1"/>
  <c r="L58" i="19"/>
  <c r="V16" i="19" l="1"/>
  <c r="P14" i="18"/>
  <c r="BT84" i="2"/>
  <c r="BX84" i="2" s="1"/>
  <c r="BR85" i="2"/>
  <c r="Q14" i="18"/>
  <c r="DC84" i="2"/>
  <c r="BU84" i="2"/>
  <c r="DD84" i="2" s="1"/>
  <c r="BQ85" i="2"/>
  <c r="Q58" i="19" s="1"/>
  <c r="DB86" i="2"/>
  <c r="V41" i="19" s="1"/>
  <c r="BS84" i="2"/>
  <c r="BO85" i="2"/>
  <c r="O58" i="19" s="1"/>
  <c r="BP85" i="2"/>
  <c r="P58" i="19" s="1"/>
  <c r="W16" i="19" l="1"/>
  <c r="CD229" i="2"/>
  <c r="DC86" i="2"/>
  <c r="W41" i="19" s="1"/>
  <c r="BY84" i="2"/>
  <c r="BZ85" i="2" s="1"/>
  <c r="BU85" i="2"/>
  <c r="BV85" i="2"/>
  <c r="DD86" i="2"/>
  <c r="BW84" i="2"/>
  <c r="BT85" i="2"/>
  <c r="BS85" i="2"/>
  <c r="CB84" i="2"/>
  <c r="CF84" i="2" s="1"/>
  <c r="CJ84" i="2" s="1"/>
  <c r="DG227" i="2" l="1"/>
  <c r="CF229" i="2"/>
  <c r="CG229" i="2"/>
  <c r="DE84" i="2"/>
  <c r="CC84" i="2"/>
  <c r="BY85" i="2"/>
  <c r="CA84" i="2"/>
  <c r="CE84" i="2" s="1"/>
  <c r="CI84" i="2" s="1"/>
  <c r="BX85" i="2"/>
  <c r="BW85" i="2"/>
  <c r="DH230" i="2" l="1"/>
  <c r="CJ85" i="2"/>
  <c r="CI85" i="2"/>
  <c r="CF85" i="2"/>
  <c r="CE85" i="2"/>
  <c r="CG84" i="2"/>
  <c r="CD85" i="2"/>
  <c r="DF84" i="2"/>
  <c r="DE86" i="2"/>
  <c r="CC85" i="2"/>
  <c r="CB85" i="2"/>
  <c r="CA85" i="2"/>
  <c r="CK84" i="2" l="1"/>
  <c r="CH85" i="2"/>
  <c r="DG84" i="2"/>
  <c r="CG85" i="2"/>
  <c r="DF86" i="2"/>
  <c r="BE99" i="2"/>
  <c r="BD99" i="2"/>
  <c r="BC99" i="2"/>
  <c r="BB99" i="2"/>
  <c r="BA99" i="2"/>
  <c r="AZ99" i="2"/>
  <c r="AY99" i="2"/>
  <c r="AX99" i="2"/>
  <c r="AW99" i="2"/>
  <c r="AV99" i="2"/>
  <c r="AU99" i="2"/>
  <c r="AT99" i="2"/>
  <c r="AS99" i="2"/>
  <c r="AR99" i="2"/>
  <c r="AQ99" i="2"/>
  <c r="AP99" i="2"/>
  <c r="AO99" i="2"/>
  <c r="AN99" i="2"/>
  <c r="AM99" i="2"/>
  <c r="AL99" i="2"/>
  <c r="AK99" i="2"/>
  <c r="BE98" i="2"/>
  <c r="BD98" i="2"/>
  <c r="BC98" i="2"/>
  <c r="BB98" i="2"/>
  <c r="BA98" i="2"/>
  <c r="AZ98" i="2"/>
  <c r="AY98" i="2"/>
  <c r="AX98" i="2"/>
  <c r="AW98" i="2"/>
  <c r="AV98" i="2"/>
  <c r="AU98" i="2"/>
  <c r="AT98" i="2"/>
  <c r="AS98" i="2"/>
  <c r="AR98" i="2"/>
  <c r="AQ98" i="2"/>
  <c r="AP98" i="2"/>
  <c r="AO98" i="2"/>
  <c r="BE97" i="2"/>
  <c r="BD97" i="2"/>
  <c r="BC97" i="2"/>
  <c r="BB97" i="2"/>
  <c r="BA97" i="2"/>
  <c r="AZ97" i="2"/>
  <c r="AY97" i="2"/>
  <c r="AX97" i="2"/>
  <c r="AW97" i="2"/>
  <c r="AV97" i="2"/>
  <c r="AU97" i="2"/>
  <c r="AT97" i="2"/>
  <c r="AS97" i="2"/>
  <c r="AR97" i="2"/>
  <c r="AQ97" i="2"/>
  <c r="AP97" i="2"/>
  <c r="AO97" i="2"/>
  <c r="AN97" i="2"/>
  <c r="AM97" i="2"/>
  <c r="AL97" i="2"/>
  <c r="CK85" i="2" l="1"/>
  <c r="DH84" i="2"/>
  <c r="DH86" i="2" s="1"/>
  <c r="DG86" i="2"/>
  <c r="BF86" i="2"/>
  <c r="F41" i="19" s="1"/>
  <c r="BE86" i="2"/>
  <c r="E41" i="19" s="1"/>
  <c r="BD86" i="2"/>
  <c r="D41" i="19" s="1"/>
  <c r="BC86" i="2"/>
  <c r="C41" i="19" s="1"/>
  <c r="BB86" i="2"/>
  <c r="B41" i="19" s="1"/>
  <c r="BA86" i="2"/>
  <c r="AZ86" i="2"/>
  <c r="AY86" i="2"/>
  <c r="AX86" i="2"/>
  <c r="AW86" i="2"/>
  <c r="AV86" i="2"/>
  <c r="AU86" i="2"/>
  <c r="AT86" i="2"/>
  <c r="AS86" i="2"/>
  <c r="AR86" i="2"/>
  <c r="AQ86" i="2"/>
  <c r="AP86" i="2"/>
  <c r="AO86" i="2"/>
  <c r="BF85" i="2"/>
  <c r="F58" i="19" s="1"/>
  <c r="BE85" i="2"/>
  <c r="E58" i="19" s="1"/>
  <c r="BD85" i="2"/>
  <c r="D58" i="19" s="1"/>
  <c r="BC85" i="2"/>
  <c r="C58" i="19" s="1"/>
  <c r="BB85" i="2"/>
  <c r="B58" i="19" s="1"/>
  <c r="BA85" i="2"/>
  <c r="AZ85" i="2"/>
  <c r="AY85" i="2"/>
  <c r="AX85" i="2"/>
  <c r="AW85" i="2"/>
  <c r="AV85" i="2"/>
  <c r="AU85" i="2"/>
  <c r="AT85" i="2"/>
  <c r="AS85" i="2"/>
  <c r="AR85" i="2"/>
  <c r="AQ85" i="2"/>
  <c r="AP85" i="2"/>
  <c r="AO85" i="2"/>
  <c r="AN85" i="2"/>
  <c r="AM85" i="2"/>
  <c r="AL85" i="2"/>
  <c r="AV105" i="2"/>
  <c r="AU105" i="2"/>
  <c r="AT105" i="2"/>
  <c r="AS105" i="2"/>
  <c r="AR105" i="2"/>
  <c r="AQ105" i="2"/>
  <c r="AP105" i="2"/>
  <c r="AO105" i="2"/>
  <c r="AV104" i="2"/>
  <c r="AU104" i="2"/>
  <c r="AT104" i="2"/>
  <c r="AS104" i="2"/>
  <c r="AR104" i="2"/>
  <c r="AQ104" i="2"/>
  <c r="AP104" i="2"/>
  <c r="AO104" i="2"/>
  <c r="AN104" i="2"/>
  <c r="AM104" i="2"/>
  <c r="AL104" i="2"/>
  <c r="BE102" i="2"/>
  <c r="BD102" i="2"/>
  <c r="BC102" i="2"/>
  <c r="BB102" i="2"/>
  <c r="BA102" i="2"/>
  <c r="AZ102" i="2"/>
  <c r="AY102" i="2"/>
  <c r="AX102" i="2"/>
  <c r="AW102" i="2"/>
  <c r="AV102" i="2"/>
  <c r="AU102" i="2"/>
  <c r="AT102" i="2"/>
  <c r="AS102" i="2"/>
  <c r="AR102" i="2"/>
  <c r="AQ102" i="2"/>
  <c r="BE101" i="2"/>
  <c r="BD101" i="2"/>
  <c r="BC101" i="2"/>
  <c r="BB101" i="2"/>
  <c r="BA101" i="2"/>
  <c r="AZ101" i="2"/>
  <c r="AY101" i="2"/>
  <c r="AX101" i="2"/>
  <c r="AW101" i="2"/>
  <c r="AV101" i="2"/>
  <c r="AU101" i="2"/>
  <c r="AT101" i="2"/>
  <c r="AS101" i="2"/>
  <c r="AR101" i="2"/>
  <c r="AQ101" i="2"/>
  <c r="AP102" i="2"/>
  <c r="AO102" i="2"/>
  <c r="AP101" i="2"/>
  <c r="AO101" i="2"/>
  <c r="AN101" i="2"/>
  <c r="AM101" i="2"/>
  <c r="AL101" i="2"/>
  <c r="BF15" i="8" l="1"/>
  <c r="BF16" i="8" s="1"/>
  <c r="BF8" i="8"/>
  <c r="BF4" i="8"/>
  <c r="BF21" i="7"/>
  <c r="BG17" i="7" s="1"/>
  <c r="BG23" i="7" s="1"/>
  <c r="BF19" i="7"/>
  <c r="BF18" i="7"/>
  <c r="BF20" i="6"/>
  <c r="BF19" i="6"/>
  <c r="BF18" i="6"/>
  <c r="BF17" i="6"/>
  <c r="BF16" i="6"/>
  <c r="BF13" i="6"/>
  <c r="BF12" i="6"/>
  <c r="BF11" i="6"/>
  <c r="BF5" i="6"/>
  <c r="BF4" i="6"/>
  <c r="BF29" i="5"/>
  <c r="BG25" i="5" s="1"/>
  <c r="BF18" i="5"/>
  <c r="BJ6" i="5"/>
  <c r="J54" i="18" s="1"/>
  <c r="BF48" i="4"/>
  <c r="BF101" i="3"/>
  <c r="BF99" i="3"/>
  <c r="BF93" i="3"/>
  <c r="BF92" i="3"/>
  <c r="BF91" i="3"/>
  <c r="BF82" i="3"/>
  <c r="BF67" i="3"/>
  <c r="BF95" i="3" s="1"/>
  <c r="BF60" i="3"/>
  <c r="BG63" i="3" s="1"/>
  <c r="BF45" i="3"/>
  <c r="BF284" i="2"/>
  <c r="BF269" i="2"/>
  <c r="BF268" i="2"/>
  <c r="BF254" i="2"/>
  <c r="BF253" i="2"/>
  <c r="BF239" i="2"/>
  <c r="F47" i="18" s="1"/>
  <c r="BF238" i="2"/>
  <c r="BF230" i="2"/>
  <c r="F51" i="18" s="1"/>
  <c r="BF229" i="2"/>
  <c r="BF228" i="2"/>
  <c r="F32" i="18" s="1"/>
  <c r="BF225" i="2"/>
  <c r="F50" i="18" s="1"/>
  <c r="BF224" i="2"/>
  <c r="BF208" i="2"/>
  <c r="BJ211" i="2" s="1"/>
  <c r="BF206" i="2"/>
  <c r="F46" i="18" s="1"/>
  <c r="BF205" i="2"/>
  <c r="BF201" i="2"/>
  <c r="F44" i="18" s="1"/>
  <c r="BF200" i="2"/>
  <c r="BF196" i="2"/>
  <c r="F45" i="18" s="1"/>
  <c r="BF195" i="2"/>
  <c r="BF168" i="2"/>
  <c r="BJ170" i="2" s="1"/>
  <c r="BF165" i="2"/>
  <c r="BJ167" i="2" s="1"/>
  <c r="BF55" i="2"/>
  <c r="F38" i="19" s="1"/>
  <c r="BF54" i="2"/>
  <c r="F55" i="19" s="1"/>
  <c r="BF49" i="2"/>
  <c r="F37" i="19" s="1"/>
  <c r="BF48" i="2"/>
  <c r="F54" i="19" s="1"/>
  <c r="BF40" i="2"/>
  <c r="F34" i="19" s="1"/>
  <c r="BF39" i="2"/>
  <c r="F53" i="19" s="1"/>
  <c r="BF32" i="2"/>
  <c r="F31" i="19" s="1"/>
  <c r="BF31" i="2"/>
  <c r="F52" i="19" s="1"/>
  <c r="BF24" i="2"/>
  <c r="F28" i="19" s="1"/>
  <c r="BF23" i="2"/>
  <c r="F51" i="19" s="1"/>
  <c r="BF16" i="2"/>
  <c r="F25" i="19" s="1"/>
  <c r="BF15" i="2"/>
  <c r="F50" i="19" s="1"/>
  <c r="BF8" i="2"/>
  <c r="BF32" i="6" l="1"/>
  <c r="BF20" i="5"/>
  <c r="BJ177" i="2"/>
  <c r="BJ10" i="2"/>
  <c r="J8" i="19"/>
  <c r="J9" i="19"/>
  <c r="J10" i="19"/>
  <c r="F7" i="19"/>
  <c r="J11" i="19"/>
  <c r="F18" i="18"/>
  <c r="BN4" i="5"/>
  <c r="BG9" i="2"/>
  <c r="G49" i="19" s="1"/>
  <c r="BG169" i="2"/>
  <c r="BG166" i="2"/>
  <c r="BG20" i="7"/>
  <c r="BG22" i="7"/>
  <c r="BG21" i="5"/>
  <c r="BG28" i="5"/>
  <c r="BF7" i="6"/>
  <c r="BF34" i="6" s="1"/>
  <c r="BG210" i="2"/>
  <c r="BF31" i="6"/>
  <c r="BG46" i="2"/>
  <c r="BF21" i="6"/>
  <c r="BF23" i="5"/>
  <c r="BN38" i="2"/>
  <c r="BN30" i="2"/>
  <c r="BN22" i="2"/>
  <c r="BF90" i="2"/>
  <c r="BN14" i="2"/>
  <c r="BF100" i="3"/>
  <c r="BF6" i="6"/>
  <c r="BF212" i="2"/>
  <c r="BF17" i="2"/>
  <c r="BF25" i="2"/>
  <c r="BF33" i="2"/>
  <c r="BF41" i="2"/>
  <c r="BF30" i="6"/>
  <c r="BF171" i="2"/>
  <c r="BF14" i="6"/>
  <c r="BF27" i="5"/>
  <c r="BF19" i="5"/>
  <c r="BF3" i="2"/>
  <c r="BN26" i="5" l="1"/>
  <c r="N9" i="19"/>
  <c r="N10" i="19"/>
  <c r="N11" i="19"/>
  <c r="N8" i="19"/>
  <c r="BR4" i="5"/>
  <c r="BR26" i="5" s="1"/>
  <c r="BN8" i="5"/>
  <c r="BN13" i="5" s="1"/>
  <c r="M11" i="19"/>
  <c r="M8" i="19"/>
  <c r="M10" i="19"/>
  <c r="M9" i="19"/>
  <c r="L10" i="19"/>
  <c r="L11" i="19"/>
  <c r="BJ5" i="2"/>
  <c r="F18" i="19"/>
  <c r="BJ92" i="2"/>
  <c r="L8" i="19"/>
  <c r="BJ214" i="2"/>
  <c r="L9" i="19"/>
  <c r="K8" i="19"/>
  <c r="K10" i="19"/>
  <c r="F6" i="19"/>
  <c r="K9" i="19"/>
  <c r="K11" i="19"/>
  <c r="F12" i="18"/>
  <c r="BR30" i="2"/>
  <c r="BV30" i="2" s="1"/>
  <c r="BZ30" i="2" s="1"/>
  <c r="CD30" i="2" s="1"/>
  <c r="CH30" i="2" s="1"/>
  <c r="BR38" i="2"/>
  <c r="BV38" i="2" s="1"/>
  <c r="BZ38" i="2" s="1"/>
  <c r="CD38" i="2" s="1"/>
  <c r="CH38" i="2" s="1"/>
  <c r="BR14" i="2"/>
  <c r="BV14" i="2" s="1"/>
  <c r="BZ14" i="2" s="1"/>
  <c r="BZ165" i="2" s="1"/>
  <c r="BR22" i="2"/>
  <c r="BV22" i="2" s="1"/>
  <c r="BZ22" i="2" s="1"/>
  <c r="CD22" i="2" s="1"/>
  <c r="CH22" i="2" s="1"/>
  <c r="BG4" i="2"/>
  <c r="G48" i="19" s="1"/>
  <c r="BG91" i="2"/>
  <c r="G60" i="19" s="1"/>
  <c r="BF23" i="6"/>
  <c r="BG24" i="6" s="1"/>
  <c r="BP14" i="2"/>
  <c r="BO38" i="2"/>
  <c r="BQ38" i="2"/>
  <c r="Q11" i="19" s="1"/>
  <c r="BP30" i="2"/>
  <c r="BO30" i="2"/>
  <c r="BQ22" i="2"/>
  <c r="Q9" i="19" s="1"/>
  <c r="BO22" i="2"/>
  <c r="BP38" i="2"/>
  <c r="BQ14" i="2"/>
  <c r="Q8" i="19" s="1"/>
  <c r="BO14" i="2"/>
  <c r="BP22" i="2"/>
  <c r="BQ30" i="2"/>
  <c r="Q10" i="19" s="1"/>
  <c r="BF223" i="2"/>
  <c r="F31" i="18" s="1"/>
  <c r="BF50" i="2"/>
  <c r="BF11" i="2"/>
  <c r="P11" i="19" l="1"/>
  <c r="O11" i="19"/>
  <c r="P10" i="19"/>
  <c r="O10" i="19"/>
  <c r="P9" i="19"/>
  <c r="O9" i="19"/>
  <c r="P8" i="19"/>
  <c r="O8" i="19"/>
  <c r="CH168" i="2"/>
  <c r="BN44" i="3"/>
  <c r="DC13" i="5"/>
  <c r="DC8" i="5"/>
  <c r="BN28" i="3"/>
  <c r="BN11" i="5"/>
  <c r="BN16" i="5"/>
  <c r="BN14" i="5"/>
  <c r="BV4" i="5"/>
  <c r="BV26" i="5" s="1"/>
  <c r="BR8" i="5"/>
  <c r="BR13" i="5" s="1"/>
  <c r="CD168" i="2"/>
  <c r="BT14" i="2"/>
  <c r="BX14" i="2" s="1"/>
  <c r="BX165" i="2" s="1"/>
  <c r="BT22" i="2"/>
  <c r="BX22" i="2" s="1"/>
  <c r="CB22" i="2" s="1"/>
  <c r="CF22" i="2" s="1"/>
  <c r="CJ22" i="2" s="1"/>
  <c r="BS14" i="2"/>
  <c r="BW14" i="2" s="1"/>
  <c r="CA14" i="2" s="1"/>
  <c r="CE14" i="2" s="1"/>
  <c r="CI14" i="2" s="1"/>
  <c r="BS22" i="2"/>
  <c r="BW22" i="2" s="1"/>
  <c r="CA22" i="2" s="1"/>
  <c r="CE22" i="2" s="1"/>
  <c r="BS30" i="2"/>
  <c r="BW30" i="2" s="1"/>
  <c r="CA30" i="2" s="1"/>
  <c r="CE30" i="2" s="1"/>
  <c r="BT30" i="2"/>
  <c r="BX30" i="2" s="1"/>
  <c r="CB30" i="2" s="1"/>
  <c r="CF30" i="2" s="1"/>
  <c r="CJ30" i="2" s="1"/>
  <c r="CD14" i="2"/>
  <c r="BT38" i="2"/>
  <c r="BX38" i="2" s="1"/>
  <c r="CB38" i="2" s="1"/>
  <c r="CF38" i="2" s="1"/>
  <c r="CJ38" i="2" s="1"/>
  <c r="BS38" i="2"/>
  <c r="BW38" i="2" s="1"/>
  <c r="CA38" i="2" s="1"/>
  <c r="CE38" i="2" s="1"/>
  <c r="CI38" i="2" s="1"/>
  <c r="BU22" i="2"/>
  <c r="BY22" i="2" s="1"/>
  <c r="CC22" i="2" s="1"/>
  <c r="CD23" i="2" s="1"/>
  <c r="BU14" i="2"/>
  <c r="BY14" i="2" s="1"/>
  <c r="CC14" i="2" s="1"/>
  <c r="BU30" i="2"/>
  <c r="BY30" i="2" s="1"/>
  <c r="CC30" i="2" s="1"/>
  <c r="CD31" i="2" s="1"/>
  <c r="BU38" i="2"/>
  <c r="BY38" i="2" s="1"/>
  <c r="CC38" i="2" s="1"/>
  <c r="CD39" i="2" s="1"/>
  <c r="BE5" i="8"/>
  <c r="BF2" i="8" s="1"/>
  <c r="BF3" i="8" s="1"/>
  <c r="CH170" i="2" l="1"/>
  <c r="CD8" i="2"/>
  <c r="CH14" i="2"/>
  <c r="CJ39" i="2"/>
  <c r="CI39" i="2"/>
  <c r="CE23" i="2"/>
  <c r="CI22" i="2"/>
  <c r="CJ23" i="2" s="1"/>
  <c r="CI165" i="2"/>
  <c r="CJ168" i="2"/>
  <c r="CE31" i="2"/>
  <c r="CI30" i="2"/>
  <c r="BR44" i="3"/>
  <c r="DD13" i="5"/>
  <c r="DD16" i="5" s="1"/>
  <c r="BR28" i="3"/>
  <c r="DD8" i="5"/>
  <c r="DC11" i="5"/>
  <c r="DC16" i="5"/>
  <c r="BR14" i="5"/>
  <c r="BR11" i="5"/>
  <c r="BZ4" i="5"/>
  <c r="BZ26" i="5" s="1"/>
  <c r="BV8" i="5"/>
  <c r="BR16" i="5"/>
  <c r="CB14" i="2"/>
  <c r="CF14" i="2" s="1"/>
  <c r="BY165" i="2"/>
  <c r="CD165" i="2"/>
  <c r="CF168" i="2"/>
  <c r="CE15" i="2"/>
  <c r="CF39" i="2"/>
  <c r="CF23" i="2"/>
  <c r="CE168" i="2"/>
  <c r="BW165" i="2"/>
  <c r="CF31" i="2"/>
  <c r="CG38" i="2"/>
  <c r="CG22" i="2"/>
  <c r="CE39" i="2"/>
  <c r="CG30" i="2"/>
  <c r="CD15" i="2"/>
  <c r="CG14" i="2"/>
  <c r="CE165" i="2"/>
  <c r="CE8" i="2"/>
  <c r="CD33" i="2" l="1"/>
  <c r="CD17" i="2"/>
  <c r="CD25" i="2"/>
  <c r="CD41" i="2"/>
  <c r="CD90" i="2"/>
  <c r="CJ170" i="2"/>
  <c r="CH165" i="2"/>
  <c r="CH167" i="2" s="1"/>
  <c r="CI15" i="2"/>
  <c r="CH8" i="2"/>
  <c r="CH17" i="2" s="1"/>
  <c r="CF165" i="2"/>
  <c r="CF166" i="2" s="1"/>
  <c r="CJ14" i="2"/>
  <c r="CD167" i="2"/>
  <c r="CI167" i="2"/>
  <c r="CI168" i="2"/>
  <c r="CI170" i="2" s="1"/>
  <c r="CI23" i="2"/>
  <c r="CE169" i="2"/>
  <c r="CJ31" i="2"/>
  <c r="CI31" i="2"/>
  <c r="CI8" i="2"/>
  <c r="CI10" i="2" s="1"/>
  <c r="CH15" i="2"/>
  <c r="CK14" i="2"/>
  <c r="DG38" i="2"/>
  <c r="CK38" i="2"/>
  <c r="DH38" i="2" s="1"/>
  <c r="CH39" i="2"/>
  <c r="CG31" i="2"/>
  <c r="CH31" i="2"/>
  <c r="CK30" i="2"/>
  <c r="DH30" i="2" s="1"/>
  <c r="DG22" i="2"/>
  <c r="CK22" i="2"/>
  <c r="DH22" i="2" s="1"/>
  <c r="CH23" i="2"/>
  <c r="BV28" i="3"/>
  <c r="DE8" i="5"/>
  <c r="BV11" i="5"/>
  <c r="BV13" i="5"/>
  <c r="DD11" i="5"/>
  <c r="BZ8" i="5"/>
  <c r="BZ13" i="5" s="1"/>
  <c r="BZ18" i="5"/>
  <c r="CD4" i="5"/>
  <c r="CF8" i="2"/>
  <c r="CG15" i="2"/>
  <c r="CF15" i="2"/>
  <c r="CD171" i="2"/>
  <c r="CG39" i="2"/>
  <c r="CF169" i="2"/>
  <c r="CG23" i="2"/>
  <c r="CG168" i="2"/>
  <c r="DG30" i="2"/>
  <c r="CE17" i="2"/>
  <c r="CE9" i="2"/>
  <c r="CE166" i="2"/>
  <c r="CE171" i="2"/>
  <c r="CG8" i="2"/>
  <c r="CG165" i="2"/>
  <c r="DG14" i="2"/>
  <c r="CE90" i="2"/>
  <c r="CE41" i="2"/>
  <c r="CE25" i="2"/>
  <c r="CE33" i="2"/>
  <c r="CZ33" i="4"/>
  <c r="CY33" i="4"/>
  <c r="CX33" i="4"/>
  <c r="CW33" i="4"/>
  <c r="CV33" i="4"/>
  <c r="CU33" i="4"/>
  <c r="CT33" i="4"/>
  <c r="CS33" i="4"/>
  <c r="CR33" i="4"/>
  <c r="CQ33" i="4"/>
  <c r="CP33" i="4"/>
  <c r="CO33" i="4"/>
  <c r="CN33" i="4"/>
  <c r="CM33" i="4"/>
  <c r="CZ32" i="4"/>
  <c r="CY32" i="4"/>
  <c r="CX32" i="4"/>
  <c r="CW32" i="4"/>
  <c r="CV32" i="4"/>
  <c r="CU32" i="4"/>
  <c r="CT32" i="4"/>
  <c r="CS32" i="4"/>
  <c r="CR32" i="4"/>
  <c r="CQ32" i="4"/>
  <c r="CP32" i="4"/>
  <c r="CO32" i="4"/>
  <c r="CN32" i="4"/>
  <c r="CM32" i="4"/>
  <c r="CZ31" i="4"/>
  <c r="CY31" i="4"/>
  <c r="CX31" i="4"/>
  <c r="CW31" i="4"/>
  <c r="CV31" i="4"/>
  <c r="CU31" i="4"/>
  <c r="CT31" i="4"/>
  <c r="CS31" i="4"/>
  <c r="CR31" i="4"/>
  <c r="CQ31" i="4"/>
  <c r="CP31" i="4"/>
  <c r="CO31" i="4"/>
  <c r="CN31" i="4"/>
  <c r="CM31" i="4"/>
  <c r="CM48" i="3"/>
  <c r="CM67" i="3"/>
  <c r="BD48" i="3"/>
  <c r="BC48" i="3"/>
  <c r="BB48" i="3"/>
  <c r="BA48" i="3"/>
  <c r="AZ48" i="3"/>
  <c r="AY48" i="3"/>
  <c r="AX48" i="3"/>
  <c r="AW48" i="3"/>
  <c r="AV48" i="3"/>
  <c r="AU48" i="3"/>
  <c r="AT48" i="3"/>
  <c r="AS48" i="3"/>
  <c r="AR48" i="3"/>
  <c r="AQ48" i="3"/>
  <c r="AP48" i="3"/>
  <c r="AO48" i="3"/>
  <c r="AN48" i="3"/>
  <c r="AM48" i="3"/>
  <c r="AL48" i="3"/>
  <c r="AK48" i="3"/>
  <c r="AJ48" i="3"/>
  <c r="AI48" i="3"/>
  <c r="AH48" i="3"/>
  <c r="AG48" i="3"/>
  <c r="AF48" i="3"/>
  <c r="AE48" i="3"/>
  <c r="AD48" i="3"/>
  <c r="AC48" i="3"/>
  <c r="AB48" i="3"/>
  <c r="AA48" i="3"/>
  <c r="Z48" i="3"/>
  <c r="Y48" i="3"/>
  <c r="X48" i="3"/>
  <c r="W48" i="3"/>
  <c r="V48" i="3"/>
  <c r="U48" i="3"/>
  <c r="T48" i="3"/>
  <c r="S48" i="3"/>
  <c r="R48" i="3"/>
  <c r="Q48" i="3"/>
  <c r="P48" i="3"/>
  <c r="O48" i="3"/>
  <c r="N48" i="3"/>
  <c r="M48" i="3"/>
  <c r="L48" i="3"/>
  <c r="K48" i="3"/>
  <c r="J48" i="3"/>
  <c r="I48" i="3"/>
  <c r="H48" i="3"/>
  <c r="G48" i="3"/>
  <c r="F48" i="3"/>
  <c r="BE48" i="3"/>
  <c r="CF171" i="2" l="1"/>
  <c r="DH14" i="2"/>
  <c r="DH16" i="2" s="1"/>
  <c r="DH32" i="2"/>
  <c r="CD26" i="5"/>
  <c r="CH4" i="5"/>
  <c r="DH4" i="5" s="1"/>
  <c r="CI90" i="2"/>
  <c r="CI92" i="2" s="1"/>
  <c r="CI17" i="2"/>
  <c r="CI41" i="2"/>
  <c r="CJ165" i="2"/>
  <c r="CJ8" i="2"/>
  <c r="CJ15" i="2"/>
  <c r="DH24" i="2"/>
  <c r="DH40" i="2"/>
  <c r="CI33" i="2"/>
  <c r="CI25" i="2"/>
  <c r="CH10" i="2"/>
  <c r="CI166" i="2"/>
  <c r="CH171" i="2"/>
  <c r="CI171" i="2"/>
  <c r="CJ169" i="2"/>
  <c r="CI169" i="2"/>
  <c r="CI9" i="2"/>
  <c r="CH90" i="2"/>
  <c r="CH41" i="2"/>
  <c r="CH25" i="2"/>
  <c r="CH33" i="2"/>
  <c r="CK39" i="2"/>
  <c r="CH166" i="2"/>
  <c r="CH9" i="2"/>
  <c r="CK15" i="2"/>
  <c r="CK8" i="2"/>
  <c r="CK25" i="2" s="1"/>
  <c r="CK165" i="2"/>
  <c r="CK31" i="2"/>
  <c r="DG168" i="2"/>
  <c r="CH169" i="2"/>
  <c r="CK23" i="2"/>
  <c r="CK168" i="2"/>
  <c r="DH168" i="2" s="1"/>
  <c r="BZ11" i="5"/>
  <c r="DF8" i="5"/>
  <c r="DF11" i="5" s="1"/>
  <c r="BZ28" i="3"/>
  <c r="DE13" i="5"/>
  <c r="BV44" i="3"/>
  <c r="DE11" i="5"/>
  <c r="BZ16" i="5"/>
  <c r="BZ44" i="3"/>
  <c r="DF13" i="5"/>
  <c r="BV16" i="5"/>
  <c r="BZ20" i="5"/>
  <c r="BV14" i="5"/>
  <c r="CD8" i="5"/>
  <c r="BZ14" i="5"/>
  <c r="CF9" i="2"/>
  <c r="CF17" i="2"/>
  <c r="CF90" i="2"/>
  <c r="CF41" i="2"/>
  <c r="CF25" i="2"/>
  <c r="CF33" i="2"/>
  <c r="CG171" i="2"/>
  <c r="CG169" i="2"/>
  <c r="CG166" i="2"/>
  <c r="DG165" i="2"/>
  <c r="CG90" i="2"/>
  <c r="CG33" i="2"/>
  <c r="CG25" i="2"/>
  <c r="CG41" i="2"/>
  <c r="CE91" i="2"/>
  <c r="CG17" i="2"/>
  <c r="DG8" i="2"/>
  <c r="CG9" i="2"/>
  <c r="CN48" i="3"/>
  <c r="CT48" i="3"/>
  <c r="CO48" i="3"/>
  <c r="CU48" i="3"/>
  <c r="CZ48" i="3"/>
  <c r="CP48" i="3"/>
  <c r="CV48" i="3"/>
  <c r="CQ48" i="3"/>
  <c r="CW48" i="3"/>
  <c r="CR48" i="3"/>
  <c r="CX48" i="3"/>
  <c r="CS48" i="3"/>
  <c r="CY48" i="3"/>
  <c r="CK166" i="2" l="1"/>
  <c r="CK17" i="2"/>
  <c r="DH165" i="2"/>
  <c r="DH171" i="2" s="1"/>
  <c r="CK170" i="2"/>
  <c r="CI91" i="2"/>
  <c r="CH92" i="2"/>
  <c r="CJ9" i="2"/>
  <c r="CJ90" i="2"/>
  <c r="CJ91" i="2" s="1"/>
  <c r="CJ33" i="2"/>
  <c r="CJ25" i="2"/>
  <c r="CJ41" i="2"/>
  <c r="CJ167" i="2"/>
  <c r="CJ171" i="2"/>
  <c r="CJ166" i="2"/>
  <c r="CH91" i="2"/>
  <c r="CD13" i="5"/>
  <c r="CD16" i="5" s="1"/>
  <c r="DH170" i="2"/>
  <c r="CK10" i="2"/>
  <c r="CJ10" i="2"/>
  <c r="CF91" i="2"/>
  <c r="CH8" i="5"/>
  <c r="CH18" i="5"/>
  <c r="DH18" i="5" s="1"/>
  <c r="CH26" i="5"/>
  <c r="DH26" i="5" s="1"/>
  <c r="DH8" i="2"/>
  <c r="CJ17" i="2"/>
  <c r="CK167" i="2"/>
  <c r="DG171" i="2"/>
  <c r="CK9" i="2"/>
  <c r="CK90" i="2"/>
  <c r="CK171" i="2"/>
  <c r="CK169" i="2"/>
  <c r="CK41" i="2"/>
  <c r="CK33" i="2"/>
  <c r="CD28" i="3"/>
  <c r="DG8" i="5"/>
  <c r="DF16" i="5"/>
  <c r="DE16" i="5"/>
  <c r="CD11" i="5"/>
  <c r="CG91" i="2"/>
  <c r="DG17" i="2"/>
  <c r="DG90" i="2"/>
  <c r="DG41" i="2"/>
  <c r="DG25" i="2"/>
  <c r="DG33" i="2"/>
  <c r="BE28" i="3"/>
  <c r="BE8" i="5" s="1"/>
  <c r="BE10" i="3"/>
  <c r="DH10" i="2" l="1"/>
  <c r="CH11" i="5"/>
  <c r="DH8" i="5"/>
  <c r="DH9" i="5" s="1"/>
  <c r="DH19" i="5"/>
  <c r="DH167" i="2"/>
  <c r="CJ92" i="2"/>
  <c r="CD14" i="5"/>
  <c r="CD44" i="3"/>
  <c r="DG44" i="3" s="1"/>
  <c r="DG13" i="5"/>
  <c r="CH6" i="6"/>
  <c r="DH6" i="6" s="1"/>
  <c r="CH5" i="3"/>
  <c r="CH27" i="5"/>
  <c r="DH27" i="5" s="1"/>
  <c r="CH20" i="5"/>
  <c r="DH90" i="2"/>
  <c r="DH92" i="2" s="1"/>
  <c r="DH41" i="2"/>
  <c r="DH33" i="2"/>
  <c r="DH17" i="2"/>
  <c r="DH25" i="2"/>
  <c r="CH13" i="5"/>
  <c r="CH28" i="3"/>
  <c r="DG11" i="5"/>
  <c r="CK92" i="2"/>
  <c r="CK91" i="2"/>
  <c r="BI11" i="5"/>
  <c r="BE4" i="5"/>
  <c r="BE9" i="5" s="1"/>
  <c r="BE15" i="8"/>
  <c r="BE16" i="8" s="1"/>
  <c r="BE11" i="8"/>
  <c r="BE8" i="8"/>
  <c r="BE4" i="8"/>
  <c r="BE21" i="7"/>
  <c r="BF17" i="7" s="1"/>
  <c r="BF23" i="7" s="1"/>
  <c r="BE19" i="7"/>
  <c r="BE18" i="7"/>
  <c r="BE20" i="6"/>
  <c r="BE19" i="6"/>
  <c r="BE18" i="6"/>
  <c r="BE17" i="6"/>
  <c r="BE16" i="6"/>
  <c r="BE13" i="6"/>
  <c r="BE12" i="6"/>
  <c r="BE11" i="6"/>
  <c r="BE29" i="5"/>
  <c r="BF25" i="5" s="1"/>
  <c r="BE18" i="5"/>
  <c r="BE48" i="4"/>
  <c r="BE93" i="3"/>
  <c r="BE92" i="3"/>
  <c r="BE91" i="3"/>
  <c r="BE60" i="3"/>
  <c r="BE45" i="3"/>
  <c r="BE284" i="2"/>
  <c r="BE269" i="2"/>
  <c r="BE268" i="2"/>
  <c r="BE254" i="2"/>
  <c r="BE253" i="2"/>
  <c r="BE238" i="2"/>
  <c r="BE230" i="2"/>
  <c r="E51" i="18" s="1"/>
  <c r="BE229" i="2"/>
  <c r="BE228" i="2"/>
  <c r="E32" i="18" s="1"/>
  <c r="BE225" i="2"/>
  <c r="E50" i="18" s="1"/>
  <c r="BE224" i="2"/>
  <c r="BE208" i="2"/>
  <c r="BE206" i="2"/>
  <c r="E46" i="18" s="1"/>
  <c r="BE205" i="2"/>
  <c r="BE201" i="2"/>
  <c r="E44" i="18" s="1"/>
  <c r="BE200" i="2"/>
  <c r="BE196" i="2"/>
  <c r="E45" i="18" s="1"/>
  <c r="BE195" i="2"/>
  <c r="BE168" i="2"/>
  <c r="BE165" i="2"/>
  <c r="BE139" i="2"/>
  <c r="BE138" i="2"/>
  <c r="BE108" i="2"/>
  <c r="BE107" i="2"/>
  <c r="BE55" i="2"/>
  <c r="E38" i="19" s="1"/>
  <c r="BE54" i="2"/>
  <c r="E55" i="19" s="1"/>
  <c r="BE49" i="2"/>
  <c r="E37" i="19" s="1"/>
  <c r="BE48" i="2"/>
  <c r="E54" i="19" s="1"/>
  <c r="BE40" i="2"/>
  <c r="E34" i="19" s="1"/>
  <c r="BE39" i="2"/>
  <c r="E53" i="19" s="1"/>
  <c r="BE32" i="2"/>
  <c r="E31" i="19" s="1"/>
  <c r="BE31" i="2"/>
  <c r="E52" i="19" s="1"/>
  <c r="BE24" i="2"/>
  <c r="E28" i="19" s="1"/>
  <c r="BE23" i="2"/>
  <c r="E51" i="19" s="1"/>
  <c r="BE16" i="2"/>
  <c r="E25" i="19" s="1"/>
  <c r="BE15" i="2"/>
  <c r="E50" i="19" s="1"/>
  <c r="BB1" i="7"/>
  <c r="DH20" i="5" l="1"/>
  <c r="DG16" i="5"/>
  <c r="DH28" i="3"/>
  <c r="CH16" i="5"/>
  <c r="DH13" i="5"/>
  <c r="DH14" i="5" s="1"/>
  <c r="DH11" i="5"/>
  <c r="CH67" i="3"/>
  <c r="DH67" i="3" s="1"/>
  <c r="DH5" i="3"/>
  <c r="CH44" i="3"/>
  <c r="DH44" i="3" s="1"/>
  <c r="CH14" i="5"/>
  <c r="BE26" i="5"/>
  <c r="BE14" i="5"/>
  <c r="BE20" i="5"/>
  <c r="BI6" i="5"/>
  <c r="I54" i="18" s="1"/>
  <c r="E18" i="18"/>
  <c r="BF166" i="2"/>
  <c r="BI167" i="2"/>
  <c r="BF210" i="2"/>
  <c r="BI211" i="2"/>
  <c r="BF169" i="2"/>
  <c r="BI170" i="2"/>
  <c r="BF21" i="5"/>
  <c r="BF28" i="5"/>
  <c r="BF22" i="7"/>
  <c r="BF20" i="7"/>
  <c r="BF21" i="2"/>
  <c r="BE171" i="2"/>
  <c r="BE21" i="6"/>
  <c r="BE14" i="6"/>
  <c r="BE136" i="2"/>
  <c r="BE27" i="5"/>
  <c r="BE19" i="5"/>
  <c r="DH16" i="5" l="1"/>
  <c r="BE23" i="6"/>
  <c r="BF24" i="6" s="1"/>
  <c r="CC42" i="3" l="1"/>
  <c r="CB42" i="3"/>
  <c r="CA42" i="3"/>
  <c r="BZ42" i="3"/>
  <c r="BY42" i="3"/>
  <c r="BX42" i="3"/>
  <c r="BW42" i="3"/>
  <c r="BV42" i="3"/>
  <c r="BU42" i="3"/>
  <c r="BT42" i="3"/>
  <c r="BS42" i="3"/>
  <c r="BR42" i="3"/>
  <c r="BQ42" i="3"/>
  <c r="BP42" i="3"/>
  <c r="BO42" i="3"/>
  <c r="BN42" i="3"/>
  <c r="C4" i="20"/>
  <c r="DA31" i="4" l="1"/>
  <c r="DA33" i="4"/>
  <c r="J12" i="20"/>
  <c r="H12" i="20"/>
  <c r="F12" i="20"/>
  <c r="K8" i="20"/>
  <c r="K12" i="20" s="1"/>
  <c r="E8" i="20"/>
  <c r="BN31" i="4" l="1"/>
  <c r="BO31" i="4" s="1"/>
  <c r="BP31" i="4" s="1"/>
  <c r="BQ31" i="4" s="1"/>
  <c r="DB31" i="4"/>
  <c r="BN33" i="4"/>
  <c r="BO33" i="4" s="1"/>
  <c r="BP33" i="4" s="1"/>
  <c r="BQ33" i="4" s="1"/>
  <c r="DB33" i="4"/>
  <c r="E12" i="20"/>
  <c r="D8" i="20"/>
  <c r="D12" i="20" s="1"/>
  <c r="F35" i="20"/>
  <c r="K11" i="20"/>
  <c r="H11" i="20"/>
  <c r="F11" i="20"/>
  <c r="J11" i="20"/>
  <c r="L8" i="20"/>
  <c r="L12" i="20" s="1"/>
  <c r="C8" i="20" l="1"/>
  <c r="C12" i="20" s="1"/>
  <c r="C11" i="20" s="1"/>
  <c r="BR31" i="4"/>
  <c r="BS31" i="4" s="1"/>
  <c r="BT31" i="4" s="1"/>
  <c r="BU31" i="4" s="1"/>
  <c r="DC31" i="4"/>
  <c r="BR33" i="4"/>
  <c r="BS33" i="4" s="1"/>
  <c r="BT33" i="4" s="1"/>
  <c r="BU33" i="4" s="1"/>
  <c r="DC33" i="4"/>
  <c r="D11" i="20"/>
  <c r="E11" i="20"/>
  <c r="E35" i="20"/>
  <c r="M8" i="20"/>
  <c r="M12" i="20" s="1"/>
  <c r="BV31" i="4" l="1"/>
  <c r="BW31" i="4" s="1"/>
  <c r="BX31" i="4" s="1"/>
  <c r="BY31" i="4" s="1"/>
  <c r="DD31" i="4"/>
  <c r="BV33" i="4"/>
  <c r="BW33" i="4" s="1"/>
  <c r="BX33" i="4" s="1"/>
  <c r="BY33" i="4" s="1"/>
  <c r="DD33" i="4"/>
  <c r="L11" i="20"/>
  <c r="O8" i="20"/>
  <c r="O12" i="20" s="1"/>
  <c r="BZ31" i="4" l="1"/>
  <c r="CA31" i="4" s="1"/>
  <c r="CB31" i="4" s="1"/>
  <c r="CC31" i="4" s="1"/>
  <c r="DE31" i="4"/>
  <c r="BZ33" i="4"/>
  <c r="CA33" i="4" s="1"/>
  <c r="CB33" i="4" s="1"/>
  <c r="CC33" i="4" s="1"/>
  <c r="DE33" i="4"/>
  <c r="M11" i="20"/>
  <c r="P8" i="20"/>
  <c r="P12" i="20" s="1"/>
  <c r="DF31" i="4" l="1"/>
  <c r="CD31" i="4"/>
  <c r="CE31" i="4" s="1"/>
  <c r="CF31" i="4" s="1"/>
  <c r="CG31" i="4" s="1"/>
  <c r="DF33" i="4"/>
  <c r="CD33" i="4"/>
  <c r="CE33" i="4" s="1"/>
  <c r="CF33" i="4" s="1"/>
  <c r="CG33" i="4" s="1"/>
  <c r="Q8" i="20"/>
  <c r="Q12" i="20" s="1"/>
  <c r="O11" i="20"/>
  <c r="DG31" i="4" l="1"/>
  <c r="CH31" i="4"/>
  <c r="DG33" i="4"/>
  <c r="CH33" i="4"/>
  <c r="P11" i="20"/>
  <c r="R8" i="20"/>
  <c r="R12" i="20" s="1"/>
  <c r="CI31" i="4" l="1"/>
  <c r="CJ31" i="4" s="1"/>
  <c r="CK31" i="4" s="1"/>
  <c r="DH31" i="4" s="1"/>
  <c r="CI33" i="4"/>
  <c r="CJ33" i="4" s="1"/>
  <c r="CK33" i="4" s="1"/>
  <c r="DH33" i="4" s="1"/>
  <c r="T8" i="20"/>
  <c r="T12" i="20" s="1"/>
  <c r="Q11" i="20"/>
  <c r="U8" i="20" l="1"/>
  <c r="U12" i="20" s="1"/>
  <c r="R11" i="20"/>
  <c r="T11" i="20" l="1"/>
  <c r="V8" i="20"/>
  <c r="V12" i="20" s="1"/>
  <c r="W8" i="20" l="1"/>
  <c r="W12" i="20" s="1"/>
  <c r="U11" i="20"/>
  <c r="Y8" i="20" l="1"/>
  <c r="Y12" i="20" s="1"/>
  <c r="V11" i="20"/>
  <c r="W11" i="20" l="1"/>
  <c r="Z8" i="20"/>
  <c r="Z12" i="20" s="1"/>
  <c r="Y11" i="20" l="1"/>
  <c r="AA8" i="20"/>
  <c r="AA12" i="20" s="1"/>
  <c r="AB8" i="20" l="1"/>
  <c r="AB12" i="20" s="1"/>
  <c r="Z11" i="20"/>
  <c r="AD8" i="20" l="1"/>
  <c r="AD12" i="20" s="1"/>
  <c r="AA11" i="20"/>
  <c r="AE8" i="20" l="1"/>
  <c r="AE12" i="20" s="1"/>
  <c r="AB11" i="20"/>
  <c r="AF8" i="20" l="1"/>
  <c r="AF12" i="20" s="1"/>
  <c r="AD11" i="20"/>
  <c r="AE11" i="20" l="1"/>
  <c r="AG8" i="20"/>
  <c r="AG12" i="20" s="1"/>
  <c r="AG11" i="20" l="1"/>
  <c r="AF11" i="20"/>
  <c r="BD5" i="8" l="1"/>
  <c r="DF19" i="7"/>
  <c r="DE19" i="7"/>
  <c r="DF18" i="7"/>
  <c r="DE18" i="7"/>
  <c r="DF28" i="5"/>
  <c r="DE28" i="5"/>
  <c r="DF53" i="3"/>
  <c r="DE53" i="3"/>
  <c r="DF49" i="3"/>
  <c r="DE49" i="3"/>
  <c r="DF47" i="3"/>
  <c r="DE47" i="3"/>
  <c r="DF45" i="3"/>
  <c r="DE45" i="3"/>
  <c r="DF44" i="3"/>
  <c r="DE44" i="3"/>
  <c r="DF43" i="3"/>
  <c r="DE43" i="3"/>
  <c r="DF41" i="3"/>
  <c r="DE41" i="3"/>
  <c r="DF39" i="3"/>
  <c r="DE39" i="3"/>
  <c r="DF34" i="3"/>
  <c r="DE34" i="3"/>
  <c r="DF33" i="3"/>
  <c r="DE33" i="3"/>
  <c r="DF32" i="3"/>
  <c r="DE32" i="3"/>
  <c r="DF14" i="3"/>
  <c r="DE14" i="3"/>
  <c r="DF10" i="3"/>
  <c r="DE10" i="3"/>
  <c r="DF273" i="2"/>
  <c r="DE273" i="2"/>
  <c r="DF1" i="8"/>
  <c r="DE1" i="8"/>
  <c r="DF1" i="7"/>
  <c r="DE1" i="7"/>
  <c r="CC11" i="7"/>
  <c r="CB11" i="7"/>
  <c r="CA11" i="7"/>
  <c r="BZ11" i="7"/>
  <c r="BY11" i="7"/>
  <c r="BX11" i="7"/>
  <c r="BW11" i="7"/>
  <c r="BV11" i="7"/>
  <c r="DF1" i="6"/>
  <c r="DE1" i="6"/>
  <c r="DF1" i="5"/>
  <c r="DE1" i="5"/>
  <c r="DF1" i="4"/>
  <c r="DE1" i="4"/>
  <c r="DF1" i="3"/>
  <c r="DE1" i="3"/>
  <c r="DE42" i="3"/>
  <c r="CC9" i="3"/>
  <c r="CB9" i="3"/>
  <c r="CA9" i="3"/>
  <c r="BZ9" i="3"/>
  <c r="BY9" i="3"/>
  <c r="BX9" i="3"/>
  <c r="BW9" i="3"/>
  <c r="BV9" i="3"/>
  <c r="CC1" i="8"/>
  <c r="CB1" i="8"/>
  <c r="CA1" i="8"/>
  <c r="BZ1" i="8"/>
  <c r="BY1" i="8"/>
  <c r="BX1" i="8"/>
  <c r="BW1" i="8"/>
  <c r="BV1" i="8"/>
  <c r="CC1" i="7"/>
  <c r="CB1" i="7"/>
  <c r="CA1" i="7"/>
  <c r="BZ1" i="7"/>
  <c r="BY1" i="7"/>
  <c r="BX1" i="7"/>
  <c r="BW1" i="7"/>
  <c r="BV1" i="7"/>
  <c r="CC1" i="6"/>
  <c r="CB1" i="6"/>
  <c r="CA1" i="6"/>
  <c r="BZ1" i="6"/>
  <c r="BY1" i="6"/>
  <c r="BX1" i="6"/>
  <c r="BW1" i="6"/>
  <c r="BV1" i="6"/>
  <c r="CC1" i="5"/>
  <c r="CB1" i="5"/>
  <c r="CA1" i="5"/>
  <c r="BZ1" i="5"/>
  <c r="BY1" i="5"/>
  <c r="BX1" i="5"/>
  <c r="BW1" i="5"/>
  <c r="BV1" i="5"/>
  <c r="CC1" i="4"/>
  <c r="CB1" i="4"/>
  <c r="CA1" i="4"/>
  <c r="BZ1" i="4"/>
  <c r="BY1" i="4"/>
  <c r="BX1" i="4"/>
  <c r="BW1" i="4"/>
  <c r="BV1" i="4"/>
  <c r="CC1" i="3"/>
  <c r="CB1" i="3"/>
  <c r="CA1" i="3"/>
  <c r="BZ1" i="3"/>
  <c r="BY1" i="3"/>
  <c r="BX1" i="3"/>
  <c r="BW1" i="3"/>
  <c r="BV1" i="3"/>
  <c r="DE11" i="7" l="1"/>
  <c r="DF11" i="7"/>
  <c r="DE9" i="3"/>
  <c r="DF9" i="3"/>
  <c r="DF42" i="3"/>
  <c r="BD28" i="3" l="1"/>
  <c r="BD8" i="5" s="1"/>
  <c r="BD10" i="3"/>
  <c r="BH11" i="5" l="1"/>
  <c r="BD4" i="5"/>
  <c r="BD9" i="5" s="1"/>
  <c r="BC5" i="8"/>
  <c r="BD2" i="8" s="1"/>
  <c r="BD8" i="8"/>
  <c r="BD4" i="8"/>
  <c r="BD21" i="7"/>
  <c r="BE17" i="7" s="1"/>
  <c r="BE23" i="7" s="1"/>
  <c r="BD19" i="7"/>
  <c r="BD18" i="7"/>
  <c r="BD20" i="6"/>
  <c r="BD19" i="6"/>
  <c r="BD18" i="6"/>
  <c r="BD17" i="6"/>
  <c r="BD16" i="6"/>
  <c r="BD13" i="6"/>
  <c r="BD12" i="6"/>
  <c r="BD11" i="6"/>
  <c r="BD29" i="5"/>
  <c r="BE25" i="5" s="1"/>
  <c r="BD18" i="5"/>
  <c r="BD48" i="4"/>
  <c r="BD30" i="4"/>
  <c r="BD93" i="3"/>
  <c r="BD92" i="3"/>
  <c r="BD91" i="3"/>
  <c r="BD60" i="3"/>
  <c r="BD45" i="3"/>
  <c r="BD51" i="3" s="1"/>
  <c r="BD269" i="2"/>
  <c r="BD268" i="2"/>
  <c r="BD254" i="2"/>
  <c r="BD253" i="2"/>
  <c r="BD238" i="2"/>
  <c r="BD230" i="2"/>
  <c r="D51" i="18" s="1"/>
  <c r="BD229" i="2"/>
  <c r="BD228" i="2"/>
  <c r="D32" i="18" s="1"/>
  <c r="BD225" i="2"/>
  <c r="D50" i="18" s="1"/>
  <c r="BD224" i="2"/>
  <c r="BD206" i="2"/>
  <c r="D46" i="18" s="1"/>
  <c r="BD205" i="2"/>
  <c r="BD201" i="2"/>
  <c r="D44" i="18" s="1"/>
  <c r="BD200" i="2"/>
  <c r="BD196" i="2"/>
  <c r="D45" i="18" s="1"/>
  <c r="BD195" i="2"/>
  <c r="BD168" i="2"/>
  <c r="BD165" i="2"/>
  <c r="BD139" i="2"/>
  <c r="BD138" i="2"/>
  <c r="BD108" i="2"/>
  <c r="BD107" i="2"/>
  <c r="BD55" i="2"/>
  <c r="D38" i="19" s="1"/>
  <c r="BD54" i="2"/>
  <c r="D55" i="19" s="1"/>
  <c r="BD49" i="2"/>
  <c r="D37" i="19" s="1"/>
  <c r="BD48" i="2"/>
  <c r="D54" i="19" s="1"/>
  <c r="BD40" i="2"/>
  <c r="D34" i="19" s="1"/>
  <c r="BD39" i="2"/>
  <c r="D53" i="19" s="1"/>
  <c r="BD32" i="2"/>
  <c r="D31" i="19" s="1"/>
  <c r="BD31" i="2"/>
  <c r="D52" i="19" s="1"/>
  <c r="BD24" i="2"/>
  <c r="D28" i="19" s="1"/>
  <c r="BD23" i="2"/>
  <c r="D51" i="19" s="1"/>
  <c r="BD16" i="2"/>
  <c r="D25" i="19" s="1"/>
  <c r="BD15" i="2"/>
  <c r="D50" i="19" s="1"/>
  <c r="D18" i="18" l="1"/>
  <c r="BD26" i="5"/>
  <c r="BD14" i="5"/>
  <c r="BD20" i="5"/>
  <c r="BE166" i="2"/>
  <c r="BH167" i="2"/>
  <c r="BE169" i="2"/>
  <c r="BH170" i="2"/>
  <c r="BH6" i="5"/>
  <c r="H54" i="18" s="1"/>
  <c r="BE29" i="2"/>
  <c r="BE28" i="5"/>
  <c r="BE21" i="5"/>
  <c r="BE22" i="7"/>
  <c r="BE20" i="7"/>
  <c r="BE46" i="2"/>
  <c r="BE37" i="2"/>
  <c r="BE21" i="2"/>
  <c r="BE122" i="2"/>
  <c r="BD136" i="2"/>
  <c r="BD171" i="2"/>
  <c r="BD27" i="5"/>
  <c r="BD19" i="5"/>
  <c r="BC28" i="3" l="1"/>
  <c r="BC8" i="5" s="1"/>
  <c r="BC10" i="3"/>
  <c r="BC4" i="5" l="1"/>
  <c r="BC9" i="5" s="1"/>
  <c r="BG11" i="5"/>
  <c r="BB249" i="2"/>
  <c r="BB247" i="2"/>
  <c r="BB245" i="2"/>
  <c r="BB243" i="2"/>
  <c r="BB5" i="8"/>
  <c r="BC15" i="8"/>
  <c r="BC16" i="8" s="1"/>
  <c r="BC8" i="8"/>
  <c r="BC21" i="7"/>
  <c r="BC19" i="7"/>
  <c r="BC18" i="7"/>
  <c r="BC20" i="6"/>
  <c r="BC19" i="6"/>
  <c r="BC18" i="6"/>
  <c r="BC17" i="6"/>
  <c r="BC16" i="6"/>
  <c r="BC13" i="6"/>
  <c r="BC12" i="6"/>
  <c r="BC11" i="6"/>
  <c r="BC29" i="5"/>
  <c r="BD25" i="5" s="1"/>
  <c r="BD21" i="5" s="1"/>
  <c r="BC18" i="5"/>
  <c r="BC48" i="4"/>
  <c r="BC30" i="4"/>
  <c r="BC93" i="3"/>
  <c r="BC92" i="3"/>
  <c r="BC91" i="3"/>
  <c r="BC60" i="3"/>
  <c r="BD63" i="3" s="1"/>
  <c r="BC45" i="3"/>
  <c r="BC269" i="2"/>
  <c r="BC268" i="2"/>
  <c r="BC254" i="2"/>
  <c r="BC253" i="2"/>
  <c r="BC238" i="2"/>
  <c r="BC206" i="2"/>
  <c r="C46" i="18" s="1"/>
  <c r="BC205" i="2"/>
  <c r="BC201" i="2"/>
  <c r="C44" i="18" s="1"/>
  <c r="BC200" i="2"/>
  <c r="BC196" i="2"/>
  <c r="C45" i="18" s="1"/>
  <c r="BC195" i="2"/>
  <c r="BC139" i="2"/>
  <c r="BC138" i="2"/>
  <c r="BC108" i="2"/>
  <c r="BC107" i="2"/>
  <c r="BC55" i="2"/>
  <c r="C38" i="19" s="1"/>
  <c r="BC54" i="2"/>
  <c r="C55" i="19" s="1"/>
  <c r="BC49" i="2"/>
  <c r="C37" i="19" s="1"/>
  <c r="BC48" i="2"/>
  <c r="C54" i="19" s="1"/>
  <c r="C18" i="18" l="1"/>
  <c r="BC14" i="5"/>
  <c r="BC26" i="5"/>
  <c r="BC20" i="5"/>
  <c r="BG6" i="5"/>
  <c r="G54" i="18" s="1"/>
  <c r="BD28" i="5"/>
  <c r="BD122" i="2"/>
  <c r="BC27" i="5"/>
  <c r="BC136" i="2"/>
  <c r="BC19" i="5"/>
  <c r="BB28" i="3" l="1"/>
  <c r="BB8" i="5" s="1"/>
  <c r="BB10" i="3"/>
  <c r="BB4" i="5" l="1"/>
  <c r="BB9" i="5" s="1"/>
  <c r="CZ8" i="5"/>
  <c r="DA11" i="5" s="1"/>
  <c r="BF11" i="5"/>
  <c r="BA185" i="2"/>
  <c r="AZ185" i="2"/>
  <c r="AY185" i="2"/>
  <c r="AX185" i="2"/>
  <c r="BB185" i="2"/>
  <c r="BB14" i="5" l="1"/>
  <c r="BB26" i="5"/>
  <c r="BB8" i="8"/>
  <c r="BB19" i="7"/>
  <c r="BB18" i="7"/>
  <c r="BB20" i="6"/>
  <c r="BB19" i="6"/>
  <c r="BB18" i="6"/>
  <c r="BB17" i="6"/>
  <c r="BB16" i="6"/>
  <c r="BB13" i="6"/>
  <c r="BB12" i="6"/>
  <c r="BB11" i="6"/>
  <c r="BB29" i="5"/>
  <c r="BC25" i="5" s="1"/>
  <c r="BB18" i="5"/>
  <c r="B18" i="18"/>
  <c r="BB48" i="4"/>
  <c r="BB30" i="4"/>
  <c r="BB93" i="3"/>
  <c r="BB92" i="3"/>
  <c r="BB91" i="3"/>
  <c r="BB60" i="3"/>
  <c r="BC63" i="3" s="1"/>
  <c r="BB45" i="3"/>
  <c r="BB269" i="2"/>
  <c r="BB268" i="2"/>
  <c r="BB254" i="2"/>
  <c r="BB253" i="2"/>
  <c r="BB230" i="2"/>
  <c r="BB229" i="2"/>
  <c r="BB228" i="2"/>
  <c r="B32" i="18" s="1"/>
  <c r="BB225" i="2"/>
  <c r="BB224" i="2"/>
  <c r="BB206" i="2"/>
  <c r="BB205" i="2"/>
  <c r="BB201" i="2"/>
  <c r="BB200" i="2"/>
  <c r="BB196" i="2"/>
  <c r="BB195" i="2"/>
  <c r="BB139" i="2"/>
  <c r="BB138" i="2"/>
  <c r="BB108" i="2"/>
  <c r="BB107" i="2"/>
  <c r="BB55" i="2"/>
  <c r="B38" i="19" s="1"/>
  <c r="BB54" i="2"/>
  <c r="B55" i="19" s="1"/>
  <c r="BB49" i="2"/>
  <c r="B37" i="19" s="1"/>
  <c r="BB40" i="2"/>
  <c r="B34" i="19" s="1"/>
  <c r="BB39" i="2"/>
  <c r="B53" i="19" s="1"/>
  <c r="BB32" i="2"/>
  <c r="B31" i="19" s="1"/>
  <c r="BB31" i="2"/>
  <c r="B52" i="19" s="1"/>
  <c r="BB20" i="5" l="1"/>
  <c r="B44" i="18"/>
  <c r="B45" i="18"/>
  <c r="B51" i="18"/>
  <c r="B46" i="18"/>
  <c r="B50" i="18"/>
  <c r="BF6" i="5"/>
  <c r="F54" i="18" s="1"/>
  <c r="BC21" i="5"/>
  <c r="BC28" i="5"/>
  <c r="BC122" i="2"/>
  <c r="BB27" i="5"/>
  <c r="BB136" i="2"/>
  <c r="BB19" i="5"/>
  <c r="BA5" i="8" l="1"/>
  <c r="BA28" i="3" l="1"/>
  <c r="BA8" i="5" s="1"/>
  <c r="BA10" i="3"/>
  <c r="BA31" i="2"/>
  <c r="BA8" i="8"/>
  <c r="BA19" i="7"/>
  <c r="BA18" i="7"/>
  <c r="BA20" i="6"/>
  <c r="BA19" i="6"/>
  <c r="BA18" i="6"/>
  <c r="BA17" i="6"/>
  <c r="BA16" i="6"/>
  <c r="BA13" i="6"/>
  <c r="BA12" i="6"/>
  <c r="BA11" i="6"/>
  <c r="BA29" i="5"/>
  <c r="BB25" i="5" s="1"/>
  <c r="BA18" i="5"/>
  <c r="BA48" i="4"/>
  <c r="BA30" i="4"/>
  <c r="BA93" i="3"/>
  <c r="BA92" i="3"/>
  <c r="BA91" i="3"/>
  <c r="BA60" i="3"/>
  <c r="BA45" i="3"/>
  <c r="BA254" i="2"/>
  <c r="BA253" i="2"/>
  <c r="BA249" i="2"/>
  <c r="BA247" i="2"/>
  <c r="BA245" i="2"/>
  <c r="BA243" i="2"/>
  <c r="BA108" i="2"/>
  <c r="BA55" i="2"/>
  <c r="BA49" i="2"/>
  <c r="BA4" i="5" l="1"/>
  <c r="BE11" i="5"/>
  <c r="BA11" i="5"/>
  <c r="BA20" i="5"/>
  <c r="DB227" i="2"/>
  <c r="BB21" i="5"/>
  <c r="BB28" i="5"/>
  <c r="BA9" i="5" l="1"/>
  <c r="BA19" i="5"/>
  <c r="BE6" i="5"/>
  <c r="E54" i="18" s="1"/>
  <c r="BA26" i="5"/>
  <c r="BA14" i="5"/>
  <c r="V14" i="18"/>
  <c r="BV229" i="2"/>
  <c r="AW10" i="8"/>
  <c r="BW229" i="2" l="1"/>
  <c r="AZ5" i="8"/>
  <c r="AU11" i="8"/>
  <c r="AT11" i="8"/>
  <c r="AZ11" i="8"/>
  <c r="AY11" i="8"/>
  <c r="AX11" i="8"/>
  <c r="AW11" i="8"/>
  <c r="AV11" i="8"/>
  <c r="BF11" i="8" l="1"/>
  <c r="BG11" i="8" l="1"/>
  <c r="DE227" i="2"/>
  <c r="BX229" i="2"/>
  <c r="DD19" i="7"/>
  <c r="DD18" i="7"/>
  <c r="DD28" i="5"/>
  <c r="DD53" i="3"/>
  <c r="DD49" i="3"/>
  <c r="DD47" i="3"/>
  <c r="DD45" i="3"/>
  <c r="DD44" i="3"/>
  <c r="DD43" i="3"/>
  <c r="DD41" i="3"/>
  <c r="DD39" i="3"/>
  <c r="DD34" i="3"/>
  <c r="DD33" i="3"/>
  <c r="DD32" i="3"/>
  <c r="DD14" i="3"/>
  <c r="DD10" i="3"/>
  <c r="DD273" i="2"/>
  <c r="DD1" i="8"/>
  <c r="DD1" i="7"/>
  <c r="DD1" i="6"/>
  <c r="DD1" i="5"/>
  <c r="DD1" i="4"/>
  <c r="DD1" i="3"/>
  <c r="BR11" i="7"/>
  <c r="BR9" i="3"/>
  <c r="BU1" i="8"/>
  <c r="BT1" i="8"/>
  <c r="BS1" i="8"/>
  <c r="BR1" i="8"/>
  <c r="BU11" i="7"/>
  <c r="BT11" i="7"/>
  <c r="BS11" i="7"/>
  <c r="BU1" i="7"/>
  <c r="BT1" i="7"/>
  <c r="BS1" i="7"/>
  <c r="BR1" i="7"/>
  <c r="BU1" i="6"/>
  <c r="BT1" i="6"/>
  <c r="BS1" i="6"/>
  <c r="BR1" i="6"/>
  <c r="BU1" i="5"/>
  <c r="BT1" i="5"/>
  <c r="BS1" i="5"/>
  <c r="BR1" i="5"/>
  <c r="BU1" i="4"/>
  <c r="BT1" i="4"/>
  <c r="BS1" i="4"/>
  <c r="BR1" i="4"/>
  <c r="BU9" i="3"/>
  <c r="BT9" i="3"/>
  <c r="BS9" i="3"/>
  <c r="BU1" i="3"/>
  <c r="BT1" i="3"/>
  <c r="BS1" i="3"/>
  <c r="BR1" i="3"/>
  <c r="DD11" i="7" l="1"/>
  <c r="BN10" i="8"/>
  <c r="BO10" i="8" s="1"/>
  <c r="BP10" i="8" s="1"/>
  <c r="BQ10" i="8" s="1"/>
  <c r="BR10" i="8" s="1"/>
  <c r="BS10" i="8" s="1"/>
  <c r="BT10" i="8" s="1"/>
  <c r="BU10" i="8" s="1"/>
  <c r="BV10" i="8" s="1"/>
  <c r="BW10" i="8" s="1"/>
  <c r="BX10" i="8" s="1"/>
  <c r="BY10" i="8" s="1"/>
  <c r="BZ10" i="8" s="1"/>
  <c r="CA10" i="8" s="1"/>
  <c r="CB10" i="8" s="1"/>
  <c r="CC10" i="8" s="1"/>
  <c r="CD10" i="8" s="1"/>
  <c r="CE10" i="8" s="1"/>
  <c r="CF10" i="8" s="1"/>
  <c r="CG10" i="8" s="1"/>
  <c r="CH10" i="8" s="1"/>
  <c r="CI10" i="8" s="1"/>
  <c r="CJ10" i="8" s="1"/>
  <c r="CK10" i="8" s="1"/>
  <c r="BK11" i="8"/>
  <c r="BY229" i="2"/>
  <c r="BZ229" i="2"/>
  <c r="DD42" i="3"/>
  <c r="DD9" i="3"/>
  <c r="CA229" i="2" l="1"/>
  <c r="C21" i="7"/>
  <c r="D21" i="7"/>
  <c r="E21" i="7"/>
  <c r="F21" i="7"/>
  <c r="G21" i="7"/>
  <c r="H21" i="7"/>
  <c r="I21" i="7"/>
  <c r="J21" i="7"/>
  <c r="K21" i="7"/>
  <c r="L21" i="7"/>
  <c r="M21" i="7"/>
  <c r="N21" i="7"/>
  <c r="O21" i="7"/>
  <c r="P21" i="7"/>
  <c r="Q21" i="7"/>
  <c r="R21" i="7"/>
  <c r="S21" i="7"/>
  <c r="T21" i="7"/>
  <c r="U21" i="7"/>
  <c r="V21" i="7"/>
  <c r="W21" i="7"/>
  <c r="X21" i="7"/>
  <c r="Y21" i="7"/>
  <c r="Z21" i="7"/>
  <c r="AA21" i="7"/>
  <c r="AB21" i="7"/>
  <c r="AC21" i="7"/>
  <c r="AD21" i="7"/>
  <c r="AE21" i="7"/>
  <c r="AF21" i="7"/>
  <c r="AG21" i="7"/>
  <c r="AH21" i="7"/>
  <c r="AI21" i="7"/>
  <c r="AJ21" i="7"/>
  <c r="AK21" i="7"/>
  <c r="AL21" i="7"/>
  <c r="AM21" i="7"/>
  <c r="AN21" i="7"/>
  <c r="AO21" i="7"/>
  <c r="AP21" i="7"/>
  <c r="AQ21" i="7"/>
  <c r="AR21" i="7"/>
  <c r="AS21" i="7"/>
  <c r="AT21" i="7"/>
  <c r="AU21" i="7"/>
  <c r="AV21" i="7"/>
  <c r="AW21" i="7"/>
  <c r="AX21" i="7"/>
  <c r="AY21" i="7"/>
  <c r="AZ21" i="7"/>
  <c r="B21" i="7"/>
  <c r="CB229" i="2" l="1"/>
  <c r="AZ49" i="3"/>
  <c r="AZ28" i="3"/>
  <c r="AZ8" i="5" s="1"/>
  <c r="AZ10" i="3"/>
  <c r="AZ8" i="8"/>
  <c r="AZ19" i="7"/>
  <c r="AZ18" i="7"/>
  <c r="AZ20" i="6"/>
  <c r="AZ19" i="6"/>
  <c r="AZ18" i="6"/>
  <c r="AZ17" i="6"/>
  <c r="AZ16" i="6"/>
  <c r="AZ13" i="6"/>
  <c r="AZ12" i="6"/>
  <c r="AZ11" i="6"/>
  <c r="AZ29" i="5"/>
  <c r="AZ18" i="5"/>
  <c r="AZ48" i="4"/>
  <c r="AZ30" i="4"/>
  <c r="AZ93" i="3"/>
  <c r="AZ92" i="3"/>
  <c r="AZ91" i="3"/>
  <c r="AZ60" i="3"/>
  <c r="AZ45" i="3"/>
  <c r="AZ11" i="5" l="1"/>
  <c r="AZ4" i="5"/>
  <c r="BD11" i="5"/>
  <c r="AZ20" i="5"/>
  <c r="CC229" i="2"/>
  <c r="AZ27" i="5"/>
  <c r="AZ254" i="2"/>
  <c r="AZ253" i="2"/>
  <c r="AZ249" i="2"/>
  <c r="AZ247" i="2"/>
  <c r="AZ245" i="2"/>
  <c r="AZ243" i="2"/>
  <c r="AZ206" i="2"/>
  <c r="AZ205" i="2"/>
  <c r="AZ201" i="2"/>
  <c r="AZ200" i="2"/>
  <c r="AZ108" i="2"/>
  <c r="AZ55" i="2"/>
  <c r="AZ49" i="2"/>
  <c r="BD6" i="5" l="1"/>
  <c r="D54" i="18" s="1"/>
  <c r="AZ9" i="5"/>
  <c r="AZ19" i="5"/>
  <c r="AZ26" i="5"/>
  <c r="AZ14" i="5"/>
  <c r="DF227" i="2"/>
  <c r="AY5" i="8"/>
  <c r="DG230" i="2" l="1"/>
  <c r="DF230" i="2"/>
  <c r="AY49" i="3"/>
  <c r="AY28" i="3"/>
  <c r="AY8" i="5" s="1"/>
  <c r="AY4" i="5" l="1"/>
  <c r="BC11" i="5"/>
  <c r="AY11" i="5"/>
  <c r="AY8" i="8"/>
  <c r="AY19" i="7"/>
  <c r="AY18" i="7"/>
  <c r="AY20" i="6"/>
  <c r="AY19" i="6"/>
  <c r="AY18" i="6"/>
  <c r="AY17" i="6"/>
  <c r="AY16" i="6"/>
  <c r="AY13" i="6"/>
  <c r="AY12" i="6"/>
  <c r="AY11" i="6"/>
  <c r="AY29" i="5"/>
  <c r="AZ25" i="5" s="1"/>
  <c r="AY18" i="5"/>
  <c r="AY48" i="4"/>
  <c r="AY30" i="4"/>
  <c r="AY93" i="3"/>
  <c r="AY92" i="3"/>
  <c r="AY91" i="3"/>
  <c r="AY60" i="3"/>
  <c r="AY45" i="3"/>
  <c r="AY254" i="2"/>
  <c r="AY253" i="2"/>
  <c r="AY249" i="2"/>
  <c r="AY247" i="2"/>
  <c r="AY245" i="2"/>
  <c r="AY243" i="2"/>
  <c r="AY108" i="2"/>
  <c r="AY55" i="2"/>
  <c r="AY49" i="2"/>
  <c r="AY9" i="5" l="1"/>
  <c r="AY14" i="5"/>
  <c r="AY26" i="5"/>
  <c r="AY20" i="5"/>
  <c r="BC6" i="5"/>
  <c r="C54" i="18" s="1"/>
  <c r="AZ28" i="5"/>
  <c r="AZ21" i="5"/>
  <c r="AX5" i="8" l="1"/>
  <c r="AX49" i="3" l="1"/>
  <c r="AX28" i="3"/>
  <c r="AX8" i="5" s="1"/>
  <c r="AX23" i="2"/>
  <c r="AX4" i="5" l="1"/>
  <c r="BB11" i="5"/>
  <c r="CY8" i="5"/>
  <c r="AX11" i="5"/>
  <c r="AX9" i="5"/>
  <c r="AW5" i="8"/>
  <c r="AX8" i="8"/>
  <c r="AX19" i="7"/>
  <c r="AX18" i="7"/>
  <c r="AX19" i="6"/>
  <c r="AX18" i="6"/>
  <c r="AX17" i="6"/>
  <c r="AX16" i="6"/>
  <c r="AX13" i="6"/>
  <c r="AX12" i="6"/>
  <c r="AX11" i="6"/>
  <c r="AX29" i="5"/>
  <c r="AX18" i="5"/>
  <c r="AX48" i="4"/>
  <c r="AX30" i="4"/>
  <c r="AX93" i="3"/>
  <c r="AX92" i="3"/>
  <c r="AX91" i="3"/>
  <c r="AX60" i="3"/>
  <c r="AX57" i="3" s="1"/>
  <c r="AX45" i="3"/>
  <c r="AX254" i="2"/>
  <c r="AX253" i="2"/>
  <c r="AX249" i="2"/>
  <c r="AX247" i="2"/>
  <c r="AX245" i="2"/>
  <c r="AX243" i="2"/>
  <c r="AX108" i="2"/>
  <c r="AX55" i="2"/>
  <c r="AX49" i="2"/>
  <c r="CY11" i="5" l="1"/>
  <c r="CZ11" i="5"/>
  <c r="AX26" i="5"/>
  <c r="AX14" i="5"/>
  <c r="AX20" i="5"/>
  <c r="AW139" i="2"/>
  <c r="AV139" i="2"/>
  <c r="AU139" i="2"/>
  <c r="AT139" i="2"/>
  <c r="AS139" i="2"/>
  <c r="AR139" i="2"/>
  <c r="AQ139" i="2"/>
  <c r="AP139" i="2"/>
  <c r="AO139" i="2"/>
  <c r="AN139" i="2"/>
  <c r="AM139" i="2"/>
  <c r="AL139" i="2"/>
  <c r="AK139" i="2"/>
  <c r="AJ139" i="2"/>
  <c r="AI139" i="2"/>
  <c r="AH139" i="2"/>
  <c r="AG139" i="2"/>
  <c r="AF139" i="2"/>
  <c r="AE139" i="2"/>
  <c r="AD139" i="2"/>
  <c r="AC139" i="2"/>
  <c r="AB139" i="2"/>
  <c r="AA139" i="2"/>
  <c r="Z139" i="2"/>
  <c r="Y139" i="2"/>
  <c r="X139" i="2"/>
  <c r="W139" i="2"/>
  <c r="V139" i="2"/>
  <c r="U139" i="2"/>
  <c r="T139" i="2"/>
  <c r="S139" i="2"/>
  <c r="R139" i="2"/>
  <c r="Q139" i="2"/>
  <c r="P139" i="2"/>
  <c r="O139" i="2"/>
  <c r="N139" i="2"/>
  <c r="M139" i="2"/>
  <c r="L139" i="2"/>
  <c r="K139" i="2"/>
  <c r="J139" i="2"/>
  <c r="I139" i="2"/>
  <c r="H139" i="2"/>
  <c r="G139" i="2"/>
  <c r="AW138" i="2"/>
  <c r="AV138" i="2"/>
  <c r="AU138" i="2"/>
  <c r="AT138" i="2"/>
  <c r="AS138" i="2"/>
  <c r="AR138" i="2"/>
  <c r="AQ138" i="2"/>
  <c r="AP138" i="2"/>
  <c r="AO138" i="2"/>
  <c r="AN138" i="2"/>
  <c r="AM138" i="2"/>
  <c r="AL138" i="2"/>
  <c r="AK138" i="2"/>
  <c r="AJ138" i="2"/>
  <c r="AI138" i="2"/>
  <c r="AH138" i="2"/>
  <c r="AG138" i="2"/>
  <c r="AF138" i="2"/>
  <c r="AE138" i="2"/>
  <c r="AD138" i="2"/>
  <c r="AC138" i="2"/>
  <c r="AB138" i="2"/>
  <c r="AA138" i="2"/>
  <c r="Z138" i="2"/>
  <c r="Y138" i="2"/>
  <c r="X138" i="2"/>
  <c r="W138" i="2"/>
  <c r="V138" i="2"/>
  <c r="U138" i="2"/>
  <c r="T138" i="2"/>
  <c r="S138" i="2"/>
  <c r="R138" i="2"/>
  <c r="Q138" i="2"/>
  <c r="P138" i="2"/>
  <c r="O138" i="2"/>
  <c r="N138" i="2"/>
  <c r="M138" i="2"/>
  <c r="L138" i="2"/>
  <c r="K138" i="2"/>
  <c r="J138" i="2"/>
  <c r="I138" i="2"/>
  <c r="H138" i="2"/>
  <c r="G138" i="2"/>
  <c r="F138" i="2"/>
  <c r="E138" i="2"/>
  <c r="D138" i="2"/>
  <c r="C107" i="2"/>
  <c r="CX53" i="2" l="1"/>
  <c r="CX47" i="2"/>
  <c r="CX227" i="2"/>
  <c r="CX222" i="2"/>
  <c r="CX225" i="2" l="1"/>
  <c r="CX230" i="2"/>
  <c r="CW230" i="2"/>
  <c r="CX228" i="2"/>
  <c r="CW228" i="2"/>
  <c r="CV228" i="2"/>
  <c r="CW225" i="2"/>
  <c r="CW223" i="2"/>
  <c r="CV223" i="2"/>
  <c r="BA230" i="2"/>
  <c r="AW230" i="2"/>
  <c r="AW225" i="2"/>
  <c r="AW229" i="2"/>
  <c r="AV229" i="2"/>
  <c r="AU229" i="2"/>
  <c r="AT229" i="2"/>
  <c r="AW228" i="2"/>
  <c r="AV228" i="2"/>
  <c r="AU228" i="2"/>
  <c r="AT228" i="2"/>
  <c r="AS228" i="2"/>
  <c r="AT224" i="2"/>
  <c r="AW224" i="2"/>
  <c r="AV224" i="2"/>
  <c r="AU224" i="2"/>
  <c r="CV50" i="2"/>
  <c r="CW50" i="2"/>
  <c r="CW55" i="2"/>
  <c r="CW49" i="2"/>
  <c r="CW5" i="2"/>
  <c r="AW4" i="6"/>
  <c r="AV4" i="6"/>
  <c r="AU4" i="6"/>
  <c r="AT4" i="6"/>
  <c r="AS4" i="6"/>
  <c r="AW55" i="2"/>
  <c r="AW54" i="2"/>
  <c r="AV54" i="2"/>
  <c r="AU54" i="2"/>
  <c r="AT54" i="2"/>
  <c r="AX48" i="2"/>
  <c r="AW49" i="2"/>
  <c r="AW48" i="2"/>
  <c r="AV48" i="2"/>
  <c r="AU48" i="2"/>
  <c r="AT48" i="2"/>
  <c r="AY4" i="6" l="1"/>
  <c r="AY31" i="6" s="1"/>
  <c r="AZ228" i="2"/>
  <c r="BA228" i="2"/>
  <c r="AX230" i="2"/>
  <c r="AX228" i="2"/>
  <c r="AY228" i="2"/>
  <c r="AX229" i="2"/>
  <c r="CY47" i="2"/>
  <c r="AX4" i="6"/>
  <c r="AX31" i="6" s="1"/>
  <c r="CY53" i="2"/>
  <c r="BA48" i="2"/>
  <c r="CX55" i="2"/>
  <c r="BA54" i="2"/>
  <c r="AZ4" i="6"/>
  <c r="AZ31" i="6" s="1"/>
  <c r="CX49" i="2"/>
  <c r="AZ48" i="2"/>
  <c r="AZ54" i="2"/>
  <c r="BA4" i="6"/>
  <c r="BA31" i="6" s="1"/>
  <c r="AX54" i="2"/>
  <c r="AY54" i="2"/>
  <c r="AY48" i="2"/>
  <c r="AW8" i="8"/>
  <c r="AW19" i="7"/>
  <c r="AW18" i="7"/>
  <c r="AW19" i="6"/>
  <c r="CX19" i="6" s="1"/>
  <c r="AW18" i="6"/>
  <c r="CX18" i="6" s="1"/>
  <c r="AW17" i="6"/>
  <c r="CX17" i="6" s="1"/>
  <c r="AW16" i="6"/>
  <c r="CX16" i="6" s="1"/>
  <c r="AW13" i="6"/>
  <c r="CX13" i="6" s="1"/>
  <c r="AW12" i="6"/>
  <c r="CX12" i="6" s="1"/>
  <c r="AW11" i="6"/>
  <c r="CX11" i="6" s="1"/>
  <c r="AW29" i="5"/>
  <c r="AW18" i="5"/>
  <c r="AW93" i="3"/>
  <c r="AW92" i="3"/>
  <c r="AW91" i="3"/>
  <c r="AW60" i="3"/>
  <c r="AW57" i="3" s="1"/>
  <c r="AW45" i="3"/>
  <c r="AW48" i="4"/>
  <c r="AW30" i="4"/>
  <c r="AW36" i="4" s="1"/>
  <c r="AV30" i="4"/>
  <c r="AW254" i="2"/>
  <c r="AW253" i="2"/>
  <c r="AW249" i="2"/>
  <c r="AW247" i="2"/>
  <c r="AW245" i="2"/>
  <c r="AW243" i="2"/>
  <c r="AW108" i="2"/>
  <c r="AW20" i="5" l="1"/>
  <c r="S13" i="19"/>
  <c r="S12" i="19"/>
  <c r="BE4" i="6"/>
  <c r="BE31" i="6" s="1"/>
  <c r="BD4" i="6"/>
  <c r="BD31" i="6" s="1"/>
  <c r="BC4" i="6"/>
  <c r="BC31" i="6" s="1"/>
  <c r="CY49" i="2"/>
  <c r="CY55" i="2"/>
  <c r="S38" i="19" s="1"/>
  <c r="BC228" i="2"/>
  <c r="C32" i="18" s="1"/>
  <c r="AZ229" i="2"/>
  <c r="BC230" i="2"/>
  <c r="C51" i="18" s="1"/>
  <c r="AY230" i="2"/>
  <c r="CZ53" i="2"/>
  <c r="AY229" i="2"/>
  <c r="AZ230" i="2"/>
  <c r="BA229" i="2"/>
  <c r="CY227" i="2"/>
  <c r="BB48" i="2"/>
  <c r="B54" i="19" s="1"/>
  <c r="CZ47" i="2"/>
  <c r="BB4" i="6"/>
  <c r="BB31" i="6" s="1"/>
  <c r="T12" i="19" l="1"/>
  <c r="T13" i="19"/>
  <c r="S14" i="18"/>
  <c r="S37" i="19"/>
  <c r="I54" i="19"/>
  <c r="K51" i="18"/>
  <c r="I55" i="19"/>
  <c r="L51" i="18"/>
  <c r="CZ55" i="2"/>
  <c r="T38" i="19" s="1"/>
  <c r="DA53" i="2"/>
  <c r="BC229" i="2"/>
  <c r="CZ227" i="2"/>
  <c r="CY230" i="2"/>
  <c r="S51" i="18" s="1"/>
  <c r="CY228" i="2"/>
  <c r="S32" i="18" s="1"/>
  <c r="CZ49" i="2"/>
  <c r="DA47" i="2"/>
  <c r="K12" i="19" l="1"/>
  <c r="T14" i="18"/>
  <c r="M13" i="19"/>
  <c r="J13" i="19"/>
  <c r="L13" i="19"/>
  <c r="M12" i="19"/>
  <c r="U12" i="19"/>
  <c r="U13" i="19"/>
  <c r="K13" i="19"/>
  <c r="T37" i="19"/>
  <c r="J12" i="19"/>
  <c r="L12" i="19"/>
  <c r="BQ53" i="2"/>
  <c r="K32" i="18"/>
  <c r="J32" i="18"/>
  <c r="BQ47" i="2"/>
  <c r="M55" i="19"/>
  <c r="J54" i="19"/>
  <c r="M54" i="19"/>
  <c r="BP47" i="2"/>
  <c r="BN47" i="2"/>
  <c r="BO53" i="2"/>
  <c r="L55" i="19"/>
  <c r="BP53" i="2"/>
  <c r="K54" i="19"/>
  <c r="CZ230" i="2"/>
  <c r="T51" i="18" s="1"/>
  <c r="L32" i="18"/>
  <c r="DA55" i="2"/>
  <c r="U38" i="19" s="1"/>
  <c r="DA227" i="2"/>
  <c r="DB53" i="2"/>
  <c r="J51" i="18"/>
  <c r="CZ228" i="2"/>
  <c r="T32" i="18" s="1"/>
  <c r="DB47" i="2"/>
  <c r="DA49" i="2"/>
  <c r="K55" i="19"/>
  <c r="BN53" i="2"/>
  <c r="J55" i="19"/>
  <c r="L54" i="19"/>
  <c r="BO47" i="2"/>
  <c r="O12" i="19" l="1"/>
  <c r="V12" i="19"/>
  <c r="O13" i="19"/>
  <c r="Q12" i="19"/>
  <c r="Q13" i="19"/>
  <c r="N12" i="19"/>
  <c r="P12" i="19"/>
  <c r="N13" i="19"/>
  <c r="V13" i="19"/>
  <c r="U14" i="18"/>
  <c r="P13" i="19"/>
  <c r="U37" i="19"/>
  <c r="BR53" i="2"/>
  <c r="BS53" i="2"/>
  <c r="BQ4" i="6"/>
  <c r="BN4" i="6"/>
  <c r="BU53" i="2"/>
  <c r="BU47" i="2"/>
  <c r="BN48" i="2"/>
  <c r="N54" i="19" s="1"/>
  <c r="BR47" i="2"/>
  <c r="BO4" i="6"/>
  <c r="BS47" i="2"/>
  <c r="BR229" i="2"/>
  <c r="BP4" i="6"/>
  <c r="BT47" i="2"/>
  <c r="BQ54" i="2"/>
  <c r="Q55" i="19" s="1"/>
  <c r="BT53" i="2"/>
  <c r="BQ48" i="2"/>
  <c r="Q54" i="19" s="1"/>
  <c r="BP54" i="2"/>
  <c r="P55" i="19" s="1"/>
  <c r="DB49" i="2"/>
  <c r="DA230" i="2"/>
  <c r="U51" i="18" s="1"/>
  <c r="M32" i="18"/>
  <c r="M51" i="18"/>
  <c r="DB55" i="2"/>
  <c r="V38" i="19" s="1"/>
  <c r="DC53" i="2"/>
  <c r="DA228" i="2"/>
  <c r="U32" i="18" s="1"/>
  <c r="BO48" i="2"/>
  <c r="O54" i="19" s="1"/>
  <c r="DC47" i="2"/>
  <c r="BO54" i="2"/>
  <c r="O55" i="19" s="1"/>
  <c r="BN54" i="2"/>
  <c r="N55" i="19" s="1"/>
  <c r="BP48" i="2"/>
  <c r="P54" i="19" s="1"/>
  <c r="W13" i="19" l="1"/>
  <c r="V37" i="19"/>
  <c r="W12" i="19"/>
  <c r="BR54" i="2"/>
  <c r="BS54" i="2"/>
  <c r="BW53" i="2"/>
  <c r="BW47" i="2"/>
  <c r="BV53" i="2"/>
  <c r="BX47" i="2"/>
  <c r="BX53" i="2"/>
  <c r="BV47" i="2"/>
  <c r="BY53" i="2"/>
  <c r="BU4" i="6"/>
  <c r="BY47" i="2"/>
  <c r="BS4" i="6"/>
  <c r="BT48" i="2"/>
  <c r="BR4" i="6"/>
  <c r="DD47" i="2"/>
  <c r="BS48" i="2"/>
  <c r="BR48" i="2"/>
  <c r="BR228" i="2"/>
  <c r="BT4" i="6"/>
  <c r="BU48" i="2"/>
  <c r="BU54" i="2"/>
  <c r="BT54" i="2"/>
  <c r="DD53" i="2"/>
  <c r="DB230" i="2"/>
  <c r="V51" i="18" s="1"/>
  <c r="DC49" i="2"/>
  <c r="BN228" i="2"/>
  <c r="N32" i="18" s="1"/>
  <c r="DC55" i="2"/>
  <c r="W38" i="19" s="1"/>
  <c r="DB228" i="2"/>
  <c r="V32" i="18" s="1"/>
  <c r="BN229" i="2"/>
  <c r="N51" i="18"/>
  <c r="W37" i="19" l="1"/>
  <c r="BV4" i="6"/>
  <c r="BV48" i="2"/>
  <c r="BY54" i="2"/>
  <c r="BW4" i="6"/>
  <c r="BX4" i="6"/>
  <c r="CB47" i="2"/>
  <c r="BX48" i="2"/>
  <c r="CC53" i="2"/>
  <c r="BY228" i="2"/>
  <c r="BV54" i="2"/>
  <c r="BV228" i="2"/>
  <c r="BZ53" i="2"/>
  <c r="BW54" i="2"/>
  <c r="BW48" i="2"/>
  <c r="BX54" i="2"/>
  <c r="CA53" i="2"/>
  <c r="BW228" i="2"/>
  <c r="BX228" i="2"/>
  <c r="DE53" i="2"/>
  <c r="CB53" i="2"/>
  <c r="CA47" i="2"/>
  <c r="BZ47" i="2"/>
  <c r="BY4" i="6"/>
  <c r="CC47" i="2"/>
  <c r="DE47" i="2"/>
  <c r="BY48" i="2"/>
  <c r="DD49" i="2"/>
  <c r="DD4" i="6"/>
  <c r="BT229" i="2"/>
  <c r="BS228" i="2"/>
  <c r="BS229" i="2"/>
  <c r="DD55" i="2"/>
  <c r="BO228" i="2"/>
  <c r="O32" i="18" s="1"/>
  <c r="BP229" i="2"/>
  <c r="O51" i="18"/>
  <c r="BO229" i="2"/>
  <c r="BZ48" i="2" l="1"/>
  <c r="CA4" i="6"/>
  <c r="CB4" i="6"/>
  <c r="DE55" i="2"/>
  <c r="BZ4" i="6"/>
  <c r="DE4" i="6"/>
  <c r="CB48" i="2"/>
  <c r="CF47" i="2"/>
  <c r="CC54" i="2"/>
  <c r="CB54" i="2"/>
  <c r="DF53" i="2"/>
  <c r="CB228" i="2"/>
  <c r="DE228" i="2"/>
  <c r="CE53" i="2"/>
  <c r="CA228" i="2"/>
  <c r="CD47" i="2"/>
  <c r="CF53" i="2"/>
  <c r="CA48" i="2"/>
  <c r="CE47" i="2"/>
  <c r="CD53" i="2"/>
  <c r="CA54" i="2"/>
  <c r="BZ54" i="2"/>
  <c r="BZ228" i="2"/>
  <c r="CG53" i="2"/>
  <c r="CC228" i="2"/>
  <c r="CG47" i="2"/>
  <c r="CC4" i="6"/>
  <c r="DF47" i="2"/>
  <c r="CC48" i="2"/>
  <c r="DE49" i="2"/>
  <c r="BU229" i="2"/>
  <c r="BT228" i="2"/>
  <c r="DD227" i="2"/>
  <c r="BP228" i="2"/>
  <c r="P32" i="18" s="1"/>
  <c r="DC227" i="2"/>
  <c r="P51" i="18"/>
  <c r="CJ53" i="2" l="1"/>
  <c r="CI47" i="2"/>
  <c r="CH47" i="2"/>
  <c r="CH48" i="2" s="1"/>
  <c r="CH53" i="2"/>
  <c r="CH54" i="2" s="1"/>
  <c r="CI53" i="2"/>
  <c r="CJ47" i="2"/>
  <c r="CK53" i="2"/>
  <c r="CK47" i="2"/>
  <c r="W14" i="18"/>
  <c r="CD54" i="2"/>
  <c r="CF3" i="2"/>
  <c r="DF55" i="2"/>
  <c r="CD48" i="2"/>
  <c r="DF4" i="6"/>
  <c r="CF4" i="6"/>
  <c r="DF228" i="2"/>
  <c r="CE228" i="2"/>
  <c r="CF54" i="2"/>
  <c r="CE54" i="2"/>
  <c r="CD228" i="2"/>
  <c r="DG53" i="2"/>
  <c r="CG54" i="2"/>
  <c r="CF228" i="2"/>
  <c r="CG228" i="2"/>
  <c r="CE4" i="6"/>
  <c r="CE3" i="2"/>
  <c r="CF48" i="2"/>
  <c r="CE48" i="2"/>
  <c r="CD4" i="6"/>
  <c r="CD3" i="2"/>
  <c r="CG4" i="6"/>
  <c r="CG3" i="2"/>
  <c r="DG47" i="2"/>
  <c r="CG48" i="2"/>
  <c r="DF49" i="2"/>
  <c r="DE230" i="2"/>
  <c r="DD228" i="2"/>
  <c r="DD230" i="2"/>
  <c r="BU228" i="2"/>
  <c r="BQ229" i="2"/>
  <c r="BQ228" i="2"/>
  <c r="Q32" i="18" s="1"/>
  <c r="Q51" i="18"/>
  <c r="DC228" i="2"/>
  <c r="W32" i="18" s="1"/>
  <c r="DC230" i="2"/>
  <c r="W51" i="18" s="1"/>
  <c r="AV5" i="8"/>
  <c r="CJ48" i="2" l="1"/>
  <c r="CI4" i="6"/>
  <c r="CI3" i="2"/>
  <c r="CI5" i="2" s="1"/>
  <c r="DH53" i="2"/>
  <c r="CI54" i="2"/>
  <c r="CH228" i="2"/>
  <c r="CJ54" i="2"/>
  <c r="CI228" i="2"/>
  <c r="CJ228" i="2"/>
  <c r="CJ4" i="6"/>
  <c r="CJ3" i="2"/>
  <c r="CJ5" i="2" s="1"/>
  <c r="CH4" i="6"/>
  <c r="CI48" i="2"/>
  <c r="DH47" i="2"/>
  <c r="CH3" i="2"/>
  <c r="CH4" i="2" s="1"/>
  <c r="CK228" i="2"/>
  <c r="CK54" i="2"/>
  <c r="CK4" i="6"/>
  <c r="CK48" i="2"/>
  <c r="CK3" i="2"/>
  <c r="CK50" i="2" s="1"/>
  <c r="CF11" i="2"/>
  <c r="CF157" i="2"/>
  <c r="CF50" i="2"/>
  <c r="CD50" i="2"/>
  <c r="CD157" i="2"/>
  <c r="CD11" i="2"/>
  <c r="CE4" i="2"/>
  <c r="CE11" i="2"/>
  <c r="CF4" i="2"/>
  <c r="CE157" i="2"/>
  <c r="CE50" i="2"/>
  <c r="DG228" i="2"/>
  <c r="DG55" i="2"/>
  <c r="CG157" i="2"/>
  <c r="CG11" i="2"/>
  <c r="DG3" i="2"/>
  <c r="CG4" i="2"/>
  <c r="CG50" i="2"/>
  <c r="DG4" i="6"/>
  <c r="DG49" i="2"/>
  <c r="AV8" i="2"/>
  <c r="DH4" i="6" l="1"/>
  <c r="CI50" i="2"/>
  <c r="CK5" i="2"/>
  <c r="DH3" i="2"/>
  <c r="DH50" i="2" s="1"/>
  <c r="CH157" i="2"/>
  <c r="CI4" i="2"/>
  <c r="CH11" i="2"/>
  <c r="CJ157" i="2"/>
  <c r="CJ11" i="2"/>
  <c r="DH228" i="2"/>
  <c r="CI11" i="2"/>
  <c r="CI157" i="2"/>
  <c r="CJ4" i="2"/>
  <c r="CH50" i="2"/>
  <c r="CJ50" i="2"/>
  <c r="CH5" i="2"/>
  <c r="DH55" i="2"/>
  <c r="DH49" i="2"/>
  <c r="CK4" i="2"/>
  <c r="CK157" i="2"/>
  <c r="CK11" i="2"/>
  <c r="CD199" i="2"/>
  <c r="CD204" i="2"/>
  <c r="CD194" i="2"/>
  <c r="CG199" i="2"/>
  <c r="CG204" i="2"/>
  <c r="CG194" i="2"/>
  <c r="CF199" i="2"/>
  <c r="CF194" i="2"/>
  <c r="CF204" i="2"/>
  <c r="CE204" i="2"/>
  <c r="CE199" i="2"/>
  <c r="CE194" i="2"/>
  <c r="CF2" i="5"/>
  <c r="CF3" i="6"/>
  <c r="CF12" i="6" s="1"/>
  <c r="CF6" i="4" s="1"/>
  <c r="CF237" i="2"/>
  <c r="CF6" i="2"/>
  <c r="CF51" i="2"/>
  <c r="CF12" i="2"/>
  <c r="CF56" i="2"/>
  <c r="CF87" i="2"/>
  <c r="CF18" i="5"/>
  <c r="CD6" i="2"/>
  <c r="CG237" i="2"/>
  <c r="CE237" i="2"/>
  <c r="CF158" i="2"/>
  <c r="CE6" i="2"/>
  <c r="CE87" i="2"/>
  <c r="CE12" i="2"/>
  <c r="CE56" i="2"/>
  <c r="CE51" i="2"/>
  <c r="CE2" i="5"/>
  <c r="CE3" i="6"/>
  <c r="CE12" i="6" s="1"/>
  <c r="CD237" i="2"/>
  <c r="CD2" i="5"/>
  <c r="CD87" i="2"/>
  <c r="CE158" i="2"/>
  <c r="CD56" i="2"/>
  <c r="CD12" i="2"/>
  <c r="CD3" i="6"/>
  <c r="CD12" i="6" s="1"/>
  <c r="CD6" i="4" s="1"/>
  <c r="CD51" i="2"/>
  <c r="CG6" i="2"/>
  <c r="DG50" i="2"/>
  <c r="DG11" i="2"/>
  <c r="CG2" i="5"/>
  <c r="CG3" i="6"/>
  <c r="CG87" i="2"/>
  <c r="CG12" i="2"/>
  <c r="CG56" i="2"/>
  <c r="CG158" i="2"/>
  <c r="CG51" i="2"/>
  <c r="DG157" i="2"/>
  <c r="AV90" i="2"/>
  <c r="AV3" i="2"/>
  <c r="AV8" i="8"/>
  <c r="AV19" i="7"/>
  <c r="AV18" i="7"/>
  <c r="AV19" i="6"/>
  <c r="AV18" i="6"/>
  <c r="AV17" i="6"/>
  <c r="AV16" i="6"/>
  <c r="AV13" i="6"/>
  <c r="AV12" i="6"/>
  <c r="AV11" i="6"/>
  <c r="AV29" i="5"/>
  <c r="AV18" i="5"/>
  <c r="AV93" i="3"/>
  <c r="AV92" i="3"/>
  <c r="AV91" i="3"/>
  <c r="AV60" i="3"/>
  <c r="AV45" i="3"/>
  <c r="AV48" i="4"/>
  <c r="AV254" i="2"/>
  <c r="AV253" i="2"/>
  <c r="AV249" i="2"/>
  <c r="AV247" i="2"/>
  <c r="AV245" i="2"/>
  <c r="AV243" i="2"/>
  <c r="AV108" i="2"/>
  <c r="CH158" i="2" l="1"/>
  <c r="CK159" i="2"/>
  <c r="CK173" i="2" s="1"/>
  <c r="CK162" i="2" s="1"/>
  <c r="CK176" i="2" s="1"/>
  <c r="CK177" i="2" s="1"/>
  <c r="CJ159" i="2"/>
  <c r="CJ173" i="2" s="1"/>
  <c r="CJ162" i="2" s="1"/>
  <c r="CJ176" i="2" s="1"/>
  <c r="CJ177" i="2" s="1"/>
  <c r="CH159" i="2"/>
  <c r="CH173" i="2" s="1"/>
  <c r="CH162" i="2" s="1"/>
  <c r="CH176" i="2" s="1"/>
  <c r="CH6" i="2"/>
  <c r="CJ2" i="5"/>
  <c r="CJ3" i="6"/>
  <c r="CJ87" i="2"/>
  <c r="CJ89" i="2" s="1"/>
  <c r="CJ199" i="2"/>
  <c r="CJ204" i="2"/>
  <c r="CJ194" i="2"/>
  <c r="CJ209" i="2"/>
  <c r="CJ237" i="2"/>
  <c r="CJ68" i="3"/>
  <c r="CJ12" i="2"/>
  <c r="CJ51" i="2"/>
  <c r="CJ56" i="2"/>
  <c r="DH5" i="2"/>
  <c r="DH157" i="2"/>
  <c r="CI158" i="2"/>
  <c r="CH2" i="5"/>
  <c r="CH3" i="6"/>
  <c r="CH199" i="2"/>
  <c r="CH204" i="2"/>
  <c r="CH194" i="2"/>
  <c r="CH209" i="2"/>
  <c r="CH237" i="2"/>
  <c r="CH87" i="2"/>
  <c r="CH88" i="2" s="1"/>
  <c r="CH12" i="2"/>
  <c r="CH68" i="3"/>
  <c r="CH51" i="2"/>
  <c r="CH56" i="2"/>
  <c r="CI3" i="6"/>
  <c r="CI87" i="2"/>
  <c r="CI89" i="2" s="1"/>
  <c r="CI2" i="5"/>
  <c r="CJ158" i="2"/>
  <c r="CI194" i="2"/>
  <c r="CI199" i="2"/>
  <c r="CI204" i="2"/>
  <c r="CI209" i="2"/>
  <c r="CI237" i="2"/>
  <c r="CI68" i="3"/>
  <c r="CI12" i="2"/>
  <c r="CI51" i="2"/>
  <c r="CI56" i="2"/>
  <c r="CI6" i="2"/>
  <c r="CI159" i="2"/>
  <c r="CI173" i="2" s="1"/>
  <c r="CJ6" i="2"/>
  <c r="DH11" i="2"/>
  <c r="CK6" i="2"/>
  <c r="CK2" i="5"/>
  <c r="CK3" i="6"/>
  <c r="CK158" i="2"/>
  <c r="CK87" i="2"/>
  <c r="CK68" i="3"/>
  <c r="CK199" i="2"/>
  <c r="CK204" i="2"/>
  <c r="CK194" i="2"/>
  <c r="CK209" i="2"/>
  <c r="CK237" i="2"/>
  <c r="CK12" i="2"/>
  <c r="CK56" i="2"/>
  <c r="CK51" i="2"/>
  <c r="AV20" i="5"/>
  <c r="CF20" i="5"/>
  <c r="CE5" i="5"/>
  <c r="CE10" i="5"/>
  <c r="CE15" i="5"/>
  <c r="CD15" i="5"/>
  <c r="CD10" i="5"/>
  <c r="CG5" i="5"/>
  <c r="CG15" i="5"/>
  <c r="CG10" i="5"/>
  <c r="CF5" i="5"/>
  <c r="CF15" i="5"/>
  <c r="CF10" i="5"/>
  <c r="J10" i="1"/>
  <c r="CF6" i="6"/>
  <c r="CF88" i="2"/>
  <c r="CD5" i="5"/>
  <c r="CF27" i="5"/>
  <c r="CF5" i="3"/>
  <c r="CE15" i="3"/>
  <c r="CD18" i="5"/>
  <c r="CF15" i="3"/>
  <c r="CE6" i="4"/>
  <c r="CE88" i="2"/>
  <c r="CE18" i="5"/>
  <c r="CG88" i="2"/>
  <c r="DG2" i="5"/>
  <c r="DG12" i="2"/>
  <c r="DG87" i="2"/>
  <c r="DG56" i="2"/>
  <c r="DG51" i="2"/>
  <c r="CG82" i="3"/>
  <c r="CG6" i="3"/>
  <c r="CG15" i="8"/>
  <c r="DG6" i="2"/>
  <c r="CG12" i="6"/>
  <c r="DG3" i="6"/>
  <c r="AV50" i="2"/>
  <c r="AV223" i="2"/>
  <c r="AV157" i="2"/>
  <c r="AV11" i="2"/>
  <c r="CJ179" i="2" l="1"/>
  <c r="CJ181" i="2" s="1"/>
  <c r="CK179" i="2"/>
  <c r="CK180" i="2" s="1"/>
  <c r="DH3" i="6"/>
  <c r="DH2" i="5"/>
  <c r="DH6" i="2"/>
  <c r="DH68" i="3"/>
  <c r="DH173" i="2"/>
  <c r="DH162" i="2" s="1"/>
  <c r="CH179" i="2"/>
  <c r="CH181" i="2" s="1"/>
  <c r="CI162" i="2"/>
  <c r="CI176" i="2" s="1"/>
  <c r="CI177" i="2" s="1"/>
  <c r="CH89" i="2"/>
  <c r="CH12" i="6"/>
  <c r="CJ12" i="6"/>
  <c r="CJ6" i="4" s="1"/>
  <c r="CI5" i="5"/>
  <c r="CI10" i="5"/>
  <c r="CI15" i="5"/>
  <c r="CH5" i="5"/>
  <c r="CH10" i="5"/>
  <c r="CH15" i="5"/>
  <c r="CJ88" i="2"/>
  <c r="CH177" i="2"/>
  <c r="CJ5" i="5"/>
  <c r="CJ10" i="5"/>
  <c r="CJ15" i="5"/>
  <c r="CI12" i="6"/>
  <c r="CI88" i="2"/>
  <c r="DH87" i="2"/>
  <c r="DH89" i="2" s="1"/>
  <c r="DH199" i="2"/>
  <c r="DH204" i="2"/>
  <c r="DH194" i="2"/>
  <c r="DH209" i="2"/>
  <c r="DH237" i="2"/>
  <c r="DH12" i="2"/>
  <c r="DH51" i="2"/>
  <c r="DH56" i="2"/>
  <c r="DH159" i="2"/>
  <c r="CK5" i="5"/>
  <c r="CK10" i="5"/>
  <c r="CK15" i="5"/>
  <c r="CK89" i="2"/>
  <c r="CK88" i="2"/>
  <c r="CK12" i="6"/>
  <c r="DH12" i="6" s="1"/>
  <c r="DG15" i="5"/>
  <c r="DG10" i="5"/>
  <c r="CD20" i="5"/>
  <c r="CE20" i="5"/>
  <c r="CF67" i="3"/>
  <c r="CF68" i="3" s="1"/>
  <c r="CD27" i="5"/>
  <c r="CE27" i="5"/>
  <c r="CE5" i="3"/>
  <c r="CE6" i="6"/>
  <c r="CD6" i="6"/>
  <c r="CD5" i="3"/>
  <c r="CD67" i="3" s="1"/>
  <c r="CG6" i="4"/>
  <c r="DG12" i="6"/>
  <c r="CG15" i="3"/>
  <c r="DG26" i="5"/>
  <c r="CG20" i="5"/>
  <c r="DG4" i="5"/>
  <c r="CG16" i="8"/>
  <c r="CG40" i="3" s="1"/>
  <c r="AV87" i="2"/>
  <c r="AV6" i="2"/>
  <c r="AV56" i="2"/>
  <c r="AV51" i="2"/>
  <c r="CJ180" i="2" l="1"/>
  <c r="DH6" i="5"/>
  <c r="CK181" i="2"/>
  <c r="CI179" i="2"/>
  <c r="CI181" i="2" s="1"/>
  <c r="CH180" i="2"/>
  <c r="DH10" i="5"/>
  <c r="DH15" i="5"/>
  <c r="DH5" i="5"/>
  <c r="DH176" i="2"/>
  <c r="DH177" i="2" s="1"/>
  <c r="CH6" i="4"/>
  <c r="CI15" i="3"/>
  <c r="CH15" i="3"/>
  <c r="CJ15" i="3"/>
  <c r="CI6" i="4"/>
  <c r="CK6" i="4"/>
  <c r="CK15" i="3"/>
  <c r="DG9" i="5"/>
  <c r="DG14" i="5"/>
  <c r="CE67" i="3"/>
  <c r="CE68" i="3" s="1"/>
  <c r="DG6" i="4"/>
  <c r="DG5" i="5"/>
  <c r="CD68" i="3"/>
  <c r="DG28" i="3"/>
  <c r="CG6" i="6"/>
  <c r="CG27" i="5"/>
  <c r="CG5" i="3"/>
  <c r="DG18" i="5"/>
  <c r="CW62" i="3"/>
  <c r="CV62" i="3"/>
  <c r="CU62" i="3"/>
  <c r="CT62" i="3"/>
  <c r="CW61" i="3"/>
  <c r="CV61" i="3"/>
  <c r="CU61" i="3"/>
  <c r="CT61" i="3"/>
  <c r="CI180" i="2" l="1"/>
  <c r="DH179" i="2"/>
  <c r="DH6" i="4"/>
  <c r="DH15" i="3"/>
  <c r="DG27" i="5"/>
  <c r="DG6" i="6"/>
  <c r="DG20" i="5"/>
  <c r="DG19" i="5"/>
  <c r="CG67" i="3"/>
  <c r="DG5" i="3"/>
  <c r="AU60" i="3"/>
  <c r="AV63" i="3" s="1"/>
  <c r="AT60" i="3"/>
  <c r="AS60" i="3"/>
  <c r="AR60" i="3"/>
  <c r="AQ60" i="3"/>
  <c r="AP60" i="3"/>
  <c r="AO60" i="3"/>
  <c r="AN60" i="3"/>
  <c r="AM60" i="3"/>
  <c r="AL60" i="3"/>
  <c r="AK60" i="3"/>
  <c r="AJ60" i="3"/>
  <c r="AI60" i="3"/>
  <c r="AH60" i="3"/>
  <c r="AG60" i="3"/>
  <c r="AF60" i="3"/>
  <c r="AE60" i="3"/>
  <c r="AE57" i="3" s="1"/>
  <c r="CG68" i="3" l="1"/>
  <c r="DG67" i="3"/>
  <c r="DG68" i="3" s="1"/>
  <c r="AF63" i="3"/>
  <c r="AH63" i="3"/>
  <c r="AJ63" i="3"/>
  <c r="AL63" i="3"/>
  <c r="AN63" i="3"/>
  <c r="AP63" i="3"/>
  <c r="AR63" i="3"/>
  <c r="AT63" i="3"/>
  <c r="AU57" i="3"/>
  <c r="AF57" i="3"/>
  <c r="AH57" i="3"/>
  <c r="AJ57" i="3"/>
  <c r="AL57" i="3"/>
  <c r="AN57" i="3"/>
  <c r="AP57" i="3"/>
  <c r="AR57" i="3"/>
  <c r="AG63" i="3"/>
  <c r="CT60" i="3"/>
  <c r="AI63" i="3"/>
  <c r="CU60" i="3"/>
  <c r="AK63" i="3"/>
  <c r="AM63" i="3"/>
  <c r="AO63" i="3"/>
  <c r="CV60" i="3"/>
  <c r="AQ63" i="3"/>
  <c r="CW60" i="3"/>
  <c r="AS63" i="3"/>
  <c r="AU63" i="3"/>
  <c r="AT57" i="3"/>
  <c r="AG57" i="3"/>
  <c r="AI57" i="3"/>
  <c r="AK57" i="3"/>
  <c r="AM57" i="3"/>
  <c r="AO57" i="3"/>
  <c r="AQ57" i="3"/>
  <c r="AS57" i="3"/>
  <c r="CV63" i="3" l="1"/>
  <c r="CW63" i="3"/>
  <c r="CU63" i="3"/>
  <c r="AW63" i="3"/>
  <c r="CX60" i="3"/>
  <c r="CX63" i="3" s="1"/>
  <c r="AX63" i="3" l="1"/>
  <c r="AQ17" i="7"/>
  <c r="AM17" i="7"/>
  <c r="AM23" i="7" s="1"/>
  <c r="AL17" i="7"/>
  <c r="AL23" i="7" s="1"/>
  <c r="AI17" i="7"/>
  <c r="AH17" i="7"/>
  <c r="AH23" i="7" s="1"/>
  <c r="AA17" i="7"/>
  <c r="AA23" i="7" s="1"/>
  <c r="AD17" i="7"/>
  <c r="AP17" i="7"/>
  <c r="AT17" i="7"/>
  <c r="CM17" i="7"/>
  <c r="B18" i="7"/>
  <c r="C18" i="7"/>
  <c r="D18" i="7"/>
  <c r="E18" i="7"/>
  <c r="F18" i="7"/>
  <c r="G18" i="7"/>
  <c r="H18" i="7"/>
  <c r="I18" i="7"/>
  <c r="J18" i="7"/>
  <c r="K18" i="7"/>
  <c r="L18" i="7"/>
  <c r="M18" i="7"/>
  <c r="N18" i="7"/>
  <c r="O18" i="7"/>
  <c r="P18" i="7"/>
  <c r="Q18" i="7"/>
  <c r="R18" i="7"/>
  <c r="S18" i="7"/>
  <c r="T18" i="7"/>
  <c r="U18" i="7"/>
  <c r="V18" i="7"/>
  <c r="W18" i="7"/>
  <c r="X18" i="7"/>
  <c r="Y18" i="7"/>
  <c r="Z18" i="7"/>
  <c r="AA18" i="7"/>
  <c r="AB18" i="7"/>
  <c r="AC18" i="7"/>
  <c r="AD18" i="7"/>
  <c r="AE18" i="7"/>
  <c r="AF18" i="7"/>
  <c r="AG18" i="7"/>
  <c r="AH18" i="7"/>
  <c r="AI18" i="7"/>
  <c r="AJ18" i="7"/>
  <c r="AK18" i="7"/>
  <c r="AL18" i="7"/>
  <c r="AM18" i="7"/>
  <c r="AN18" i="7"/>
  <c r="AO18" i="7"/>
  <c r="AP18" i="7"/>
  <c r="AQ18" i="7"/>
  <c r="AR18" i="7"/>
  <c r="AS18" i="7"/>
  <c r="AT18" i="7"/>
  <c r="AU18" i="7"/>
  <c r="CY18" i="7"/>
  <c r="CZ18" i="7"/>
  <c r="DA18" i="7"/>
  <c r="DB18" i="7"/>
  <c r="DC18" i="7"/>
  <c r="B19" i="7"/>
  <c r="C19" i="7"/>
  <c r="D19" i="7"/>
  <c r="E19" i="7"/>
  <c r="F19" i="7"/>
  <c r="G19" i="7"/>
  <c r="H19" i="7"/>
  <c r="I19" i="7"/>
  <c r="J19" i="7"/>
  <c r="K19" i="7"/>
  <c r="L19" i="7"/>
  <c r="M19" i="7"/>
  <c r="N19" i="7"/>
  <c r="O19" i="7"/>
  <c r="P19" i="7"/>
  <c r="Q19" i="7"/>
  <c r="R19" i="7"/>
  <c r="S19" i="7"/>
  <c r="T19" i="7"/>
  <c r="U19" i="7"/>
  <c r="V19" i="7"/>
  <c r="W19" i="7"/>
  <c r="X19" i="7"/>
  <c r="Y19" i="7"/>
  <c r="Z19" i="7"/>
  <c r="AA19" i="7"/>
  <c r="AB19" i="7"/>
  <c r="AC19" i="7"/>
  <c r="AD19" i="7"/>
  <c r="AE19" i="7"/>
  <c r="AF19" i="7"/>
  <c r="AG19" i="7"/>
  <c r="AH19" i="7"/>
  <c r="AI19" i="7"/>
  <c r="AJ19" i="7"/>
  <c r="AK19" i="7"/>
  <c r="AL19" i="7"/>
  <c r="AM19" i="7"/>
  <c r="AN19" i="7"/>
  <c r="AO19" i="7"/>
  <c r="AP19" i="7"/>
  <c r="AQ19" i="7"/>
  <c r="AR19" i="7"/>
  <c r="AS19" i="7"/>
  <c r="AT19" i="7"/>
  <c r="AU19" i="7"/>
  <c r="CY19" i="7"/>
  <c r="CZ19" i="7"/>
  <c r="DA19" i="7"/>
  <c r="DB19" i="7"/>
  <c r="DC19" i="7"/>
  <c r="AE17" i="7"/>
  <c r="AU17" i="7"/>
  <c r="CS21" i="7"/>
  <c r="CT21" i="7"/>
  <c r="CU21" i="7"/>
  <c r="CV21" i="7"/>
  <c r="CW21" i="7"/>
  <c r="CX17" i="7" l="1"/>
  <c r="AT23" i="7"/>
  <c r="CW17" i="7"/>
  <c r="CW22" i="7" s="1"/>
  <c r="AP23" i="7"/>
  <c r="CT17" i="7"/>
  <c r="CT22" i="7" s="1"/>
  <c r="AD23" i="7"/>
  <c r="AQ22" i="7"/>
  <c r="AQ23" i="7"/>
  <c r="AU22" i="7"/>
  <c r="AU23" i="7"/>
  <c r="AE22" i="7"/>
  <c r="AE23" i="7"/>
  <c r="AI22" i="7"/>
  <c r="AI23" i="7"/>
  <c r="AT22" i="7"/>
  <c r="CU17" i="7"/>
  <c r="CU22" i="7" s="1"/>
  <c r="CV17" i="7"/>
  <c r="CV22" i="7" s="1"/>
  <c r="AL22" i="7"/>
  <c r="AM22" i="7"/>
  <c r="AD22" i="7"/>
  <c r="AA22" i="7"/>
  <c r="CT18" i="7"/>
  <c r="CX18" i="7"/>
  <c r="AY63" i="3"/>
  <c r="CM19" i="7"/>
  <c r="CP18" i="7"/>
  <c r="CU19" i="7"/>
  <c r="CX19" i="7"/>
  <c r="CQ19" i="7"/>
  <c r="AP22" i="7"/>
  <c r="AH22" i="7"/>
  <c r="AS17" i="7"/>
  <c r="AS23" i="7" s="1"/>
  <c r="AO17" i="7"/>
  <c r="AK17" i="7"/>
  <c r="AG17" i="7"/>
  <c r="AG23" i="7" s="1"/>
  <c r="AC17" i="7"/>
  <c r="I17" i="7"/>
  <c r="I23" i="7" s="1"/>
  <c r="AT20" i="7"/>
  <c r="AL20" i="7"/>
  <c r="AD20" i="7"/>
  <c r="CW19" i="7"/>
  <c r="CV19" i="7"/>
  <c r="CT19" i="7"/>
  <c r="CS19" i="7"/>
  <c r="CR19" i="7"/>
  <c r="CP19" i="7"/>
  <c r="CO19" i="7"/>
  <c r="CN19" i="7"/>
  <c r="AP20" i="7"/>
  <c r="AH20" i="7"/>
  <c r="CW18" i="7"/>
  <c r="CV18" i="7"/>
  <c r="CU18" i="7"/>
  <c r="CS18" i="7"/>
  <c r="CR18" i="7"/>
  <c r="CQ18" i="7"/>
  <c r="CO18" i="7"/>
  <c r="CN18" i="7"/>
  <c r="CM18" i="7"/>
  <c r="AU20" i="7"/>
  <c r="AQ20" i="7"/>
  <c r="AM20" i="7"/>
  <c r="AI20" i="7"/>
  <c r="AE20" i="7"/>
  <c r="AA20" i="7"/>
  <c r="AV17" i="7"/>
  <c r="AV23" i="7" s="1"/>
  <c r="AR17" i="7"/>
  <c r="AR23" i="7" s="1"/>
  <c r="AN17" i="7"/>
  <c r="AN23" i="7" s="1"/>
  <c r="AJ17" i="7"/>
  <c r="AJ23" i="7" s="1"/>
  <c r="AF17" i="7"/>
  <c r="AF23" i="7" s="1"/>
  <c r="AB17" i="7"/>
  <c r="AB23" i="7" s="1"/>
  <c r="AK20" i="7" l="1"/>
  <c r="AK23" i="7"/>
  <c r="AO20" i="7"/>
  <c r="AO23" i="7"/>
  <c r="AC20" i="7"/>
  <c r="AC23" i="7"/>
  <c r="AS22" i="7"/>
  <c r="AN22" i="7"/>
  <c r="AR22" i="7"/>
  <c r="AG22" i="7"/>
  <c r="AF22" i="7"/>
  <c r="AK22" i="7"/>
  <c r="AJ22" i="7"/>
  <c r="AG20" i="7"/>
  <c r="AS20" i="7"/>
  <c r="AO22" i="7"/>
  <c r="AZ63" i="3"/>
  <c r="AB22" i="7"/>
  <c r="AC22" i="7"/>
  <c r="AB20" i="7"/>
  <c r="AF20" i="7"/>
  <c r="AJ20" i="7"/>
  <c r="AN20" i="7"/>
  <c r="AR20" i="7"/>
  <c r="CU20" i="7" l="1"/>
  <c r="CV20" i="7"/>
  <c r="CW23" i="7"/>
  <c r="CT23" i="7"/>
  <c r="CV23" i="7"/>
  <c r="CU23" i="7"/>
  <c r="CT20" i="7"/>
  <c r="CW20" i="7"/>
  <c r="BA63" i="3"/>
  <c r="CY60" i="3"/>
  <c r="CY63" i="3" s="1"/>
  <c r="BB63" i="3" l="1"/>
  <c r="CT57" i="3"/>
  <c r="AU5" i="8" l="1"/>
  <c r="BE63" i="3" l="1"/>
  <c r="CZ60" i="3"/>
  <c r="CZ63" i="3" s="1"/>
  <c r="E13" i="6"/>
  <c r="CM13" i="6" s="1"/>
  <c r="I13" i="6"/>
  <c r="CN13" i="6" s="1"/>
  <c r="J13" i="6"/>
  <c r="K13" i="6"/>
  <c r="L13" i="6"/>
  <c r="M13" i="6"/>
  <c r="CO13" i="6" s="1"/>
  <c r="N13" i="6"/>
  <c r="O13" i="6"/>
  <c r="P13" i="6"/>
  <c r="Q13" i="6"/>
  <c r="CP13" i="6" s="1"/>
  <c r="R13" i="6"/>
  <c r="S13" i="6"/>
  <c r="T13" i="6"/>
  <c r="U13" i="6"/>
  <c r="CQ13" i="6" s="1"/>
  <c r="V13" i="6"/>
  <c r="W13" i="6"/>
  <c r="X13" i="6"/>
  <c r="Y13" i="6"/>
  <c r="CR13" i="6" s="1"/>
  <c r="Z13" i="6"/>
  <c r="AA13" i="6"/>
  <c r="AB13" i="6"/>
  <c r="AC13" i="6"/>
  <c r="CS13" i="6" s="1"/>
  <c r="AD13" i="6"/>
  <c r="AE13" i="6"/>
  <c r="AF13" i="6"/>
  <c r="AG13" i="6"/>
  <c r="CT13" i="6" s="1"/>
  <c r="AH13" i="6"/>
  <c r="AI13" i="6"/>
  <c r="AJ13" i="6"/>
  <c r="AK13" i="6"/>
  <c r="CU13" i="6" s="1"/>
  <c r="AL13" i="6"/>
  <c r="AM13" i="6"/>
  <c r="AN13" i="6"/>
  <c r="AO13" i="6"/>
  <c r="CV13" i="6" s="1"/>
  <c r="AP13" i="6"/>
  <c r="AQ13" i="6"/>
  <c r="AR13" i="6"/>
  <c r="AS13" i="6"/>
  <c r="CW13" i="6" s="1"/>
  <c r="AT13" i="6"/>
  <c r="AU13" i="6"/>
  <c r="E20" i="6"/>
  <c r="CM20" i="6" s="1"/>
  <c r="I20" i="6"/>
  <c r="CN20" i="6" s="1"/>
  <c r="J20" i="6"/>
  <c r="K20" i="6"/>
  <c r="L20" i="6"/>
  <c r="M20" i="6"/>
  <c r="CO20" i="6" s="1"/>
  <c r="N20" i="6"/>
  <c r="O20" i="6"/>
  <c r="P20" i="6"/>
  <c r="Q20" i="6"/>
  <c r="CP20" i="6" s="1"/>
  <c r="R20" i="6"/>
  <c r="S20" i="6"/>
  <c r="T20" i="6"/>
  <c r="U20" i="6"/>
  <c r="CQ20" i="6" s="1"/>
  <c r="V20" i="6"/>
  <c r="W20" i="6"/>
  <c r="X20" i="6"/>
  <c r="Y20" i="6"/>
  <c r="CR20" i="6" s="1"/>
  <c r="Z20" i="6"/>
  <c r="AA20" i="6"/>
  <c r="AB20" i="6"/>
  <c r="AC20" i="6"/>
  <c r="CS20" i="6" s="1"/>
  <c r="AD20" i="6"/>
  <c r="AE20" i="6"/>
  <c r="AF20" i="6"/>
  <c r="AG20" i="6"/>
  <c r="CT20" i="6" s="1"/>
  <c r="AH20" i="6"/>
  <c r="AI20" i="6"/>
  <c r="AJ20" i="6"/>
  <c r="AK20" i="6"/>
  <c r="CU20" i="6" s="1"/>
  <c r="AL20" i="6"/>
  <c r="AM20" i="6"/>
  <c r="AN20" i="6"/>
  <c r="AO20" i="6"/>
  <c r="CV20" i="6" s="1"/>
  <c r="AP20" i="6"/>
  <c r="AQ20" i="6"/>
  <c r="AR20" i="6"/>
  <c r="AS20" i="6"/>
  <c r="CW20" i="6" s="1"/>
  <c r="AT20" i="6"/>
  <c r="AU20" i="6"/>
  <c r="AU4" i="8"/>
  <c r="AU49" i="3"/>
  <c r="BF63" i="3" l="1"/>
  <c r="AU8" i="8" l="1"/>
  <c r="AU19" i="6"/>
  <c r="AU18" i="6"/>
  <c r="AU17" i="6"/>
  <c r="AU16" i="6"/>
  <c r="AU12" i="6"/>
  <c r="AU11" i="6"/>
  <c r="AU29" i="5"/>
  <c r="AU18" i="5"/>
  <c r="AU93" i="3"/>
  <c r="AU92" i="3"/>
  <c r="AU91" i="3"/>
  <c r="AU48" i="4"/>
  <c r="AU30" i="4"/>
  <c r="AU254" i="2"/>
  <c r="AU253" i="2"/>
  <c r="AU249" i="2"/>
  <c r="AU247" i="2"/>
  <c r="AU245" i="2"/>
  <c r="AU243" i="2"/>
  <c r="AU108" i="2"/>
  <c r="AU20" i="5" l="1"/>
  <c r="DA60" i="3"/>
  <c r="DA63" i="3" s="1"/>
  <c r="AU19" i="5"/>
  <c r="BN60" i="3" l="1"/>
  <c r="DB60" i="3"/>
  <c r="DB63" i="3" s="1"/>
  <c r="CV65" i="3"/>
  <c r="CV13" i="3"/>
  <c r="CW106" i="2"/>
  <c r="CV106" i="2"/>
  <c r="CU106" i="2"/>
  <c r="CT106" i="2"/>
  <c r="CS106" i="2"/>
  <c r="CR106" i="2"/>
  <c r="CQ106" i="2"/>
  <c r="CP106" i="2"/>
  <c r="CO106" i="2"/>
  <c r="CN106" i="2"/>
  <c r="CM106" i="2"/>
  <c r="CN108" i="2" l="1"/>
  <c r="BO60" i="3"/>
  <c r="BN63" i="3"/>
  <c r="BP60" i="3" l="1"/>
  <c r="BO63" i="3"/>
  <c r="BQ60" i="3" l="1"/>
  <c r="BR60" i="3" s="1"/>
  <c r="BP63" i="3"/>
  <c r="BS60" i="3" l="1"/>
  <c r="BR63" i="3"/>
  <c r="BQ63" i="3"/>
  <c r="DC60" i="3"/>
  <c r="DC63" i="3" s="1"/>
  <c r="CN284" i="2"/>
  <c r="CM284" i="2"/>
  <c r="BS63" i="3" l="1"/>
  <c r="BT60" i="3"/>
  <c r="D80" i="1"/>
  <c r="D79" i="1"/>
  <c r="B80" i="1"/>
  <c r="B79" i="1"/>
  <c r="BT63" i="3" l="1"/>
  <c r="BU60" i="3"/>
  <c r="BV60" i="3" s="1"/>
  <c r="CM8" i="8"/>
  <c r="CW4" i="8"/>
  <c r="CV4" i="8"/>
  <c r="CU4" i="8"/>
  <c r="CT4" i="8"/>
  <c r="CS4" i="8"/>
  <c r="CR4" i="8"/>
  <c r="CQ4" i="8"/>
  <c r="CP4" i="8"/>
  <c r="CO4" i="8"/>
  <c r="CN4" i="8"/>
  <c r="CM4" i="8"/>
  <c r="CN3" i="8"/>
  <c r="CM3" i="8"/>
  <c r="CU5" i="8"/>
  <c r="CT5" i="8"/>
  <c r="CS5" i="8"/>
  <c r="CR5" i="8"/>
  <c r="CQ5" i="8"/>
  <c r="CP5" i="8"/>
  <c r="CO5" i="8"/>
  <c r="CN5" i="8"/>
  <c r="CM5" i="8"/>
  <c r="CM2" i="8"/>
  <c r="DC1" i="8"/>
  <c r="DB1" i="8"/>
  <c r="DA1" i="8"/>
  <c r="CZ1" i="8"/>
  <c r="CY1" i="8"/>
  <c r="CX1" i="8"/>
  <c r="CW1" i="8"/>
  <c r="CV1" i="8"/>
  <c r="CU1" i="8"/>
  <c r="CT1" i="8"/>
  <c r="CS1" i="8"/>
  <c r="CR1" i="8"/>
  <c r="CQ1" i="8"/>
  <c r="CP1" i="8"/>
  <c r="CO1" i="8"/>
  <c r="CN1" i="8"/>
  <c r="CM1" i="8"/>
  <c r="CM4" i="7"/>
  <c r="DC1" i="7"/>
  <c r="DB1" i="7"/>
  <c r="DA1" i="7"/>
  <c r="CZ1" i="7"/>
  <c r="CY1" i="7"/>
  <c r="CX1" i="7"/>
  <c r="CW1" i="7"/>
  <c r="CV1" i="7"/>
  <c r="CU1" i="7"/>
  <c r="CT1" i="7"/>
  <c r="CS1" i="7"/>
  <c r="CR1" i="7"/>
  <c r="CQ1" i="7"/>
  <c r="CP1" i="7"/>
  <c r="CO1" i="7"/>
  <c r="CN1" i="7"/>
  <c r="CM1" i="7"/>
  <c r="AT284" i="2"/>
  <c r="AS284" i="2"/>
  <c r="AR284" i="2"/>
  <c r="AQ284" i="2"/>
  <c r="AP284" i="2"/>
  <c r="AO284" i="2"/>
  <c r="AN284" i="2"/>
  <c r="AM284" i="2"/>
  <c r="AL284" i="2"/>
  <c r="AK284" i="2"/>
  <c r="AJ284" i="2"/>
  <c r="AI284" i="2"/>
  <c r="AH284" i="2"/>
  <c r="AG284" i="2"/>
  <c r="AF284" i="2"/>
  <c r="AE284" i="2"/>
  <c r="AD284" i="2"/>
  <c r="AC284" i="2"/>
  <c r="AB284" i="2"/>
  <c r="AA284" i="2"/>
  <c r="Z284" i="2"/>
  <c r="Y284" i="2"/>
  <c r="X284" i="2"/>
  <c r="W284" i="2"/>
  <c r="V284" i="2"/>
  <c r="U284" i="2"/>
  <c r="T284" i="2"/>
  <c r="S284" i="2"/>
  <c r="R284" i="2"/>
  <c r="Q284" i="2"/>
  <c r="P284" i="2"/>
  <c r="O284" i="2"/>
  <c r="N284" i="2"/>
  <c r="M284" i="2"/>
  <c r="L284" i="2"/>
  <c r="K284" i="2"/>
  <c r="J284" i="2"/>
  <c r="I284" i="2"/>
  <c r="H284" i="2"/>
  <c r="G284" i="2"/>
  <c r="F284" i="2"/>
  <c r="E284" i="2"/>
  <c r="D284" i="2"/>
  <c r="C284" i="2"/>
  <c r="B284" i="2"/>
  <c r="AC16" i="8"/>
  <c r="AB16" i="8"/>
  <c r="AA16" i="8"/>
  <c r="Z16" i="8"/>
  <c r="Y16" i="8"/>
  <c r="X16" i="8"/>
  <c r="W16" i="8"/>
  <c r="V16" i="8"/>
  <c r="U16" i="8"/>
  <c r="T16" i="8"/>
  <c r="S16" i="8"/>
  <c r="R16" i="8"/>
  <c r="Q16" i="8"/>
  <c r="P16" i="8"/>
  <c r="O16" i="8"/>
  <c r="N16" i="8"/>
  <c r="M16" i="8"/>
  <c r="L16" i="8"/>
  <c r="K16" i="8"/>
  <c r="J16" i="8"/>
  <c r="I16" i="8"/>
  <c r="H16" i="8"/>
  <c r="G16" i="8"/>
  <c r="F16" i="8"/>
  <c r="E16" i="8"/>
  <c r="D16" i="8"/>
  <c r="C16" i="8"/>
  <c r="B16" i="8"/>
  <c r="BN8" i="8"/>
  <c r="BO8" i="8" s="1"/>
  <c r="BP8" i="8" s="1"/>
  <c r="BQ8" i="8" s="1"/>
  <c r="BR8" i="8" s="1"/>
  <c r="BS8" i="8" s="1"/>
  <c r="BT8" i="8" s="1"/>
  <c r="BU8" i="8" s="1"/>
  <c r="BV8" i="8" s="1"/>
  <c r="BW8" i="8" s="1"/>
  <c r="BX8" i="8" s="1"/>
  <c r="BY8" i="8" s="1"/>
  <c r="BZ8" i="8" s="1"/>
  <c r="CA8" i="8" s="1"/>
  <c r="CB8" i="8" s="1"/>
  <c r="CC8" i="8" s="1"/>
  <c r="CD8" i="8" s="1"/>
  <c r="CE8" i="8" s="1"/>
  <c r="CF8" i="8" s="1"/>
  <c r="CG8" i="8" s="1"/>
  <c r="CH8" i="8" s="1"/>
  <c r="CI8" i="8" s="1"/>
  <c r="CJ8" i="8" s="1"/>
  <c r="CK8" i="8" s="1"/>
  <c r="AT8" i="8"/>
  <c r="AS8" i="8"/>
  <c r="AR8" i="8"/>
  <c r="AQ8" i="8"/>
  <c r="AP8" i="8"/>
  <c r="AO8" i="8"/>
  <c r="AN8" i="8"/>
  <c r="AM8" i="8"/>
  <c r="AL8" i="8"/>
  <c r="AK8" i="8"/>
  <c r="AJ8" i="8"/>
  <c r="AI8" i="8"/>
  <c r="AH8" i="8"/>
  <c r="AG8" i="8"/>
  <c r="AF8" i="8"/>
  <c r="AE8" i="8"/>
  <c r="AD8" i="8"/>
  <c r="AC8" i="8"/>
  <c r="AB8" i="8"/>
  <c r="AA8" i="8"/>
  <c r="Z8" i="8"/>
  <c r="Y8" i="8"/>
  <c r="X8" i="8"/>
  <c r="W8" i="8"/>
  <c r="V8" i="8"/>
  <c r="U8" i="8"/>
  <c r="T8" i="8"/>
  <c r="S8" i="8"/>
  <c r="R8" i="8"/>
  <c r="Q8" i="8"/>
  <c r="P8" i="8"/>
  <c r="O8" i="8"/>
  <c r="N8" i="8"/>
  <c r="M8" i="8"/>
  <c r="L8" i="8"/>
  <c r="K8" i="8"/>
  <c r="J8" i="8"/>
  <c r="I8" i="8"/>
  <c r="H8" i="8"/>
  <c r="G8" i="8"/>
  <c r="F8" i="8"/>
  <c r="AL2" i="8"/>
  <c r="CV2" i="8" s="1"/>
  <c r="AK2" i="8"/>
  <c r="AK3" i="8" s="1"/>
  <c r="AJ2" i="8"/>
  <c r="AJ3" i="8" s="1"/>
  <c r="AI2" i="8"/>
  <c r="AI3" i="8" s="1"/>
  <c r="AH2" i="8"/>
  <c r="AH3" i="8" s="1"/>
  <c r="AG2" i="8"/>
  <c r="AG3" i="8" s="1"/>
  <c r="AF2" i="8"/>
  <c r="AF3" i="8" s="1"/>
  <c r="AE2" i="8"/>
  <c r="AE3" i="8" s="1"/>
  <c r="AD2" i="8"/>
  <c r="AD3" i="8" s="1"/>
  <c r="AC2" i="8"/>
  <c r="AC3" i="8" s="1"/>
  <c r="AB2" i="8"/>
  <c r="AB3" i="8" s="1"/>
  <c r="AA2" i="8"/>
  <c r="AA3" i="8" s="1"/>
  <c r="Z2" i="8"/>
  <c r="Z3" i="8" s="1"/>
  <c r="Y2" i="8"/>
  <c r="Y3" i="8" s="1"/>
  <c r="X2" i="8"/>
  <c r="X3" i="8" s="1"/>
  <c r="W2" i="8"/>
  <c r="W3" i="8" s="1"/>
  <c r="V2" i="8"/>
  <c r="V3" i="8" s="1"/>
  <c r="U2" i="8"/>
  <c r="U3" i="8" s="1"/>
  <c r="T2" i="8"/>
  <c r="T3" i="8" s="1"/>
  <c r="S2" i="8"/>
  <c r="S3" i="8" s="1"/>
  <c r="R2" i="8"/>
  <c r="R3" i="8" s="1"/>
  <c r="Q2" i="8"/>
  <c r="P2" i="8"/>
  <c r="P3" i="8" s="1"/>
  <c r="O2" i="8"/>
  <c r="O3" i="8" s="1"/>
  <c r="N2" i="8"/>
  <c r="N3" i="8" s="1"/>
  <c r="M2" i="8"/>
  <c r="L2" i="8"/>
  <c r="L3" i="8" s="1"/>
  <c r="K2" i="8"/>
  <c r="K3" i="8" s="1"/>
  <c r="J2" i="8"/>
  <c r="J3" i="8" s="1"/>
  <c r="F2" i="8"/>
  <c r="CN2" i="8" s="1"/>
  <c r="AT5" i="8"/>
  <c r="AS5" i="8"/>
  <c r="AR5" i="8"/>
  <c r="AQ5" i="8"/>
  <c r="AP5" i="8"/>
  <c r="AO5" i="8"/>
  <c r="AN5" i="8"/>
  <c r="AM5" i="8"/>
  <c r="AL5" i="8"/>
  <c r="CT8" i="8" l="1"/>
  <c r="BV63" i="3"/>
  <c r="BW60" i="3"/>
  <c r="CS8" i="8"/>
  <c r="DD60" i="3"/>
  <c r="DD63" i="3" s="1"/>
  <c r="BU63" i="3"/>
  <c r="CP3" i="8"/>
  <c r="CS3" i="8"/>
  <c r="CN8" i="8"/>
  <c r="CT3" i="8"/>
  <c r="CQ2" i="8"/>
  <c r="CQ3" i="8"/>
  <c r="CU3" i="8"/>
  <c r="CR3" i="8"/>
  <c r="CO3" i="8"/>
  <c r="CP2" i="8"/>
  <c r="CV5" i="8"/>
  <c r="CR2" i="8"/>
  <c r="CO8" i="8"/>
  <c r="CU8" i="8"/>
  <c r="CT284" i="2"/>
  <c r="CS2" i="8"/>
  <c r="CP8" i="8"/>
  <c r="CV8" i="8"/>
  <c r="CO284" i="2"/>
  <c r="CU284" i="2"/>
  <c r="CS284" i="2"/>
  <c r="AQ2" i="8"/>
  <c r="AQ3" i="8" s="1"/>
  <c r="CT2" i="8"/>
  <c r="CQ8" i="8"/>
  <c r="CW8" i="8"/>
  <c r="CP284" i="2"/>
  <c r="CV284" i="2"/>
  <c r="CR284" i="2"/>
  <c r="AO2" i="8"/>
  <c r="AO3" i="8" s="1"/>
  <c r="CW5" i="8"/>
  <c r="AM2" i="8"/>
  <c r="AM3" i="8" s="1"/>
  <c r="AS2" i="8"/>
  <c r="AS3" i="8" s="1"/>
  <c r="CO2" i="8"/>
  <c r="CU2" i="8"/>
  <c r="CR8" i="8"/>
  <c r="CQ284" i="2"/>
  <c r="CW284" i="2"/>
  <c r="AW4" i="8"/>
  <c r="AV4" i="8"/>
  <c r="AL3" i="8"/>
  <c r="AN2" i="8"/>
  <c r="AN3" i="8" s="1"/>
  <c r="AP2" i="8"/>
  <c r="AR2" i="8"/>
  <c r="AR3" i="8" s="1"/>
  <c r="AT2" i="8"/>
  <c r="AU2" i="8"/>
  <c r="AU3" i="8" s="1"/>
  <c r="BX60" i="3" l="1"/>
  <c r="BW63" i="3"/>
  <c r="CV3" i="8"/>
  <c r="AP3" i="8"/>
  <c r="CW3" i="8" s="1"/>
  <c r="CW2" i="8"/>
  <c r="AT3" i="8"/>
  <c r="CX2" i="8"/>
  <c r="CX4" i="8"/>
  <c r="AX4" i="8"/>
  <c r="BY60" i="3" l="1"/>
  <c r="DE60" i="3" s="1"/>
  <c r="DE63" i="3" s="1"/>
  <c r="BX63" i="3"/>
  <c r="AY4" i="8"/>
  <c r="BY63" i="3" l="1"/>
  <c r="BZ60" i="3"/>
  <c r="AZ4" i="8"/>
  <c r="BZ63" i="3" l="1"/>
  <c r="CA60" i="3"/>
  <c r="BA4" i="8"/>
  <c r="CA63" i="3" l="1"/>
  <c r="CB60" i="3"/>
  <c r="CY4" i="8"/>
  <c r="BB4" i="8"/>
  <c r="CC60" i="3" l="1"/>
  <c r="CD60" i="3" s="1"/>
  <c r="CB63" i="3"/>
  <c r="BC4" i="8"/>
  <c r="CE60" i="3" l="1"/>
  <c r="CD63" i="3"/>
  <c r="CC63" i="3"/>
  <c r="DF60" i="3"/>
  <c r="DF63" i="3" s="1"/>
  <c r="CE63" i="3" l="1"/>
  <c r="CF60" i="3"/>
  <c r="CZ4" i="8"/>
  <c r="CG60" i="3" l="1"/>
  <c r="CH60" i="3" s="1"/>
  <c r="CF63" i="3"/>
  <c r="CH63" i="3" l="1"/>
  <c r="CI60" i="3"/>
  <c r="DG60" i="3"/>
  <c r="CG63" i="3"/>
  <c r="DA4" i="8"/>
  <c r="CI63" i="3" l="1"/>
  <c r="CJ60" i="3"/>
  <c r="DG63" i="3"/>
  <c r="BN14" i="8"/>
  <c r="CK60" i="3" l="1"/>
  <c r="CJ63" i="3"/>
  <c r="DB4" i="8"/>
  <c r="CK63" i="3" l="1"/>
  <c r="DH60" i="3"/>
  <c r="DH63" i="3" s="1"/>
  <c r="BO14" i="8"/>
  <c r="BN4" i="8"/>
  <c r="BO4" i="8" l="1"/>
  <c r="BP14" i="8"/>
  <c r="BQ14" i="8" l="1"/>
  <c r="BR14" i="8" s="1"/>
  <c r="BP4" i="8"/>
  <c r="BR4" i="8" l="1"/>
  <c r="BS14" i="8"/>
  <c r="BQ4" i="8"/>
  <c r="DC4" i="8" s="1"/>
  <c r="BS4" i="8" l="1"/>
  <c r="BT14" i="8"/>
  <c r="BQ11" i="7"/>
  <c r="BP11" i="7"/>
  <c r="BO11" i="7"/>
  <c r="BN11" i="7"/>
  <c r="H5" i="7"/>
  <c r="I4" i="7" s="1"/>
  <c r="I7" i="7" s="1"/>
  <c r="G5" i="7"/>
  <c r="F5" i="7"/>
  <c r="G4" i="7" s="1"/>
  <c r="G7" i="7" s="1"/>
  <c r="D5" i="7"/>
  <c r="C5" i="7"/>
  <c r="B5" i="7"/>
  <c r="DC11" i="7" l="1"/>
  <c r="BU14" i="8"/>
  <c r="BT4" i="8"/>
  <c r="DB11" i="7"/>
  <c r="G6" i="7"/>
  <c r="E4" i="7"/>
  <c r="E7" i="7" s="1"/>
  <c r="D4" i="7"/>
  <c r="H4" i="7"/>
  <c r="C4" i="7"/>
  <c r="C6" i="7" l="1"/>
  <c r="C7" i="7"/>
  <c r="H6" i="7"/>
  <c r="H7" i="7"/>
  <c r="D6" i="7"/>
  <c r="D7" i="7"/>
  <c r="BU4" i="8"/>
  <c r="DD4" i="8" s="1"/>
  <c r="BV14" i="8"/>
  <c r="CM7" i="7"/>
  <c r="BV4" i="8" l="1"/>
  <c r="BW14" i="8"/>
  <c r="DC1" i="6"/>
  <c r="DB1" i="6"/>
  <c r="DA1" i="6"/>
  <c r="CZ1" i="6"/>
  <c r="CY1" i="6"/>
  <c r="CX1" i="6"/>
  <c r="CW1" i="6"/>
  <c r="CV1" i="6"/>
  <c r="CU1" i="6"/>
  <c r="CT1" i="6"/>
  <c r="CS1" i="6"/>
  <c r="CR1" i="6"/>
  <c r="CQ1" i="6"/>
  <c r="CP1" i="6"/>
  <c r="CO1" i="6"/>
  <c r="CN1" i="6"/>
  <c r="CM1" i="6"/>
  <c r="DC28" i="5"/>
  <c r="DB28" i="5"/>
  <c r="DA28" i="5"/>
  <c r="CZ28" i="5"/>
  <c r="CN25" i="5"/>
  <c r="DC1" i="5"/>
  <c r="DB1" i="5"/>
  <c r="DA1" i="5"/>
  <c r="CZ1" i="5"/>
  <c r="CY1" i="5"/>
  <c r="CX1" i="5"/>
  <c r="CW1" i="5"/>
  <c r="CV1" i="5"/>
  <c r="CU1" i="5"/>
  <c r="CT1" i="5"/>
  <c r="CS1" i="5"/>
  <c r="CR1" i="5"/>
  <c r="CQ1" i="5"/>
  <c r="CP1" i="5"/>
  <c r="CO1" i="5"/>
  <c r="CN1" i="5"/>
  <c r="CM1" i="5"/>
  <c r="CW34" i="4"/>
  <c r="CV34" i="4"/>
  <c r="CU34" i="4"/>
  <c r="CT34" i="4"/>
  <c r="CS34" i="4"/>
  <c r="CR34" i="4"/>
  <c r="CQ34" i="4"/>
  <c r="CP34" i="4"/>
  <c r="CO34" i="4"/>
  <c r="CN34" i="4"/>
  <c r="CM34" i="4"/>
  <c r="CW27" i="4"/>
  <c r="CV27" i="4"/>
  <c r="CU27" i="4"/>
  <c r="CT27" i="4"/>
  <c r="CS27" i="4"/>
  <c r="CR27" i="4"/>
  <c r="CQ27" i="4"/>
  <c r="CP27" i="4"/>
  <c r="CO27" i="4"/>
  <c r="CN27" i="4"/>
  <c r="CM27" i="4"/>
  <c r="CW26" i="4"/>
  <c r="CV26" i="4"/>
  <c r="CU26" i="4"/>
  <c r="CT26" i="4"/>
  <c r="CS26" i="4"/>
  <c r="CR26" i="4"/>
  <c r="CQ26" i="4"/>
  <c r="CP26" i="4"/>
  <c r="CO26" i="4"/>
  <c r="CN26" i="4"/>
  <c r="CM26" i="4"/>
  <c r="CW25" i="4"/>
  <c r="CV25" i="4"/>
  <c r="CU25" i="4"/>
  <c r="CT25" i="4"/>
  <c r="CS25" i="4"/>
  <c r="CR25" i="4"/>
  <c r="CQ25" i="4"/>
  <c r="CP25" i="4"/>
  <c r="CO25" i="4"/>
  <c r="CN25" i="4"/>
  <c r="CM25" i="4"/>
  <c r="CW22" i="4"/>
  <c r="CV22" i="4"/>
  <c r="CU22" i="4"/>
  <c r="CT22" i="4"/>
  <c r="CS22" i="4"/>
  <c r="CR22" i="4"/>
  <c r="CQ22" i="4"/>
  <c r="CP22" i="4"/>
  <c r="CO22" i="4"/>
  <c r="CN22" i="4"/>
  <c r="CM22" i="4"/>
  <c r="CW21" i="4"/>
  <c r="CV21" i="4"/>
  <c r="CU21" i="4"/>
  <c r="CT21" i="4"/>
  <c r="CS21" i="4"/>
  <c r="CR21" i="4"/>
  <c r="CQ21" i="4"/>
  <c r="CP21" i="4"/>
  <c r="CO21" i="4"/>
  <c r="CN21" i="4"/>
  <c r="CM21" i="4"/>
  <c r="CW20" i="4"/>
  <c r="CV20" i="4"/>
  <c r="CU20" i="4"/>
  <c r="CT20" i="4"/>
  <c r="CS20" i="4"/>
  <c r="CR20" i="4"/>
  <c r="CQ20" i="4"/>
  <c r="CP20" i="4"/>
  <c r="CO20" i="4"/>
  <c r="CN20" i="4"/>
  <c r="CM20" i="4"/>
  <c r="CW19" i="4"/>
  <c r="CV19" i="4"/>
  <c r="CU19" i="4"/>
  <c r="CT19" i="4"/>
  <c r="CS19" i="4"/>
  <c r="CR19" i="4"/>
  <c r="CQ19" i="4"/>
  <c r="CP19" i="4"/>
  <c r="CO19" i="4"/>
  <c r="CN19" i="4"/>
  <c r="CM19" i="4"/>
  <c r="CW18" i="4"/>
  <c r="CV18" i="4"/>
  <c r="CU18" i="4"/>
  <c r="CT18" i="4"/>
  <c r="CS18" i="4"/>
  <c r="CR18" i="4"/>
  <c r="CQ18" i="4"/>
  <c r="CP18" i="4"/>
  <c r="CO18" i="4"/>
  <c r="CN18" i="4"/>
  <c r="CM18" i="4"/>
  <c r="CW15" i="4"/>
  <c r="CV15" i="4"/>
  <c r="CU15" i="4"/>
  <c r="CT15" i="4"/>
  <c r="CS15" i="4"/>
  <c r="CR15" i="4"/>
  <c r="CQ15" i="4"/>
  <c r="CP15" i="4"/>
  <c r="CO15" i="4"/>
  <c r="CN15" i="4"/>
  <c r="CM15" i="4"/>
  <c r="CW14" i="4"/>
  <c r="CV14" i="4"/>
  <c r="CU14" i="4"/>
  <c r="CT14" i="4"/>
  <c r="CS14" i="4"/>
  <c r="CR14" i="4"/>
  <c r="CQ14" i="4"/>
  <c r="CP14" i="4"/>
  <c r="CO14" i="4"/>
  <c r="CN14" i="4"/>
  <c r="CM14" i="4"/>
  <c r="CW13" i="4"/>
  <c r="CV13" i="4"/>
  <c r="CU13" i="4"/>
  <c r="CT13" i="4"/>
  <c r="CS13" i="4"/>
  <c r="CR13" i="4"/>
  <c r="CQ13" i="4"/>
  <c r="CP13" i="4"/>
  <c r="CO13" i="4"/>
  <c r="CN13" i="4"/>
  <c r="CM13" i="4"/>
  <c r="CW12" i="4"/>
  <c r="CV12" i="4"/>
  <c r="CU12" i="4"/>
  <c r="CT12" i="4"/>
  <c r="CS12" i="4"/>
  <c r="CR12" i="4"/>
  <c r="CQ12" i="4"/>
  <c r="CP12" i="4"/>
  <c r="CO12" i="4"/>
  <c r="CN12" i="4"/>
  <c r="CM12" i="4"/>
  <c r="CP11" i="4"/>
  <c r="CO11" i="4"/>
  <c r="CN11" i="4"/>
  <c r="CM11" i="4"/>
  <c r="CW10" i="4"/>
  <c r="CV10" i="4"/>
  <c r="CU10" i="4"/>
  <c r="CT10" i="4"/>
  <c r="CS10" i="4"/>
  <c r="CR10" i="4"/>
  <c r="CQ10" i="4"/>
  <c r="CP10" i="4"/>
  <c r="CO10" i="4"/>
  <c r="CN10" i="4"/>
  <c r="CM10" i="4"/>
  <c r="CW9" i="4"/>
  <c r="CV9" i="4"/>
  <c r="CU9" i="4"/>
  <c r="CT9" i="4"/>
  <c r="CS9" i="4"/>
  <c r="CR9" i="4"/>
  <c r="CQ9" i="4"/>
  <c r="CP9" i="4"/>
  <c r="CO9" i="4"/>
  <c r="CN9" i="4"/>
  <c r="CM9" i="4"/>
  <c r="CW6" i="4"/>
  <c r="CV6" i="4"/>
  <c r="CU6" i="4"/>
  <c r="CT6" i="4"/>
  <c r="CS6" i="4"/>
  <c r="CR6" i="4"/>
  <c r="CQ6" i="4"/>
  <c r="CP6" i="4"/>
  <c r="CO6" i="4"/>
  <c r="CN6" i="4"/>
  <c r="CM6" i="4"/>
  <c r="CW5" i="4"/>
  <c r="CV5" i="4"/>
  <c r="CU5" i="4"/>
  <c r="CT5" i="4"/>
  <c r="CS5" i="4"/>
  <c r="CR5" i="4"/>
  <c r="CQ5" i="4"/>
  <c r="CP5" i="4"/>
  <c r="CO5" i="4"/>
  <c r="CN5" i="4"/>
  <c r="CM5" i="4"/>
  <c r="CW4" i="4"/>
  <c r="CV4" i="4"/>
  <c r="CU4" i="4"/>
  <c r="CT4" i="4"/>
  <c r="CS4" i="4"/>
  <c r="CR4" i="4"/>
  <c r="CQ4" i="4"/>
  <c r="CP4" i="4"/>
  <c r="CO4" i="4"/>
  <c r="CN4" i="4"/>
  <c r="CM4" i="4"/>
  <c r="DC1" i="4"/>
  <c r="DB1" i="4"/>
  <c r="DA1" i="4"/>
  <c r="CZ1" i="4"/>
  <c r="CY1" i="4"/>
  <c r="CX1" i="4"/>
  <c r="CW1" i="4"/>
  <c r="CV1" i="4"/>
  <c r="CU1" i="4"/>
  <c r="CT1" i="4"/>
  <c r="CS1" i="4"/>
  <c r="CR1" i="4"/>
  <c r="CQ1" i="4"/>
  <c r="CP1" i="4"/>
  <c r="CO1" i="4"/>
  <c r="CN1" i="4"/>
  <c r="CM1" i="4"/>
  <c r="CM84" i="3"/>
  <c r="CM77" i="3"/>
  <c r="CS67" i="3"/>
  <c r="CR67" i="3"/>
  <c r="CQ67" i="3"/>
  <c r="CP67" i="3"/>
  <c r="CO67" i="3"/>
  <c r="CN67" i="3"/>
  <c r="CW65" i="3"/>
  <c r="CU65" i="3"/>
  <c r="CT65" i="3"/>
  <c r="CS65" i="3"/>
  <c r="CR65" i="3"/>
  <c r="CQ65" i="3"/>
  <c r="CP65" i="3"/>
  <c r="CO65" i="3"/>
  <c r="CN65" i="3"/>
  <c r="CM65" i="3"/>
  <c r="DC53" i="3"/>
  <c r="DB53" i="3"/>
  <c r="DA53" i="3"/>
  <c r="CZ53" i="3"/>
  <c r="CY53" i="3"/>
  <c r="CX53" i="3"/>
  <c r="CW53" i="3"/>
  <c r="CV53" i="3"/>
  <c r="CU53" i="3"/>
  <c r="CT53" i="3"/>
  <c r="CS53" i="3"/>
  <c r="CR53" i="3"/>
  <c r="CQ53" i="3"/>
  <c r="CP53" i="3"/>
  <c r="CO53" i="3"/>
  <c r="CN53" i="3"/>
  <c r="CM53" i="3"/>
  <c r="DC49" i="3"/>
  <c r="DB49" i="3"/>
  <c r="DA49" i="3"/>
  <c r="CZ49" i="3"/>
  <c r="CY49" i="3"/>
  <c r="CU49" i="3"/>
  <c r="CT49" i="3"/>
  <c r="CS49" i="3"/>
  <c r="CR49" i="3"/>
  <c r="CQ49" i="3"/>
  <c r="CP49" i="3"/>
  <c r="CO49" i="3"/>
  <c r="CN49" i="3"/>
  <c r="CM49" i="3"/>
  <c r="DC47" i="3"/>
  <c r="DB47" i="3"/>
  <c r="DA47" i="3"/>
  <c r="CZ47" i="3"/>
  <c r="CY47" i="3"/>
  <c r="CX47" i="3"/>
  <c r="CW47" i="3"/>
  <c r="CV47" i="3"/>
  <c r="CU47" i="3"/>
  <c r="CT47" i="3"/>
  <c r="CS47" i="3"/>
  <c r="CR47" i="3"/>
  <c r="CQ47" i="3"/>
  <c r="CP47" i="3"/>
  <c r="CO47" i="3"/>
  <c r="CN47" i="3"/>
  <c r="CM47" i="3"/>
  <c r="CW46" i="3"/>
  <c r="CV46" i="3"/>
  <c r="CU46" i="3"/>
  <c r="CT46" i="3"/>
  <c r="CS46" i="3"/>
  <c r="CR46" i="3"/>
  <c r="CQ46" i="3"/>
  <c r="CP46" i="3"/>
  <c r="CO46" i="3"/>
  <c r="CN46" i="3"/>
  <c r="CM46" i="3"/>
  <c r="DC45" i="3"/>
  <c r="DB45" i="3"/>
  <c r="DA45" i="3"/>
  <c r="CZ45" i="3"/>
  <c r="CY45" i="3"/>
  <c r="CN45" i="3"/>
  <c r="CM45" i="3"/>
  <c r="DC44" i="3"/>
  <c r="DB44" i="3"/>
  <c r="DA44" i="3"/>
  <c r="CZ44" i="3"/>
  <c r="CY44" i="3"/>
  <c r="CX44" i="3"/>
  <c r="CW44" i="3"/>
  <c r="CV44" i="3"/>
  <c r="CU44" i="3"/>
  <c r="CT44" i="3"/>
  <c r="CS44" i="3"/>
  <c r="CR44" i="3"/>
  <c r="CQ44" i="3"/>
  <c r="CP44" i="3"/>
  <c r="CO44" i="3"/>
  <c r="CN44" i="3"/>
  <c r="CM44" i="3"/>
  <c r="DC43" i="3"/>
  <c r="DB43" i="3"/>
  <c r="DA43" i="3"/>
  <c r="CZ43" i="3"/>
  <c r="CY43" i="3"/>
  <c r="CX43" i="3"/>
  <c r="CW43" i="3"/>
  <c r="CV43" i="3"/>
  <c r="CU43" i="3"/>
  <c r="CT43" i="3"/>
  <c r="CS43" i="3"/>
  <c r="CR43" i="3"/>
  <c r="CQ43" i="3"/>
  <c r="CP43" i="3"/>
  <c r="CO43" i="3"/>
  <c r="CN43" i="3"/>
  <c r="CM43" i="3"/>
  <c r="DC42" i="3"/>
  <c r="DB42" i="3"/>
  <c r="DA42" i="3"/>
  <c r="CZ42" i="3"/>
  <c r="CY42" i="3"/>
  <c r="CX42" i="3"/>
  <c r="CW42" i="3"/>
  <c r="CV42" i="3"/>
  <c r="CU42" i="3"/>
  <c r="CT42" i="3"/>
  <c r="CS42" i="3"/>
  <c r="CR42" i="3"/>
  <c r="CQ42" i="3"/>
  <c r="CP42" i="3"/>
  <c r="CO42" i="3"/>
  <c r="CN42" i="3"/>
  <c r="CM42" i="3"/>
  <c r="DC41" i="3"/>
  <c r="DB41" i="3"/>
  <c r="DA41" i="3"/>
  <c r="CZ41" i="3"/>
  <c r="CY41" i="3"/>
  <c r="CX41" i="3"/>
  <c r="CW41" i="3"/>
  <c r="CV41" i="3"/>
  <c r="CU41" i="3"/>
  <c r="CT41" i="3"/>
  <c r="CS41" i="3"/>
  <c r="CR41" i="3"/>
  <c r="CQ41" i="3"/>
  <c r="CP41" i="3"/>
  <c r="CO41" i="3"/>
  <c r="CN41" i="3"/>
  <c r="CM41" i="3"/>
  <c r="CW40" i="3"/>
  <c r="CV40" i="3"/>
  <c r="CU40" i="3"/>
  <c r="CT40" i="3"/>
  <c r="CS40" i="3"/>
  <c r="CR40" i="3"/>
  <c r="CQ40" i="3"/>
  <c r="CP40" i="3"/>
  <c r="CO40" i="3"/>
  <c r="CN40" i="3"/>
  <c r="CM40" i="3"/>
  <c r="DC39" i="3"/>
  <c r="DB39" i="3"/>
  <c r="DA39" i="3"/>
  <c r="CZ39" i="3"/>
  <c r="CY39" i="3"/>
  <c r="CX39" i="3"/>
  <c r="CW39" i="3"/>
  <c r="CV39" i="3"/>
  <c r="CU39" i="3"/>
  <c r="CT39" i="3"/>
  <c r="CS39" i="3"/>
  <c r="CR39" i="3"/>
  <c r="CQ39" i="3"/>
  <c r="CP39" i="3"/>
  <c r="CO39" i="3"/>
  <c r="CN39" i="3"/>
  <c r="CM39" i="3"/>
  <c r="DC34" i="3"/>
  <c r="DB34" i="3"/>
  <c r="DA34" i="3"/>
  <c r="CZ34" i="3"/>
  <c r="CY34" i="3"/>
  <c r="CX34" i="3"/>
  <c r="CW34" i="3"/>
  <c r="CV34" i="3"/>
  <c r="CU34" i="3"/>
  <c r="CT34" i="3"/>
  <c r="CS34" i="3"/>
  <c r="CR34" i="3"/>
  <c r="CQ34" i="3"/>
  <c r="CP34" i="3"/>
  <c r="CO34" i="3"/>
  <c r="CN34" i="3"/>
  <c r="CM34" i="3"/>
  <c r="DC33" i="3"/>
  <c r="DB33" i="3"/>
  <c r="DA33" i="3"/>
  <c r="CZ33" i="3"/>
  <c r="CY33" i="3"/>
  <c r="CX33" i="3"/>
  <c r="CW33" i="3"/>
  <c r="CV33" i="3"/>
  <c r="CU33" i="3"/>
  <c r="CT33" i="3"/>
  <c r="CS33" i="3"/>
  <c r="CR33" i="3"/>
  <c r="CQ33" i="3"/>
  <c r="CP33" i="3"/>
  <c r="CO33" i="3"/>
  <c r="CN33" i="3"/>
  <c r="CM33" i="3"/>
  <c r="DC32" i="3"/>
  <c r="DB32" i="3"/>
  <c r="DA32" i="3"/>
  <c r="CZ32" i="3"/>
  <c r="CY32" i="3"/>
  <c r="CX32" i="3"/>
  <c r="CW32" i="3"/>
  <c r="CV32" i="3"/>
  <c r="CU32" i="3"/>
  <c r="CT32" i="3"/>
  <c r="CS32" i="3"/>
  <c r="CR32" i="3"/>
  <c r="CQ32" i="3"/>
  <c r="CP32" i="3"/>
  <c r="CO32" i="3"/>
  <c r="CN32" i="3"/>
  <c r="CM32" i="3"/>
  <c r="CW31" i="3"/>
  <c r="CV31" i="3"/>
  <c r="CU31" i="3"/>
  <c r="CT31" i="3"/>
  <c r="CS31" i="3"/>
  <c r="CR31" i="3"/>
  <c r="CQ31" i="3"/>
  <c r="CP31" i="3"/>
  <c r="CO31" i="3"/>
  <c r="CN31" i="3"/>
  <c r="CM31" i="3"/>
  <c r="CW30" i="3"/>
  <c r="CV30" i="3"/>
  <c r="CU30" i="3"/>
  <c r="CT30" i="3"/>
  <c r="CS30" i="3"/>
  <c r="CR30" i="3"/>
  <c r="CQ30" i="3"/>
  <c r="CP30" i="3"/>
  <c r="CO30" i="3"/>
  <c r="CN30" i="3"/>
  <c r="CM30" i="3"/>
  <c r="CW29" i="3"/>
  <c r="CV29" i="3"/>
  <c r="CU29" i="3"/>
  <c r="CT29" i="3"/>
  <c r="CS29" i="3"/>
  <c r="CR29" i="3"/>
  <c r="CQ29" i="3"/>
  <c r="CP29" i="3"/>
  <c r="CO29" i="3"/>
  <c r="CN29" i="3"/>
  <c r="CM29" i="3"/>
  <c r="CW28" i="3"/>
  <c r="CV28" i="3"/>
  <c r="CU28" i="3"/>
  <c r="CT28" i="3"/>
  <c r="CS28" i="3"/>
  <c r="CR28" i="3"/>
  <c r="CQ28" i="3"/>
  <c r="CP28" i="3"/>
  <c r="CO28" i="3"/>
  <c r="CN28" i="3"/>
  <c r="CM28" i="3"/>
  <c r="AT12" i="3"/>
  <c r="AS12" i="3"/>
  <c r="AR12" i="3"/>
  <c r="AQ12" i="3"/>
  <c r="AP12" i="3"/>
  <c r="AO12" i="3"/>
  <c r="AN12" i="3"/>
  <c r="AM12" i="3"/>
  <c r="AL12" i="3"/>
  <c r="AK12" i="3"/>
  <c r="AJ12" i="3"/>
  <c r="AI12" i="3"/>
  <c r="AH12" i="3"/>
  <c r="AG12" i="3"/>
  <c r="AF12" i="3"/>
  <c r="AE12" i="3"/>
  <c r="AD12" i="3"/>
  <c r="AC12" i="3"/>
  <c r="AB12" i="3"/>
  <c r="AA12" i="3"/>
  <c r="Z12" i="3"/>
  <c r="Y12" i="3"/>
  <c r="X12" i="3"/>
  <c r="W12" i="3"/>
  <c r="V12" i="3"/>
  <c r="U12" i="3"/>
  <c r="T12" i="3"/>
  <c r="S12" i="3"/>
  <c r="R12" i="3"/>
  <c r="Q12" i="3"/>
  <c r="P12" i="3"/>
  <c r="O12" i="3"/>
  <c r="N12" i="3"/>
  <c r="M12" i="3"/>
  <c r="L12" i="3"/>
  <c r="K12" i="3"/>
  <c r="J12" i="3"/>
  <c r="I12" i="3"/>
  <c r="H12" i="3"/>
  <c r="G12" i="3"/>
  <c r="F12" i="3"/>
  <c r="CW23" i="3"/>
  <c r="CV23" i="3"/>
  <c r="CU23" i="3"/>
  <c r="CT23" i="3"/>
  <c r="CS23" i="3"/>
  <c r="CR23" i="3"/>
  <c r="CQ23" i="3"/>
  <c r="CP23" i="3"/>
  <c r="CO23" i="3"/>
  <c r="CN23" i="3"/>
  <c r="CM23" i="3"/>
  <c r="CW22" i="3"/>
  <c r="CV22" i="3"/>
  <c r="CU22" i="3"/>
  <c r="CT22" i="3"/>
  <c r="CS22" i="3"/>
  <c r="CR22" i="3"/>
  <c r="CQ22" i="3"/>
  <c r="CP22" i="3"/>
  <c r="CO22" i="3"/>
  <c r="CN22" i="3"/>
  <c r="CM22" i="3"/>
  <c r="CW21" i="3"/>
  <c r="CV21" i="3"/>
  <c r="CU21" i="3"/>
  <c r="CT21" i="3"/>
  <c r="CS21" i="3"/>
  <c r="CR21" i="3"/>
  <c r="CQ21" i="3"/>
  <c r="CP21" i="3"/>
  <c r="CO21" i="3"/>
  <c r="CN21" i="3"/>
  <c r="CM21" i="3"/>
  <c r="CW20" i="3"/>
  <c r="CV20" i="3"/>
  <c r="CU20" i="3"/>
  <c r="CT20" i="3"/>
  <c r="CS20" i="3"/>
  <c r="CR20" i="3"/>
  <c r="CQ20" i="3"/>
  <c r="CP20" i="3"/>
  <c r="CO20" i="3"/>
  <c r="CN20" i="3"/>
  <c r="CM20" i="3"/>
  <c r="CW19" i="3"/>
  <c r="CV19" i="3"/>
  <c r="CU19" i="3"/>
  <c r="CT19" i="3"/>
  <c r="CS19" i="3"/>
  <c r="CR19" i="3"/>
  <c r="CQ19" i="3"/>
  <c r="CP19" i="3"/>
  <c r="CO19" i="3"/>
  <c r="CN19" i="3"/>
  <c r="CM19" i="3"/>
  <c r="CW18" i="3"/>
  <c r="CV18" i="3"/>
  <c r="CU18" i="3"/>
  <c r="CT18" i="3"/>
  <c r="CS18" i="3"/>
  <c r="CR18" i="3"/>
  <c r="CQ18" i="3"/>
  <c r="CP18" i="3"/>
  <c r="CO18" i="3"/>
  <c r="CN18" i="3"/>
  <c r="CM18" i="3"/>
  <c r="CW17" i="3"/>
  <c r="CV17" i="3"/>
  <c r="CU17" i="3"/>
  <c r="CT17" i="3"/>
  <c r="CS17" i="3"/>
  <c r="CR17" i="3"/>
  <c r="CQ17" i="3"/>
  <c r="CP17" i="3"/>
  <c r="CO17" i="3"/>
  <c r="CN17" i="3"/>
  <c r="CM17" i="3"/>
  <c r="CW16" i="3"/>
  <c r="CV16" i="3"/>
  <c r="CU16" i="3"/>
  <c r="CT16" i="3"/>
  <c r="CS16" i="3"/>
  <c r="CR16" i="3"/>
  <c r="CQ16" i="3"/>
  <c r="CP16" i="3"/>
  <c r="CO16" i="3"/>
  <c r="CN16" i="3"/>
  <c r="CM16" i="3"/>
  <c r="CW15" i="3"/>
  <c r="CV15" i="3"/>
  <c r="CU15" i="3"/>
  <c r="CT15" i="3"/>
  <c r="CS15" i="3"/>
  <c r="CR15" i="3"/>
  <c r="CQ15" i="3"/>
  <c r="CP15" i="3"/>
  <c r="CO15" i="3"/>
  <c r="CN15" i="3"/>
  <c r="CM15" i="3"/>
  <c r="DC14" i="3"/>
  <c r="DB14" i="3"/>
  <c r="DA14" i="3"/>
  <c r="CZ14" i="3"/>
  <c r="CY14" i="3"/>
  <c r="CX14" i="3"/>
  <c r="CW14" i="3"/>
  <c r="CV14" i="3"/>
  <c r="CU14" i="3"/>
  <c r="CT14" i="3"/>
  <c r="CS14" i="3"/>
  <c r="CR14" i="3"/>
  <c r="CQ14" i="3"/>
  <c r="CP14" i="3"/>
  <c r="CO14" i="3"/>
  <c r="CN14" i="3"/>
  <c r="CM14" i="3"/>
  <c r="CW13" i="3"/>
  <c r="CU13" i="3"/>
  <c r="CT13" i="3"/>
  <c r="CS13" i="3"/>
  <c r="CR13" i="3"/>
  <c r="CQ13" i="3"/>
  <c r="CP13" i="3"/>
  <c r="CO13" i="3"/>
  <c r="CN13" i="3"/>
  <c r="CM13" i="3"/>
  <c r="DC10" i="3"/>
  <c r="DB10" i="3"/>
  <c r="DA10" i="3"/>
  <c r="CZ10" i="3"/>
  <c r="CY10" i="3"/>
  <c r="CX10" i="3"/>
  <c r="CW10" i="3"/>
  <c r="CV10" i="3"/>
  <c r="CU10" i="3"/>
  <c r="CT10" i="3"/>
  <c r="CS10" i="3"/>
  <c r="CR10" i="3"/>
  <c r="CQ10" i="3"/>
  <c r="CP10" i="3"/>
  <c r="CO10" i="3"/>
  <c r="CN10" i="3"/>
  <c r="CM10" i="3"/>
  <c r="CW9" i="3"/>
  <c r="CV9" i="3"/>
  <c r="CU9" i="3"/>
  <c r="CT9" i="3"/>
  <c r="CS9" i="3"/>
  <c r="CR9" i="3"/>
  <c r="CQ9" i="3"/>
  <c r="CP9" i="3"/>
  <c r="CO9" i="3"/>
  <c r="CN9" i="3"/>
  <c r="CM9" i="3"/>
  <c r="CW8" i="3"/>
  <c r="CV8" i="3"/>
  <c r="CU8" i="3"/>
  <c r="CT8" i="3"/>
  <c r="CS8" i="3"/>
  <c r="CR8" i="3"/>
  <c r="CQ8" i="3"/>
  <c r="CP8" i="3"/>
  <c r="CO8" i="3"/>
  <c r="CN8" i="3"/>
  <c r="CM8" i="3"/>
  <c r="CW7" i="3"/>
  <c r="CV7" i="3"/>
  <c r="CU7" i="3"/>
  <c r="CT7" i="3"/>
  <c r="CS7" i="3"/>
  <c r="CR7" i="3"/>
  <c r="CQ7" i="3"/>
  <c r="CP7" i="3"/>
  <c r="CO7" i="3"/>
  <c r="CN7" i="3"/>
  <c r="CM7" i="3"/>
  <c r="CW5" i="3"/>
  <c r="CV5" i="3"/>
  <c r="CU5" i="3"/>
  <c r="CT5" i="3"/>
  <c r="CS5" i="3"/>
  <c r="CR5" i="3"/>
  <c r="CQ5" i="3"/>
  <c r="CP5" i="3"/>
  <c r="CO5" i="3"/>
  <c r="CN5" i="3"/>
  <c r="CM5" i="3"/>
  <c r="DC1" i="3"/>
  <c r="DB1" i="3"/>
  <c r="DA1" i="3"/>
  <c r="CZ1" i="3"/>
  <c r="CY1" i="3"/>
  <c r="CX1" i="3"/>
  <c r="CW1" i="3"/>
  <c r="CV1" i="3"/>
  <c r="CU1" i="3"/>
  <c r="CT1" i="3"/>
  <c r="CS1" i="3"/>
  <c r="CR1" i="3"/>
  <c r="CQ1" i="3"/>
  <c r="CP1" i="3"/>
  <c r="CO1" i="3"/>
  <c r="CN1" i="3"/>
  <c r="CM1" i="3"/>
  <c r="DC273" i="2"/>
  <c r="DB273" i="2"/>
  <c r="DA273" i="2"/>
  <c r="CZ273" i="2"/>
  <c r="CY273" i="2"/>
  <c r="CX273" i="2"/>
  <c r="CW273" i="2"/>
  <c r="CV273" i="2"/>
  <c r="CU273" i="2"/>
  <c r="CT273" i="2"/>
  <c r="CS273" i="2"/>
  <c r="CR273" i="2"/>
  <c r="CQ273" i="2"/>
  <c r="CP273" i="2"/>
  <c r="CO273" i="2"/>
  <c r="CN273" i="2"/>
  <c r="CM273" i="2"/>
  <c r="CW266" i="2"/>
  <c r="CV266" i="2"/>
  <c r="CU266" i="2"/>
  <c r="CT266" i="2"/>
  <c r="CS266" i="2"/>
  <c r="CR266" i="2"/>
  <c r="CQ266" i="2"/>
  <c r="CP266" i="2"/>
  <c r="CO266" i="2"/>
  <c r="CN266" i="2"/>
  <c r="CM266" i="2"/>
  <c r="CW258" i="2"/>
  <c r="CV258" i="2"/>
  <c r="CU258" i="2"/>
  <c r="CT258" i="2"/>
  <c r="CS258" i="2"/>
  <c r="CR258" i="2"/>
  <c r="CQ258" i="2"/>
  <c r="CP258" i="2"/>
  <c r="CO258" i="2"/>
  <c r="CN258" i="2"/>
  <c r="CM258" i="2"/>
  <c r="CW248" i="2"/>
  <c r="CV248" i="2"/>
  <c r="CU248" i="2"/>
  <c r="CT248" i="2"/>
  <c r="CS248" i="2"/>
  <c r="CR248" i="2"/>
  <c r="CQ248" i="2"/>
  <c r="CP248" i="2"/>
  <c r="CO248" i="2"/>
  <c r="CN248" i="2"/>
  <c r="CM248" i="2"/>
  <c r="CW246" i="2"/>
  <c r="CV246" i="2"/>
  <c r="CU246" i="2"/>
  <c r="CT246" i="2"/>
  <c r="CS246" i="2"/>
  <c r="CR246" i="2"/>
  <c r="CQ246" i="2"/>
  <c r="CP246" i="2"/>
  <c r="CO246" i="2"/>
  <c r="CN246" i="2"/>
  <c r="CM246" i="2"/>
  <c r="CW244" i="2"/>
  <c r="CV244" i="2"/>
  <c r="CU244" i="2"/>
  <c r="CT244" i="2"/>
  <c r="CS244" i="2"/>
  <c r="CR244" i="2"/>
  <c r="CQ244" i="2"/>
  <c r="CP244" i="2"/>
  <c r="CO244" i="2"/>
  <c r="CN244" i="2"/>
  <c r="CM244" i="2"/>
  <c r="CW242" i="2"/>
  <c r="CV242" i="2"/>
  <c r="CU242" i="2"/>
  <c r="CT242" i="2"/>
  <c r="CS242" i="2"/>
  <c r="CR242" i="2"/>
  <c r="CQ242" i="2"/>
  <c r="CP242" i="2"/>
  <c r="CO242" i="2"/>
  <c r="CN242" i="2"/>
  <c r="CM242" i="2"/>
  <c r="CW203" i="2"/>
  <c r="CV203" i="2"/>
  <c r="CU203" i="2"/>
  <c r="CT203" i="2"/>
  <c r="CS203" i="2"/>
  <c r="CR203" i="2"/>
  <c r="CQ203" i="2"/>
  <c r="CP203" i="2"/>
  <c r="CO203" i="2"/>
  <c r="CN203" i="2"/>
  <c r="CM203" i="2"/>
  <c r="CW198" i="2"/>
  <c r="CV198" i="2"/>
  <c r="CU198" i="2"/>
  <c r="CT198" i="2"/>
  <c r="CS198" i="2"/>
  <c r="CR198" i="2"/>
  <c r="CQ198" i="2"/>
  <c r="CP198" i="2"/>
  <c r="CO198" i="2"/>
  <c r="CN198" i="2"/>
  <c r="CM198" i="2"/>
  <c r="CW193" i="2"/>
  <c r="CV193" i="2"/>
  <c r="CU193" i="2"/>
  <c r="CT193" i="2"/>
  <c r="CS193" i="2"/>
  <c r="CR193" i="2"/>
  <c r="CQ193" i="2"/>
  <c r="CP193" i="2"/>
  <c r="CO193" i="2"/>
  <c r="CN193" i="2"/>
  <c r="CM193" i="2"/>
  <c r="CW184" i="2"/>
  <c r="CV184" i="2"/>
  <c r="CU184" i="2"/>
  <c r="CT184" i="2"/>
  <c r="CS184" i="2"/>
  <c r="CR184" i="2"/>
  <c r="CQ184" i="2"/>
  <c r="CP184" i="2"/>
  <c r="CO184" i="2"/>
  <c r="CN184" i="2"/>
  <c r="CM184" i="2"/>
  <c r="CN179" i="2"/>
  <c r="CM179" i="2"/>
  <c r="CW176" i="2"/>
  <c r="CV176" i="2"/>
  <c r="CU176" i="2"/>
  <c r="CT176" i="2"/>
  <c r="CS176" i="2"/>
  <c r="CR176" i="2"/>
  <c r="CQ176" i="2"/>
  <c r="CP176" i="2"/>
  <c r="CO176" i="2"/>
  <c r="CN176" i="2"/>
  <c r="CM176" i="2"/>
  <c r="CW173" i="2"/>
  <c r="CV173" i="2"/>
  <c r="CU173" i="2"/>
  <c r="CT173" i="2"/>
  <c r="CS173" i="2"/>
  <c r="CR173" i="2"/>
  <c r="CQ173" i="2"/>
  <c r="CP173" i="2"/>
  <c r="CO173" i="2"/>
  <c r="CN173" i="2"/>
  <c r="CM173" i="2"/>
  <c r="CW78" i="2"/>
  <c r="CV78" i="2"/>
  <c r="CU78" i="2"/>
  <c r="CT78" i="2"/>
  <c r="CS78" i="2"/>
  <c r="CR78" i="2"/>
  <c r="CQ78" i="2"/>
  <c r="CP78" i="2"/>
  <c r="CO78" i="2"/>
  <c r="CN78" i="2"/>
  <c r="CM78" i="2"/>
  <c r="CW73" i="2"/>
  <c r="CV73" i="2"/>
  <c r="CU73" i="2"/>
  <c r="CT73" i="2"/>
  <c r="CS73" i="2"/>
  <c r="CR73" i="2"/>
  <c r="CQ73" i="2"/>
  <c r="CP73" i="2"/>
  <c r="CO73" i="2"/>
  <c r="CN73" i="2"/>
  <c r="CM73" i="2"/>
  <c r="CW68" i="2"/>
  <c r="CV68" i="2"/>
  <c r="CU68" i="2"/>
  <c r="CT68" i="2"/>
  <c r="CS68" i="2"/>
  <c r="CR68" i="2"/>
  <c r="CQ68" i="2"/>
  <c r="CP68" i="2"/>
  <c r="CO68" i="2"/>
  <c r="CN68" i="2"/>
  <c r="CM68" i="2"/>
  <c r="CW63" i="2"/>
  <c r="CV63" i="2"/>
  <c r="CU63" i="2"/>
  <c r="CT63" i="2"/>
  <c r="CS63" i="2"/>
  <c r="CR63" i="2"/>
  <c r="CQ63" i="2"/>
  <c r="CP63" i="2"/>
  <c r="CO63" i="2"/>
  <c r="CN63" i="2"/>
  <c r="CM63" i="2"/>
  <c r="CW38" i="2"/>
  <c r="CV38" i="2"/>
  <c r="CU38" i="2"/>
  <c r="CT38" i="2"/>
  <c r="CS38" i="2"/>
  <c r="CR38" i="2"/>
  <c r="CQ38" i="2"/>
  <c r="CP38" i="2"/>
  <c r="CO38" i="2"/>
  <c r="CN38" i="2"/>
  <c r="CM38" i="2"/>
  <c r="CW30" i="2"/>
  <c r="CV30" i="2"/>
  <c r="CU30" i="2"/>
  <c r="CT30" i="2"/>
  <c r="CS30" i="2"/>
  <c r="CR30" i="2"/>
  <c r="CQ30" i="2"/>
  <c r="CP30" i="2"/>
  <c r="CO30" i="2"/>
  <c r="CN30" i="2"/>
  <c r="CM30" i="2"/>
  <c r="CW22" i="2"/>
  <c r="CV22" i="2"/>
  <c r="CU22" i="2"/>
  <c r="CT22" i="2"/>
  <c r="CS22" i="2"/>
  <c r="CR22" i="2"/>
  <c r="CQ22" i="2"/>
  <c r="CP22" i="2"/>
  <c r="CO22" i="2"/>
  <c r="CN22" i="2"/>
  <c r="CN146" i="2" s="1"/>
  <c r="CM22" i="2"/>
  <c r="CW14" i="2"/>
  <c r="CV14" i="2"/>
  <c r="CU14" i="2"/>
  <c r="CT14" i="2"/>
  <c r="CS14" i="2"/>
  <c r="CR14" i="2"/>
  <c r="CQ14" i="2"/>
  <c r="CP14" i="2"/>
  <c r="CP143" i="2" s="1"/>
  <c r="CO14" i="2"/>
  <c r="CO143" i="2" s="1"/>
  <c r="CN14" i="2"/>
  <c r="CN143" i="2" s="1"/>
  <c r="CM14" i="2"/>
  <c r="CQ28" i="7" l="1"/>
  <c r="CR28" i="7"/>
  <c r="CM28" i="7"/>
  <c r="CS28" i="7"/>
  <c r="CN28" i="7"/>
  <c r="CT28" i="7"/>
  <c r="CO28" i="7"/>
  <c r="CU28" i="7"/>
  <c r="CW28" i="7"/>
  <c r="CP28" i="7"/>
  <c r="CV28" i="7"/>
  <c r="CT143" i="2"/>
  <c r="CU146" i="2"/>
  <c r="CV149" i="2"/>
  <c r="CQ152" i="2"/>
  <c r="CW152" i="2"/>
  <c r="CU143" i="2"/>
  <c r="CV146" i="2"/>
  <c r="CQ149" i="2"/>
  <c r="CW149" i="2"/>
  <c r="CR152" i="2"/>
  <c r="CS143" i="2"/>
  <c r="CV143" i="2"/>
  <c r="CW146" i="2"/>
  <c r="CS152" i="2"/>
  <c r="CQ143" i="2"/>
  <c r="CQ145" i="2" s="1"/>
  <c r="CW143" i="2"/>
  <c r="CR146" i="2"/>
  <c r="CS149" i="2"/>
  <c r="CT152" i="2"/>
  <c r="CT146" i="2"/>
  <c r="CU149" i="2"/>
  <c r="CV152" i="2"/>
  <c r="CQ146" i="2"/>
  <c r="CR149" i="2"/>
  <c r="CR143" i="2"/>
  <c r="CS146" i="2"/>
  <c r="CT149" i="2"/>
  <c r="CU152" i="2"/>
  <c r="CO145" i="2"/>
  <c r="CP145" i="2"/>
  <c r="CO146" i="2"/>
  <c r="CO148" i="2" s="1"/>
  <c r="CN149" i="2"/>
  <c r="CP152" i="2"/>
  <c r="CO149" i="2"/>
  <c r="CP149" i="2"/>
  <c r="CO152" i="2"/>
  <c r="CP146" i="2"/>
  <c r="CN152" i="2"/>
  <c r="BW4" i="8"/>
  <c r="BX14" i="8"/>
  <c r="CO206" i="2"/>
  <c r="CS206" i="2"/>
  <c r="CW206" i="2"/>
  <c r="CV12" i="3"/>
  <c r="CN12" i="3"/>
  <c r="CR12" i="3"/>
  <c r="CP12" i="3"/>
  <c r="CT12" i="3"/>
  <c r="CM23" i="4"/>
  <c r="CO23" i="4"/>
  <c r="CQ23" i="4"/>
  <c r="CS23" i="4"/>
  <c r="CU23" i="4"/>
  <c r="CW23" i="4"/>
  <c r="CN23" i="4"/>
  <c r="CP23" i="4"/>
  <c r="CR23" i="4"/>
  <c r="CT23" i="4"/>
  <c r="CV23" i="4"/>
  <c r="CM12" i="3"/>
  <c r="CO12" i="3"/>
  <c r="CQ12" i="3"/>
  <c r="CS12" i="3"/>
  <c r="CU12" i="3"/>
  <c r="CW12" i="3"/>
  <c r="CN51" i="3"/>
  <c r="CN36" i="3"/>
  <c r="CP36" i="3"/>
  <c r="CR36" i="3"/>
  <c r="CT36" i="3"/>
  <c r="CV36" i="3"/>
  <c r="CM36" i="3"/>
  <c r="CO36" i="3"/>
  <c r="CQ36" i="3"/>
  <c r="CS36" i="3"/>
  <c r="CU36" i="3"/>
  <c r="CW36" i="3"/>
  <c r="CM51" i="3"/>
  <c r="CO269" i="2"/>
  <c r="CQ269" i="2"/>
  <c r="CS269" i="2"/>
  <c r="CU269" i="2"/>
  <c r="CW269" i="2"/>
  <c r="CO243" i="2"/>
  <c r="CS243" i="2"/>
  <c r="CW243" i="2"/>
  <c r="CM247" i="2"/>
  <c r="CQ247" i="2"/>
  <c r="CU247" i="2"/>
  <c r="CO24" i="2"/>
  <c r="CM243" i="2"/>
  <c r="CQ243" i="2"/>
  <c r="CU243" i="2"/>
  <c r="CN245" i="2"/>
  <c r="CR245" i="2"/>
  <c r="CV245" i="2"/>
  <c r="CO247" i="2"/>
  <c r="CS247" i="2"/>
  <c r="CW247" i="2"/>
  <c r="CP249" i="2"/>
  <c r="CT249" i="2"/>
  <c r="CO201" i="2"/>
  <c r="CS201" i="2"/>
  <c r="CW201" i="2"/>
  <c r="CN243" i="2"/>
  <c r="CP243" i="2"/>
  <c r="CR243" i="2"/>
  <c r="CT243" i="2"/>
  <c r="CV243" i="2"/>
  <c r="CM245" i="2"/>
  <c r="CO245" i="2"/>
  <c r="CQ245" i="2"/>
  <c r="CS245" i="2"/>
  <c r="CU245" i="2"/>
  <c r="CW245" i="2"/>
  <c r="CM249" i="2"/>
  <c r="CO249" i="2"/>
  <c r="CQ249" i="2"/>
  <c r="CS249" i="2"/>
  <c r="CU249" i="2"/>
  <c r="CW249" i="2"/>
  <c r="CO108" i="2"/>
  <c r="CQ108" i="2"/>
  <c r="CS108" i="2"/>
  <c r="CU108" i="2"/>
  <c r="CW108" i="2"/>
  <c r="CP108" i="2"/>
  <c r="CT108" i="2"/>
  <c r="CO16" i="2"/>
  <c r="CS16" i="2"/>
  <c r="CW16" i="2"/>
  <c r="CO196" i="2"/>
  <c r="CS196" i="2"/>
  <c r="CW196" i="2"/>
  <c r="CQ201" i="2"/>
  <c r="CU201" i="2"/>
  <c r="CQ206" i="2"/>
  <c r="CU206" i="2"/>
  <c r="CN247" i="2"/>
  <c r="CP247" i="2"/>
  <c r="CR247" i="2"/>
  <c r="CT247" i="2"/>
  <c r="CV247" i="2"/>
  <c r="CP245" i="2"/>
  <c r="CT245" i="2"/>
  <c r="CN249" i="2"/>
  <c r="CR249" i="2"/>
  <c r="CV249" i="2"/>
  <c r="CN16" i="2"/>
  <c r="CP16" i="2"/>
  <c r="CR16" i="2"/>
  <c r="CT16" i="2"/>
  <c r="CV16" i="2"/>
  <c r="CQ16" i="2"/>
  <c r="CU16" i="2"/>
  <c r="CR108" i="2"/>
  <c r="CV108" i="2"/>
  <c r="CN196" i="2"/>
  <c r="CP196" i="2"/>
  <c r="CR196" i="2"/>
  <c r="CT196" i="2"/>
  <c r="CV196" i="2"/>
  <c r="CQ196" i="2"/>
  <c r="CU196" i="2"/>
  <c r="CN269" i="2"/>
  <c r="CP269" i="2"/>
  <c r="CR269" i="2"/>
  <c r="CT269" i="2"/>
  <c r="CV269" i="2"/>
  <c r="CN206" i="2"/>
  <c r="CP206" i="2"/>
  <c r="CR206" i="2"/>
  <c r="CT206" i="2"/>
  <c r="CV206" i="2"/>
  <c r="CN201" i="2"/>
  <c r="CP201" i="2"/>
  <c r="CR201" i="2"/>
  <c r="CT201" i="2"/>
  <c r="CV201" i="2"/>
  <c r="CO80" i="2"/>
  <c r="CQ80" i="2"/>
  <c r="CS80" i="2"/>
  <c r="CU80" i="2"/>
  <c r="CW80" i="2"/>
  <c r="CN80" i="2"/>
  <c r="CP80" i="2"/>
  <c r="CR80" i="2"/>
  <c r="CT80" i="2"/>
  <c r="CV80" i="2"/>
  <c r="CO75" i="2"/>
  <c r="CQ75" i="2"/>
  <c r="CS75" i="2"/>
  <c r="CU75" i="2"/>
  <c r="CW75" i="2"/>
  <c r="CN75" i="2"/>
  <c r="CP75" i="2"/>
  <c r="CR75" i="2"/>
  <c r="CT75" i="2"/>
  <c r="CV75" i="2"/>
  <c r="CO70" i="2"/>
  <c r="CQ70" i="2"/>
  <c r="CS70" i="2"/>
  <c r="CU70" i="2"/>
  <c r="CW70" i="2"/>
  <c r="CN70" i="2"/>
  <c r="CP70" i="2"/>
  <c r="CR70" i="2"/>
  <c r="CT70" i="2"/>
  <c r="CV70" i="2"/>
  <c r="CO65" i="2"/>
  <c r="CQ65" i="2"/>
  <c r="CS65" i="2"/>
  <c r="CU65" i="2"/>
  <c r="CW65" i="2"/>
  <c r="CN65" i="2"/>
  <c r="CP65" i="2"/>
  <c r="CR65" i="2"/>
  <c r="CT65" i="2"/>
  <c r="CV65" i="2"/>
  <c r="CO40" i="2"/>
  <c r="CQ40" i="2"/>
  <c r="CS40" i="2"/>
  <c r="CU40" i="2"/>
  <c r="CW40" i="2"/>
  <c r="CN40" i="2"/>
  <c r="CP40" i="2"/>
  <c r="CR40" i="2"/>
  <c r="CT40" i="2"/>
  <c r="CV40" i="2"/>
  <c r="CO32" i="2"/>
  <c r="CQ32" i="2"/>
  <c r="CS32" i="2"/>
  <c r="CU32" i="2"/>
  <c r="CW32" i="2"/>
  <c r="CN32" i="2"/>
  <c r="CP32" i="2"/>
  <c r="CR32" i="2"/>
  <c r="CT32" i="2"/>
  <c r="CV32" i="2"/>
  <c r="CQ24" i="2"/>
  <c r="CS24" i="2"/>
  <c r="CU24" i="2"/>
  <c r="CW24" i="2"/>
  <c r="CN24" i="2"/>
  <c r="CP24" i="2"/>
  <c r="CR24" i="2"/>
  <c r="CT24" i="2"/>
  <c r="CV24" i="2"/>
  <c r="CV151" i="2" l="1"/>
  <c r="CV154" i="2"/>
  <c r="CR148" i="2"/>
  <c r="CU151" i="2"/>
  <c r="CS154" i="2"/>
  <c r="CW148" i="2"/>
  <c r="CT148" i="2"/>
  <c r="CW145" i="2"/>
  <c r="CU145" i="2"/>
  <c r="CT145" i="2"/>
  <c r="CW151" i="2"/>
  <c r="CW154" i="2"/>
  <c r="CS151" i="2"/>
  <c r="CS148" i="2"/>
  <c r="CR151" i="2"/>
  <c r="CU148" i="2"/>
  <c r="CV148" i="2"/>
  <c r="CQ148" i="2"/>
  <c r="CU154" i="2"/>
  <c r="CT154" i="2"/>
  <c r="CR154" i="2"/>
  <c r="CQ151" i="2"/>
  <c r="CV145" i="2"/>
  <c r="CQ154" i="2"/>
  <c r="CR145" i="2"/>
  <c r="CT151" i="2"/>
  <c r="CS145" i="2"/>
  <c r="CP151" i="2"/>
  <c r="CP154" i="2"/>
  <c r="CO151" i="2"/>
  <c r="CP148" i="2"/>
  <c r="CO154" i="2"/>
  <c r="BY14" i="8"/>
  <c r="BX4" i="8"/>
  <c r="S17" i="7"/>
  <c r="Q17" i="7"/>
  <c r="O17" i="7"/>
  <c r="M17" i="7"/>
  <c r="K17" i="7"/>
  <c r="T17" i="7"/>
  <c r="T23" i="7" s="1"/>
  <c r="R17" i="7"/>
  <c r="CP21" i="7"/>
  <c r="P17" i="7"/>
  <c r="P23" i="7" s="1"/>
  <c r="N17" i="7"/>
  <c r="N23" i="7" s="1"/>
  <c r="CO21" i="7"/>
  <c r="L17" i="7"/>
  <c r="L23" i="7" s="1"/>
  <c r="J17" i="7"/>
  <c r="CN21" i="7"/>
  <c r="I20" i="7"/>
  <c r="I22" i="7"/>
  <c r="CV28" i="4"/>
  <c r="CT28" i="4"/>
  <c r="CR28" i="4"/>
  <c r="CP28" i="4"/>
  <c r="CN28" i="4"/>
  <c r="CW28" i="4"/>
  <c r="CU28" i="4"/>
  <c r="CS28" i="4"/>
  <c r="CQ28" i="4"/>
  <c r="CO28" i="4"/>
  <c r="CM28" i="4"/>
  <c r="Q20" i="7" l="1"/>
  <c r="Q23" i="7"/>
  <c r="S20" i="7"/>
  <c r="S23" i="7"/>
  <c r="K20" i="7"/>
  <c r="K23" i="7"/>
  <c r="M20" i="7"/>
  <c r="M23" i="7"/>
  <c r="J20" i="7"/>
  <c r="J23" i="7"/>
  <c r="R20" i="7"/>
  <c r="R23" i="7"/>
  <c r="O20" i="7"/>
  <c r="O23" i="7"/>
  <c r="BZ14" i="8"/>
  <c r="BY4" i="8"/>
  <c r="DE4" i="8" s="1"/>
  <c r="L22" i="7"/>
  <c r="CP17" i="7"/>
  <c r="CP22" i="7" s="1"/>
  <c r="N22" i="7"/>
  <c r="P22" i="7"/>
  <c r="L20" i="7"/>
  <c r="N20" i="7"/>
  <c r="P20" i="7"/>
  <c r="CO17" i="7"/>
  <c r="CO22" i="7" s="1"/>
  <c r="J22" i="7"/>
  <c r="CQ17" i="7"/>
  <c r="R22" i="7"/>
  <c r="K22" i="7"/>
  <c r="M22" i="7"/>
  <c r="O22" i="7"/>
  <c r="Q22" i="7"/>
  <c r="S22" i="7"/>
  <c r="AT48" i="4"/>
  <c r="BN48" i="4" s="1"/>
  <c r="BO48" i="4" s="1"/>
  <c r="BP48" i="4" s="1"/>
  <c r="BQ48" i="4" s="1"/>
  <c r="BR48" i="4" s="1"/>
  <c r="BS48" i="4" s="1"/>
  <c r="BT48" i="4" s="1"/>
  <c r="BU48" i="4" s="1"/>
  <c r="BV48" i="4" s="1"/>
  <c r="BW48" i="4" s="1"/>
  <c r="BX48" i="4" s="1"/>
  <c r="BY48" i="4" s="1"/>
  <c r="BZ48" i="4" s="1"/>
  <c r="CA48" i="4" s="1"/>
  <c r="CB48" i="4" s="1"/>
  <c r="CC48" i="4" s="1"/>
  <c r="CD48" i="4" s="1"/>
  <c r="CE48" i="4" s="1"/>
  <c r="CF48" i="4" s="1"/>
  <c r="CG48" i="4" s="1"/>
  <c r="CH48" i="4" s="1"/>
  <c r="CI48" i="4" s="1"/>
  <c r="CJ48" i="4" s="1"/>
  <c r="CK48" i="4" s="1"/>
  <c r="AS48" i="4"/>
  <c r="AR48" i="4"/>
  <c r="AQ48" i="4"/>
  <c r="AP48" i="4"/>
  <c r="AO48" i="4"/>
  <c r="AN48" i="4"/>
  <c r="AM48" i="4"/>
  <c r="AL48" i="4"/>
  <c r="S46" i="4"/>
  <c r="R46" i="4"/>
  <c r="Q46" i="4"/>
  <c r="P46" i="4"/>
  <c r="O46" i="4"/>
  <c r="N46" i="4"/>
  <c r="M46" i="4"/>
  <c r="L46" i="4"/>
  <c r="K46" i="4"/>
  <c r="J46" i="4"/>
  <c r="I46" i="4"/>
  <c r="E46" i="4"/>
  <c r="BQ9" i="3"/>
  <c r="BP9" i="3"/>
  <c r="BO9" i="3"/>
  <c r="BN9" i="3"/>
  <c r="AC95" i="3"/>
  <c r="AB95" i="3"/>
  <c r="AA95" i="3"/>
  <c r="Z95" i="3"/>
  <c r="Y95" i="3"/>
  <c r="X95" i="3"/>
  <c r="W95" i="3"/>
  <c r="V95" i="3"/>
  <c r="U95" i="3"/>
  <c r="T95" i="3"/>
  <c r="S95" i="3"/>
  <c r="R95" i="3"/>
  <c r="Q95" i="3"/>
  <c r="P95" i="3"/>
  <c r="O95" i="3"/>
  <c r="N95" i="3"/>
  <c r="M95" i="3"/>
  <c r="L95" i="3"/>
  <c r="K95" i="3"/>
  <c r="AT93" i="3"/>
  <c r="AS93" i="3"/>
  <c r="AR93" i="3"/>
  <c r="AQ93" i="3"/>
  <c r="AP93" i="3"/>
  <c r="AO93" i="3"/>
  <c r="AN93" i="3"/>
  <c r="AM93" i="3"/>
  <c r="AL93" i="3"/>
  <c r="AK93" i="3"/>
  <c r="AJ93" i="3"/>
  <c r="AI93" i="3"/>
  <c r="AH93" i="3"/>
  <c r="AG93" i="3"/>
  <c r="AF93" i="3"/>
  <c r="AE93" i="3"/>
  <c r="AD93" i="3"/>
  <c r="AC93" i="3"/>
  <c r="AB93" i="3"/>
  <c r="AA93" i="3"/>
  <c r="Z93" i="3"/>
  <c r="Y93" i="3"/>
  <c r="X93" i="3"/>
  <c r="W93" i="3"/>
  <c r="V93" i="3"/>
  <c r="U93" i="3"/>
  <c r="T93" i="3"/>
  <c r="S93" i="3"/>
  <c r="R93" i="3"/>
  <c r="Q93" i="3"/>
  <c r="P93" i="3"/>
  <c r="O93" i="3"/>
  <c r="N93" i="3"/>
  <c r="M93" i="3"/>
  <c r="L93" i="3"/>
  <c r="K93" i="3"/>
  <c r="AT92" i="3"/>
  <c r="AS92" i="3"/>
  <c r="AR92" i="3"/>
  <c r="AQ92" i="3"/>
  <c r="AP92" i="3"/>
  <c r="AO92" i="3"/>
  <c r="AN92" i="3"/>
  <c r="AM92" i="3"/>
  <c r="AL92" i="3"/>
  <c r="AK92" i="3"/>
  <c r="AJ92" i="3"/>
  <c r="AI92" i="3"/>
  <c r="AH92" i="3"/>
  <c r="AG92" i="3"/>
  <c r="AF92" i="3"/>
  <c r="AE92" i="3"/>
  <c r="AD92" i="3"/>
  <c r="AC92" i="3"/>
  <c r="AB92" i="3"/>
  <c r="AA92" i="3"/>
  <c r="Z92" i="3"/>
  <c r="Y92" i="3"/>
  <c r="X92" i="3"/>
  <c r="W92" i="3"/>
  <c r="V92" i="3"/>
  <c r="U92" i="3"/>
  <c r="T92" i="3"/>
  <c r="S92" i="3"/>
  <c r="R92" i="3"/>
  <c r="Q92" i="3"/>
  <c r="P92" i="3"/>
  <c r="O92" i="3"/>
  <c r="N92" i="3"/>
  <c r="M92" i="3"/>
  <c r="L92" i="3"/>
  <c r="K92" i="3"/>
  <c r="AT91" i="3"/>
  <c r="AS91" i="3"/>
  <c r="AR91" i="3"/>
  <c r="AQ91" i="3"/>
  <c r="AP91" i="3"/>
  <c r="AO91" i="3"/>
  <c r="AN91" i="3"/>
  <c r="AM91" i="3"/>
  <c r="AL91" i="3"/>
  <c r="AK91" i="3"/>
  <c r="AJ91" i="3"/>
  <c r="AI91" i="3"/>
  <c r="AH91" i="3"/>
  <c r="AG91" i="3"/>
  <c r="AF91" i="3"/>
  <c r="AE91" i="3"/>
  <c r="AD91" i="3"/>
  <c r="AC91" i="3"/>
  <c r="AB91" i="3"/>
  <c r="AA91" i="3"/>
  <c r="Z91" i="3"/>
  <c r="Y91" i="3"/>
  <c r="X91" i="3"/>
  <c r="W91" i="3"/>
  <c r="V91" i="3"/>
  <c r="U91" i="3"/>
  <c r="T91" i="3"/>
  <c r="S91" i="3"/>
  <c r="R91" i="3"/>
  <c r="Q91" i="3"/>
  <c r="P91" i="3"/>
  <c r="O91" i="3"/>
  <c r="N91" i="3"/>
  <c r="M91" i="3"/>
  <c r="L91" i="3"/>
  <c r="K91" i="3"/>
  <c r="J93" i="3"/>
  <c r="J92" i="3"/>
  <c r="J91" i="3"/>
  <c r="AT19" i="6"/>
  <c r="AS19" i="6"/>
  <c r="CW19" i="6" s="1"/>
  <c r="AR19" i="6"/>
  <c r="AQ19" i="6"/>
  <c r="AP19" i="6"/>
  <c r="AO19" i="6"/>
  <c r="CV19" i="6" s="1"/>
  <c r="AN19" i="6"/>
  <c r="AM19" i="6"/>
  <c r="AL19" i="6"/>
  <c r="AK19" i="6"/>
  <c r="CU19" i="6" s="1"/>
  <c r="AJ19" i="6"/>
  <c r="AI19" i="6"/>
  <c r="AH19" i="6"/>
  <c r="AG19" i="6"/>
  <c r="CT19" i="6" s="1"/>
  <c r="AF19" i="6"/>
  <c r="AE19" i="6"/>
  <c r="AD19" i="6"/>
  <c r="AC19" i="6"/>
  <c r="CS19" i="6" s="1"/>
  <c r="AB19" i="6"/>
  <c r="AA19" i="6"/>
  <c r="Z19" i="6"/>
  <c r="Y19" i="6"/>
  <c r="CR19" i="6" s="1"/>
  <c r="X19" i="6"/>
  <c r="W19" i="6"/>
  <c r="V19" i="6"/>
  <c r="U19" i="6"/>
  <c r="CQ19" i="6" s="1"/>
  <c r="T19" i="6"/>
  <c r="S19" i="6"/>
  <c r="R19" i="6"/>
  <c r="Q19" i="6"/>
  <c r="CP19" i="6" s="1"/>
  <c r="P19" i="6"/>
  <c r="O19" i="6"/>
  <c r="N19" i="6"/>
  <c r="M19" i="6"/>
  <c r="CO19" i="6" s="1"/>
  <c r="L19" i="6"/>
  <c r="K19" i="6"/>
  <c r="J19" i="6"/>
  <c r="I19" i="6"/>
  <c r="CN19" i="6" s="1"/>
  <c r="E19" i="6"/>
  <c r="CM19" i="6" s="1"/>
  <c r="AT18" i="6"/>
  <c r="AS18" i="6"/>
  <c r="CW18" i="6" s="1"/>
  <c r="AR18" i="6"/>
  <c r="AQ18" i="6"/>
  <c r="AP18" i="6"/>
  <c r="AO18" i="6"/>
  <c r="CV18" i="6" s="1"/>
  <c r="AN18" i="6"/>
  <c r="AM18" i="6"/>
  <c r="AL18" i="6"/>
  <c r="AK18" i="6"/>
  <c r="CU18" i="6" s="1"/>
  <c r="AJ18" i="6"/>
  <c r="AI18" i="6"/>
  <c r="AH18" i="6"/>
  <c r="AG18" i="6"/>
  <c r="CT18" i="6" s="1"/>
  <c r="AF18" i="6"/>
  <c r="AE18" i="6"/>
  <c r="AD18" i="6"/>
  <c r="AC18" i="6"/>
  <c r="CS18" i="6" s="1"/>
  <c r="AB18" i="6"/>
  <c r="AA18" i="6"/>
  <c r="Z18" i="6"/>
  <c r="Y18" i="6"/>
  <c r="CR18" i="6" s="1"/>
  <c r="X18" i="6"/>
  <c r="W18" i="6"/>
  <c r="V18" i="6"/>
  <c r="U18" i="6"/>
  <c r="CQ18" i="6" s="1"/>
  <c r="T18" i="6"/>
  <c r="S18" i="6"/>
  <c r="R18" i="6"/>
  <c r="Q18" i="6"/>
  <c r="CP18" i="6" s="1"/>
  <c r="P18" i="6"/>
  <c r="O18" i="6"/>
  <c r="N18" i="6"/>
  <c r="M18" i="6"/>
  <c r="CO18" i="6" s="1"/>
  <c r="L18" i="6"/>
  <c r="K18" i="6"/>
  <c r="J18" i="6"/>
  <c r="I18" i="6"/>
  <c r="CN18" i="6" s="1"/>
  <c r="E18" i="6"/>
  <c r="CM18" i="6" s="1"/>
  <c r="AT17" i="6"/>
  <c r="AS17" i="6"/>
  <c r="AR17" i="6"/>
  <c r="AQ17" i="6"/>
  <c r="AP17" i="6"/>
  <c r="AO17" i="6"/>
  <c r="CV17" i="6" s="1"/>
  <c r="AN17" i="6"/>
  <c r="AM17" i="6"/>
  <c r="AL17" i="6"/>
  <c r="AK17" i="6"/>
  <c r="CU17" i="6" s="1"/>
  <c r="AJ17" i="6"/>
  <c r="AI17" i="6"/>
  <c r="AH17" i="6"/>
  <c r="AG17" i="6"/>
  <c r="CT17" i="6" s="1"/>
  <c r="AF17" i="6"/>
  <c r="AE17" i="6"/>
  <c r="AD17" i="6"/>
  <c r="AC17" i="6"/>
  <c r="CS17" i="6" s="1"/>
  <c r="AB17" i="6"/>
  <c r="AA17" i="6"/>
  <c r="Z17" i="6"/>
  <c r="Y17" i="6"/>
  <c r="CR17" i="6" s="1"/>
  <c r="X17" i="6"/>
  <c r="W17" i="6"/>
  <c r="V17" i="6"/>
  <c r="U17" i="6"/>
  <c r="CQ17" i="6" s="1"/>
  <c r="T17" i="6"/>
  <c r="S17" i="6"/>
  <c r="R17" i="6"/>
  <c r="Q17" i="6"/>
  <c r="CP17" i="6" s="1"/>
  <c r="P17" i="6"/>
  <c r="O17" i="6"/>
  <c r="N17" i="6"/>
  <c r="M17" i="6"/>
  <c r="CO17" i="6" s="1"/>
  <c r="L17" i="6"/>
  <c r="K17" i="6"/>
  <c r="J17" i="6"/>
  <c r="I17" i="6"/>
  <c r="CN17" i="6" s="1"/>
  <c r="E17" i="6"/>
  <c r="CM17" i="6" s="1"/>
  <c r="AT16" i="6"/>
  <c r="AS16" i="6"/>
  <c r="CW16" i="6" s="1"/>
  <c r="AR16" i="6"/>
  <c r="AQ16" i="6"/>
  <c r="AP16" i="6"/>
  <c r="AO16" i="6"/>
  <c r="CV16" i="6" s="1"/>
  <c r="AN16" i="6"/>
  <c r="AM16" i="6"/>
  <c r="AL16" i="6"/>
  <c r="AK16" i="6"/>
  <c r="CU16" i="6" s="1"/>
  <c r="AJ16" i="6"/>
  <c r="AI16" i="6"/>
  <c r="AH16" i="6"/>
  <c r="AG16" i="6"/>
  <c r="CT16" i="6" s="1"/>
  <c r="AF16" i="6"/>
  <c r="AE16" i="6"/>
  <c r="AD16" i="6"/>
  <c r="AC16" i="6"/>
  <c r="CS16" i="6" s="1"/>
  <c r="AB16" i="6"/>
  <c r="AA16" i="6"/>
  <c r="Z16" i="6"/>
  <c r="Y16" i="6"/>
  <c r="CR16" i="6" s="1"/>
  <c r="X16" i="6"/>
  <c r="W16" i="6"/>
  <c r="V16" i="6"/>
  <c r="U16" i="6"/>
  <c r="CQ16" i="6" s="1"/>
  <c r="T16" i="6"/>
  <c r="S16" i="6"/>
  <c r="R16" i="6"/>
  <c r="Q16" i="6"/>
  <c r="CP16" i="6" s="1"/>
  <c r="P16" i="6"/>
  <c r="O16" i="6"/>
  <c r="N16" i="6"/>
  <c r="M16" i="6"/>
  <c r="CO16" i="6" s="1"/>
  <c r="L16" i="6"/>
  <c r="K16" i="6"/>
  <c r="J16" i="6"/>
  <c r="I16" i="6"/>
  <c r="CN16" i="6" s="1"/>
  <c r="E16" i="6"/>
  <c r="CM16" i="6" s="1"/>
  <c r="AT12" i="6"/>
  <c r="AS12" i="6"/>
  <c r="CW12" i="6" s="1"/>
  <c r="AR12" i="6"/>
  <c r="AQ12" i="6"/>
  <c r="AP12" i="6"/>
  <c r="AO12" i="6"/>
  <c r="CV12" i="6" s="1"/>
  <c r="AN12" i="6"/>
  <c r="AM12" i="6"/>
  <c r="AL12" i="6"/>
  <c r="AK12" i="6"/>
  <c r="CU12" i="6" s="1"/>
  <c r="AJ12" i="6"/>
  <c r="AI12" i="6"/>
  <c r="AH12" i="6"/>
  <c r="AG12" i="6"/>
  <c r="CT12" i="6" s="1"/>
  <c r="AF12" i="6"/>
  <c r="AE12" i="6"/>
  <c r="AD12" i="6"/>
  <c r="AC12" i="6"/>
  <c r="CS12" i="6" s="1"/>
  <c r="AB12" i="6"/>
  <c r="AA12" i="6"/>
  <c r="Z12" i="6"/>
  <c r="Y12" i="6"/>
  <c r="CR12" i="6" s="1"/>
  <c r="X12" i="6"/>
  <c r="W12" i="6"/>
  <c r="V12" i="6"/>
  <c r="U12" i="6"/>
  <c r="CQ12" i="6" s="1"/>
  <c r="T12" i="6"/>
  <c r="S12" i="6"/>
  <c r="R12" i="6"/>
  <c r="Q12" i="6"/>
  <c r="CP12" i="6" s="1"/>
  <c r="P12" i="6"/>
  <c r="O12" i="6"/>
  <c r="N12" i="6"/>
  <c r="M12" i="6"/>
  <c r="CO12" i="6" s="1"/>
  <c r="L12" i="6"/>
  <c r="K12" i="6"/>
  <c r="J12" i="6"/>
  <c r="I12" i="6"/>
  <c r="CN12" i="6" s="1"/>
  <c r="E12" i="6"/>
  <c r="CM12" i="6" s="1"/>
  <c r="AT11" i="6"/>
  <c r="AS11" i="6"/>
  <c r="CW11" i="6" s="1"/>
  <c r="AR11" i="6"/>
  <c r="AQ11" i="6"/>
  <c r="AP11" i="6"/>
  <c r="AO11" i="6"/>
  <c r="CV11" i="6" s="1"/>
  <c r="AN11" i="6"/>
  <c r="AM11" i="6"/>
  <c r="AL11" i="6"/>
  <c r="AK11" i="6"/>
  <c r="CU11" i="6" s="1"/>
  <c r="AJ11" i="6"/>
  <c r="AI11" i="6"/>
  <c r="AH11" i="6"/>
  <c r="AG11" i="6"/>
  <c r="CT11" i="6" s="1"/>
  <c r="AF11" i="6"/>
  <c r="AE11" i="6"/>
  <c r="AD11" i="6"/>
  <c r="AC11" i="6"/>
  <c r="CS11" i="6" s="1"/>
  <c r="AB11" i="6"/>
  <c r="AA11" i="6"/>
  <c r="Z11" i="6"/>
  <c r="Y11" i="6"/>
  <c r="CR11" i="6" s="1"/>
  <c r="X11" i="6"/>
  <c r="W11" i="6"/>
  <c r="V11" i="6"/>
  <c r="U11" i="6"/>
  <c r="CQ11" i="6" s="1"/>
  <c r="T11" i="6"/>
  <c r="S11" i="6"/>
  <c r="R11" i="6"/>
  <c r="Q11" i="6"/>
  <c r="CP11" i="6" s="1"/>
  <c r="P11" i="6"/>
  <c r="O11" i="6"/>
  <c r="N11" i="6"/>
  <c r="M11" i="6"/>
  <c r="CO11" i="6" s="1"/>
  <c r="L11" i="6"/>
  <c r="K11" i="6"/>
  <c r="J11" i="6"/>
  <c r="I11" i="6"/>
  <c r="CN11" i="6" s="1"/>
  <c r="E11" i="6"/>
  <c r="CM11" i="6" s="1"/>
  <c r="AT5" i="6"/>
  <c r="AS5" i="6"/>
  <c r="AR5" i="6"/>
  <c r="AQ5" i="6"/>
  <c r="AP5" i="6"/>
  <c r="AO5" i="6"/>
  <c r="AN5" i="6"/>
  <c r="AM5" i="6"/>
  <c r="AL5" i="6"/>
  <c r="AK5" i="6"/>
  <c r="AJ5" i="6"/>
  <c r="AI5" i="6"/>
  <c r="AH5" i="6"/>
  <c r="AG5" i="6"/>
  <c r="AF5" i="6"/>
  <c r="AE5" i="6"/>
  <c r="AD5" i="6"/>
  <c r="AC5" i="6"/>
  <c r="AB5" i="6"/>
  <c r="AA5" i="6"/>
  <c r="Z5" i="6"/>
  <c r="Y5" i="6"/>
  <c r="X5" i="6"/>
  <c r="W5" i="6"/>
  <c r="V5" i="6"/>
  <c r="U5" i="6"/>
  <c r="T5" i="6"/>
  <c r="S5" i="6"/>
  <c r="R5" i="6"/>
  <c r="Q5" i="6"/>
  <c r="P5" i="6"/>
  <c r="O5" i="6"/>
  <c r="N5" i="6"/>
  <c r="M5" i="6"/>
  <c r="L5" i="6"/>
  <c r="K5" i="6"/>
  <c r="J5" i="6"/>
  <c r="I5" i="6"/>
  <c r="H5" i="6"/>
  <c r="G5" i="6"/>
  <c r="F5" i="6"/>
  <c r="E5" i="6"/>
  <c r="D5" i="6"/>
  <c r="C5" i="6"/>
  <c r="B5" i="6"/>
  <c r="AT29" i="5"/>
  <c r="AU25" i="5" s="1"/>
  <c r="AU21" i="5" s="1"/>
  <c r="AS29" i="5"/>
  <c r="AR29" i="5"/>
  <c r="AS25" i="5" s="1"/>
  <c r="AQ29" i="5"/>
  <c r="AR25" i="5" s="1"/>
  <c r="AP29" i="5"/>
  <c r="AQ25" i="5" s="1"/>
  <c r="AO29" i="5"/>
  <c r="AN29" i="5"/>
  <c r="AO25" i="5" s="1"/>
  <c r="AM29" i="5"/>
  <c r="AN25" i="5" s="1"/>
  <c r="AL29" i="5"/>
  <c r="AM25" i="5" s="1"/>
  <c r="AK29" i="5"/>
  <c r="AJ29" i="5"/>
  <c r="AK25" i="5" s="1"/>
  <c r="AI29" i="5"/>
  <c r="AJ25" i="5" s="1"/>
  <c r="AH29" i="5"/>
  <c r="AI25" i="5" s="1"/>
  <c r="AG29" i="5"/>
  <c r="AF29" i="5"/>
  <c r="AG25" i="5" s="1"/>
  <c r="AE29" i="5"/>
  <c r="AF25" i="5" s="1"/>
  <c r="AD29" i="5"/>
  <c r="AE25" i="5" s="1"/>
  <c r="AC29" i="5"/>
  <c r="AB29" i="5"/>
  <c r="AC25" i="5" s="1"/>
  <c r="AA29" i="5"/>
  <c r="AB25" i="5" s="1"/>
  <c r="Z29" i="5"/>
  <c r="AA25" i="5" s="1"/>
  <c r="Y29" i="5"/>
  <c r="X29" i="5"/>
  <c r="Y25" i="5" s="1"/>
  <c r="W29" i="5"/>
  <c r="X25" i="5" s="1"/>
  <c r="V29" i="5"/>
  <c r="W25" i="5" s="1"/>
  <c r="U29" i="5"/>
  <c r="T29" i="5"/>
  <c r="U25" i="5" s="1"/>
  <c r="S29" i="5"/>
  <c r="T25" i="5" s="1"/>
  <c r="R29" i="5"/>
  <c r="S25" i="5" s="1"/>
  <c r="Q29" i="5"/>
  <c r="P29" i="5"/>
  <c r="Q25" i="5" s="1"/>
  <c r="O29" i="5"/>
  <c r="P25" i="5" s="1"/>
  <c r="N29" i="5"/>
  <c r="O25" i="5" s="1"/>
  <c r="M29" i="5"/>
  <c r="L29" i="5"/>
  <c r="M25" i="5" s="1"/>
  <c r="K29" i="5"/>
  <c r="L25" i="5" s="1"/>
  <c r="J29" i="5"/>
  <c r="K25" i="5" s="1"/>
  <c r="I29" i="5"/>
  <c r="AT18" i="5"/>
  <c r="AS18" i="5"/>
  <c r="AR18" i="5"/>
  <c r="AQ18" i="5"/>
  <c r="AP18" i="5"/>
  <c r="AO18" i="5"/>
  <c r="AN18" i="5"/>
  <c r="AM18" i="5"/>
  <c r="AL18" i="5"/>
  <c r="AK18" i="5"/>
  <c r="AJ18" i="5"/>
  <c r="AI18" i="5"/>
  <c r="AH18" i="5"/>
  <c r="AG18" i="5"/>
  <c r="AF18" i="5"/>
  <c r="AE18" i="5"/>
  <c r="AD18" i="5"/>
  <c r="AC18" i="5"/>
  <c r="AB18" i="5"/>
  <c r="AA18" i="5"/>
  <c r="Z18" i="5"/>
  <c r="Y18" i="5"/>
  <c r="X18" i="5"/>
  <c r="W18" i="5"/>
  <c r="V18" i="5"/>
  <c r="U18" i="5"/>
  <c r="T18" i="5"/>
  <c r="S18" i="5"/>
  <c r="R18" i="5"/>
  <c r="Q18" i="5"/>
  <c r="P18" i="5"/>
  <c r="O18" i="5"/>
  <c r="N18" i="5"/>
  <c r="M18" i="5"/>
  <c r="L18" i="5"/>
  <c r="K18" i="5"/>
  <c r="J18" i="5"/>
  <c r="I18" i="5"/>
  <c r="H18" i="5"/>
  <c r="G18" i="5"/>
  <c r="F18" i="5"/>
  <c r="E6" i="6"/>
  <c r="D6" i="6"/>
  <c r="C6" i="6"/>
  <c r="CO20" i="7" l="1"/>
  <c r="AS20" i="5"/>
  <c r="AT20" i="5"/>
  <c r="F31" i="5"/>
  <c r="G31" i="5" s="1"/>
  <c r="H31" i="5" s="1"/>
  <c r="I31" i="5" s="1"/>
  <c r="J31" i="5" s="1"/>
  <c r="F20" i="5"/>
  <c r="X20" i="5"/>
  <c r="AP20" i="5"/>
  <c r="M20" i="5"/>
  <c r="Y20" i="5"/>
  <c r="AK20" i="5"/>
  <c r="N20" i="5"/>
  <c r="AF20" i="5"/>
  <c r="I20" i="5"/>
  <c r="O20" i="5"/>
  <c r="U20" i="5"/>
  <c r="AA20" i="5"/>
  <c r="AG20" i="5"/>
  <c r="AM20" i="5"/>
  <c r="R20" i="5"/>
  <c r="AD20" i="5"/>
  <c r="G6" i="6"/>
  <c r="G20" i="5"/>
  <c r="S20" i="5"/>
  <c r="AE20" i="5"/>
  <c r="AQ20" i="5"/>
  <c r="H6" i="6"/>
  <c r="H20" i="5"/>
  <c r="Z20" i="5"/>
  <c r="AR20" i="5"/>
  <c r="J20" i="5"/>
  <c r="P20" i="5"/>
  <c r="V20" i="5"/>
  <c r="AB20" i="5"/>
  <c r="AH20" i="5"/>
  <c r="AN20" i="5"/>
  <c r="L20" i="5"/>
  <c r="AJ20" i="5"/>
  <c r="T20" i="5"/>
  <c r="AL20" i="5"/>
  <c r="K20" i="5"/>
  <c r="Q20" i="5"/>
  <c r="W20" i="5"/>
  <c r="AC20" i="5"/>
  <c r="AI20" i="5"/>
  <c r="AO20" i="5"/>
  <c r="AN6" i="6"/>
  <c r="P6" i="6"/>
  <c r="Q6" i="6"/>
  <c r="W6" i="6"/>
  <c r="AC6" i="6"/>
  <c r="AB6" i="6"/>
  <c r="L6" i="6"/>
  <c r="X6" i="6"/>
  <c r="AJ6" i="6"/>
  <c r="M6" i="6"/>
  <c r="I6" i="6"/>
  <c r="O6" i="6"/>
  <c r="U6" i="6"/>
  <c r="Y6" i="6"/>
  <c r="T6" i="6"/>
  <c r="AF6" i="6"/>
  <c r="AR6" i="6"/>
  <c r="CA14" i="8"/>
  <c r="BZ4" i="8"/>
  <c r="AT6" i="6"/>
  <c r="AS31" i="6"/>
  <c r="CW17" i="6"/>
  <c r="AN6" i="5"/>
  <c r="Y19" i="5"/>
  <c r="AK19" i="5"/>
  <c r="P6" i="5"/>
  <c r="M19" i="5"/>
  <c r="AB6" i="5"/>
  <c r="Q19" i="5"/>
  <c r="AC19" i="5"/>
  <c r="AQ6" i="5"/>
  <c r="AE6" i="5"/>
  <c r="T6" i="5"/>
  <c r="AF6" i="5"/>
  <c r="AR6" i="5"/>
  <c r="S6" i="5"/>
  <c r="O6" i="5"/>
  <c r="AA6" i="5"/>
  <c r="AM6" i="5"/>
  <c r="AO19" i="5"/>
  <c r="W6" i="5"/>
  <c r="AI6" i="5"/>
  <c r="X6" i="5"/>
  <c r="AJ6" i="5"/>
  <c r="U19" i="5"/>
  <c r="AG19" i="5"/>
  <c r="AS19" i="5"/>
  <c r="I19" i="5"/>
  <c r="CP20" i="7"/>
  <c r="CY9" i="3"/>
  <c r="CZ9" i="3"/>
  <c r="DA9" i="3"/>
  <c r="DB9" i="3"/>
  <c r="DC9" i="3"/>
  <c r="G19" i="5"/>
  <c r="I30" i="6"/>
  <c r="E14" i="6"/>
  <c r="CM14" i="6" s="1"/>
  <c r="E21" i="6"/>
  <c r="CM21" i="6" s="1"/>
  <c r="CN5" i="6"/>
  <c r="CO5" i="6"/>
  <c r="CP5" i="6"/>
  <c r="CQ5" i="6"/>
  <c r="CR5" i="6"/>
  <c r="CS5" i="6"/>
  <c r="CT5" i="6"/>
  <c r="CU5" i="6"/>
  <c r="CV5" i="6"/>
  <c r="CW5" i="6"/>
  <c r="K32" i="6"/>
  <c r="M32" i="6"/>
  <c r="O32" i="6"/>
  <c r="Q32" i="6"/>
  <c r="S32" i="6"/>
  <c r="U32" i="6"/>
  <c r="W32" i="6"/>
  <c r="Y32" i="6"/>
  <c r="AA32" i="6"/>
  <c r="AC32" i="6"/>
  <c r="AE32" i="6"/>
  <c r="AG32" i="6"/>
  <c r="AI32" i="6"/>
  <c r="AK32" i="6"/>
  <c r="AM32" i="6"/>
  <c r="AO32" i="6"/>
  <c r="AQ32" i="6"/>
  <c r="AS32" i="6"/>
  <c r="N25" i="5"/>
  <c r="CP25" i="5" s="1"/>
  <c r="CO29" i="5"/>
  <c r="R25" i="5"/>
  <c r="CQ25" i="5" s="1"/>
  <c r="CP29" i="5"/>
  <c r="V25" i="5"/>
  <c r="CR25" i="5" s="1"/>
  <c r="CQ29" i="5"/>
  <c r="Z25" i="5"/>
  <c r="CS25" i="5" s="1"/>
  <c r="CR29" i="5"/>
  <c r="AD25" i="5"/>
  <c r="CT25" i="5" s="1"/>
  <c r="CS29" i="5"/>
  <c r="AH25" i="5"/>
  <c r="CU25" i="5" s="1"/>
  <c r="CT29" i="5"/>
  <c r="AL25" i="5"/>
  <c r="CV25" i="5" s="1"/>
  <c r="CU29" i="5"/>
  <c r="AP25" i="5"/>
  <c r="CW25" i="5" s="1"/>
  <c r="CV29" i="5"/>
  <c r="AT25" i="5"/>
  <c r="CX25" i="5" s="1"/>
  <c r="CW29" i="5"/>
  <c r="I32" i="6"/>
  <c r="J25" i="5"/>
  <c r="CO25" i="5" s="1"/>
  <c r="CN29" i="5"/>
  <c r="I14" i="6"/>
  <c r="CN14" i="6" s="1"/>
  <c r="K14" i="6"/>
  <c r="M14" i="6"/>
  <c r="CO14" i="6" s="1"/>
  <c r="O14" i="6"/>
  <c r="Q14" i="6"/>
  <c r="CP14" i="6" s="1"/>
  <c r="S14" i="6"/>
  <c r="U14" i="6"/>
  <c r="CQ14" i="6" s="1"/>
  <c r="W14" i="6"/>
  <c r="Y14" i="6"/>
  <c r="CR14" i="6" s="1"/>
  <c r="AA14" i="6"/>
  <c r="AC14" i="6"/>
  <c r="CS14" i="6" s="1"/>
  <c r="AE14" i="6"/>
  <c r="AG14" i="6"/>
  <c r="CT14" i="6" s="1"/>
  <c r="AI14" i="6"/>
  <c r="AK14" i="6"/>
  <c r="CU14" i="6" s="1"/>
  <c r="AM14" i="6"/>
  <c r="AO14" i="6"/>
  <c r="CV14" i="6" s="1"/>
  <c r="J21" i="6"/>
  <c r="L21" i="6"/>
  <c r="N21" i="6"/>
  <c r="P21" i="6"/>
  <c r="R21" i="6"/>
  <c r="T21" i="6"/>
  <c r="V21" i="6"/>
  <c r="X21" i="6"/>
  <c r="Z21" i="6"/>
  <c r="AB21" i="6"/>
  <c r="AD21" i="6"/>
  <c r="AF21" i="6"/>
  <c r="AH21" i="6"/>
  <c r="AJ21" i="6"/>
  <c r="AL21" i="6"/>
  <c r="AN21" i="6"/>
  <c r="AP21" i="6"/>
  <c r="AR21" i="6"/>
  <c r="AT21" i="6"/>
  <c r="J6" i="5"/>
  <c r="CN4" i="5"/>
  <c r="CO4" i="5"/>
  <c r="R6" i="5"/>
  <c r="CP4" i="5"/>
  <c r="V6" i="5"/>
  <c r="CQ4" i="5"/>
  <c r="Z6" i="5"/>
  <c r="CR4" i="5"/>
  <c r="AD6" i="5"/>
  <c r="CS4" i="5"/>
  <c r="AH6" i="5"/>
  <c r="CT4" i="5"/>
  <c r="AL6" i="5"/>
  <c r="CU4" i="5"/>
  <c r="AP6" i="5"/>
  <c r="CV4" i="5"/>
  <c r="AT6" i="5"/>
  <c r="CW4" i="5"/>
  <c r="B6" i="6"/>
  <c r="CM6" i="6" s="1"/>
  <c r="F27" i="5"/>
  <c r="CN18" i="5"/>
  <c r="CN20" i="5" s="1"/>
  <c r="J27" i="5"/>
  <c r="CO18" i="5"/>
  <c r="N6" i="6"/>
  <c r="CP18" i="5"/>
  <c r="R6" i="6"/>
  <c r="CQ18" i="5"/>
  <c r="V6" i="6"/>
  <c r="CR18" i="5"/>
  <c r="Z6" i="6"/>
  <c r="CS18" i="5"/>
  <c r="AD6" i="6"/>
  <c r="CT18" i="5"/>
  <c r="AH6" i="6"/>
  <c r="CU18" i="5"/>
  <c r="AL6" i="6"/>
  <c r="CV18" i="5"/>
  <c r="AP6" i="6"/>
  <c r="CW18" i="5"/>
  <c r="CX13" i="4"/>
  <c r="CM5" i="6"/>
  <c r="E32" i="6"/>
  <c r="J32" i="6"/>
  <c r="L32" i="6"/>
  <c r="N32" i="6"/>
  <c r="P32" i="6"/>
  <c r="R32" i="6"/>
  <c r="T32" i="6"/>
  <c r="V32" i="6"/>
  <c r="X32" i="6"/>
  <c r="Z32" i="6"/>
  <c r="AB32" i="6"/>
  <c r="AD32" i="6"/>
  <c r="AF32" i="6"/>
  <c r="AH32" i="6"/>
  <c r="AJ32" i="6"/>
  <c r="AL32" i="6"/>
  <c r="AN32" i="6"/>
  <c r="AP32" i="6"/>
  <c r="AR32" i="6"/>
  <c r="AT32" i="6"/>
  <c r="AU11" i="4"/>
  <c r="J30" i="6"/>
  <c r="N30" i="6"/>
  <c r="R30" i="6"/>
  <c r="V30" i="6"/>
  <c r="Z30" i="6"/>
  <c r="AD30" i="6"/>
  <c r="AH30" i="6"/>
  <c r="AL30" i="6"/>
  <c r="AP30" i="6"/>
  <c r="AT30" i="6"/>
  <c r="J14" i="6"/>
  <c r="L14" i="6"/>
  <c r="N14" i="6"/>
  <c r="P14" i="6"/>
  <c r="R14" i="6"/>
  <c r="T14" i="6"/>
  <c r="V14" i="6"/>
  <c r="X14" i="6"/>
  <c r="Z14" i="6"/>
  <c r="AB14" i="6"/>
  <c r="AD14" i="6"/>
  <c r="AF14" i="6"/>
  <c r="AH14" i="6"/>
  <c r="AJ14" i="6"/>
  <c r="AL14" i="6"/>
  <c r="AN14" i="6"/>
  <c r="AP14" i="6"/>
  <c r="AR14" i="6"/>
  <c r="AT14" i="6"/>
  <c r="E30" i="6"/>
  <c r="L30" i="6"/>
  <c r="P30" i="6"/>
  <c r="T30" i="6"/>
  <c r="X30" i="6"/>
  <c r="AB30" i="6"/>
  <c r="AF30" i="6"/>
  <c r="AJ30" i="6"/>
  <c r="AN30" i="6"/>
  <c r="AR30" i="6"/>
  <c r="AQ14" i="6"/>
  <c r="AS14" i="6"/>
  <c r="CW14" i="6" s="1"/>
  <c r="I21" i="6"/>
  <c r="CN21" i="6" s="1"/>
  <c r="K21" i="6"/>
  <c r="M21" i="6"/>
  <c r="CO21" i="6" s="1"/>
  <c r="O21" i="6"/>
  <c r="Q21" i="6"/>
  <c r="CP21" i="6" s="1"/>
  <c r="S21" i="6"/>
  <c r="U21" i="6"/>
  <c r="CQ21" i="6" s="1"/>
  <c r="W21" i="6"/>
  <c r="Y21" i="6"/>
  <c r="CR21" i="6" s="1"/>
  <c r="AA21" i="6"/>
  <c r="AC21" i="6"/>
  <c r="CS21" i="6" s="1"/>
  <c r="AE21" i="6"/>
  <c r="AG21" i="6"/>
  <c r="CT21" i="6" s="1"/>
  <c r="AI21" i="6"/>
  <c r="AK21" i="6"/>
  <c r="CU21" i="6" s="1"/>
  <c r="AM21" i="6"/>
  <c r="AO21" i="6"/>
  <c r="CV21" i="6" s="1"/>
  <c r="AQ21" i="6"/>
  <c r="AS21" i="6"/>
  <c r="CW21" i="6" s="1"/>
  <c r="K30" i="6"/>
  <c r="M30" i="6"/>
  <c r="O30" i="6"/>
  <c r="Q30" i="6"/>
  <c r="S30" i="6"/>
  <c r="U30" i="6"/>
  <c r="W30" i="6"/>
  <c r="Y30" i="6"/>
  <c r="AA30" i="6"/>
  <c r="AC30" i="6"/>
  <c r="AE30" i="6"/>
  <c r="AG30" i="6"/>
  <c r="AI30" i="6"/>
  <c r="AK30" i="6"/>
  <c r="AM30" i="6"/>
  <c r="AO30" i="6"/>
  <c r="AQ30" i="6"/>
  <c r="AS30" i="6"/>
  <c r="H27" i="5"/>
  <c r="N27" i="5"/>
  <c r="R27" i="5"/>
  <c r="V27" i="5"/>
  <c r="Z27" i="5"/>
  <c r="AD27" i="5"/>
  <c r="AH27" i="5"/>
  <c r="AL27" i="5"/>
  <c r="AP27" i="5"/>
  <c r="AT27" i="5"/>
  <c r="J23" i="5"/>
  <c r="N23" i="5"/>
  <c r="R23" i="5"/>
  <c r="V23" i="5"/>
  <c r="Z23" i="5"/>
  <c r="AD23" i="5"/>
  <c r="AL23" i="5"/>
  <c r="AT23" i="5"/>
  <c r="F6" i="6"/>
  <c r="L27" i="5"/>
  <c r="P27" i="5"/>
  <c r="T27" i="5"/>
  <c r="X27" i="5"/>
  <c r="AB27" i="5"/>
  <c r="AF27" i="5"/>
  <c r="AJ27" i="5"/>
  <c r="AN27" i="5"/>
  <c r="AR27" i="5"/>
  <c r="AR28" i="5" s="1"/>
  <c r="L23" i="5"/>
  <c r="P23" i="5"/>
  <c r="T23" i="5"/>
  <c r="X23" i="5"/>
  <c r="AB23" i="5"/>
  <c r="AH23" i="5"/>
  <c r="AP23" i="5"/>
  <c r="J6" i="6"/>
  <c r="K19" i="5"/>
  <c r="K6" i="6"/>
  <c r="S19" i="5"/>
  <c r="S6" i="6"/>
  <c r="AA19" i="5"/>
  <c r="AA6" i="6"/>
  <c r="AE6" i="6"/>
  <c r="AE23" i="5"/>
  <c r="AG6" i="6"/>
  <c r="AG23" i="5"/>
  <c r="CT23" i="5" s="1"/>
  <c r="AI19" i="5"/>
  <c r="AI6" i="6"/>
  <c r="AI23" i="5"/>
  <c r="AK6" i="6"/>
  <c r="AK23" i="5"/>
  <c r="CU23" i="5" s="1"/>
  <c r="AM6" i="6"/>
  <c r="AM23" i="5"/>
  <c r="AO6" i="6"/>
  <c r="AO23" i="5"/>
  <c r="CV23" i="5" s="1"/>
  <c r="AQ19" i="5"/>
  <c r="AQ6" i="6"/>
  <c r="AQ23" i="5"/>
  <c r="AS6" i="6"/>
  <c r="AS23" i="5"/>
  <c r="CW23" i="5" s="1"/>
  <c r="Q21" i="5"/>
  <c r="Y21" i="5"/>
  <c r="AG21" i="5"/>
  <c r="AO21" i="5"/>
  <c r="M21" i="5"/>
  <c r="U21" i="5"/>
  <c r="AC21" i="5"/>
  <c r="AK21" i="5"/>
  <c r="AS21" i="5"/>
  <c r="G27" i="5"/>
  <c r="I27" i="5"/>
  <c r="K21" i="5"/>
  <c r="O21" i="5"/>
  <c r="S21" i="5"/>
  <c r="W21" i="5"/>
  <c r="AA21" i="5"/>
  <c r="AE21" i="5"/>
  <c r="AI21" i="5"/>
  <c r="AM21" i="5"/>
  <c r="AQ21" i="5"/>
  <c r="K27" i="5"/>
  <c r="M27" i="5"/>
  <c r="O27" i="5"/>
  <c r="Q27" i="5"/>
  <c r="S27" i="5"/>
  <c r="U27" i="5"/>
  <c r="W27" i="5"/>
  <c r="Y27" i="5"/>
  <c r="AA27" i="5"/>
  <c r="AC27" i="5"/>
  <c r="AE27" i="5"/>
  <c r="AG27" i="5"/>
  <c r="AI27" i="5"/>
  <c r="AK27" i="5"/>
  <c r="AM27" i="5"/>
  <c r="AO27" i="5"/>
  <c r="AQ27" i="5"/>
  <c r="AQ28" i="5" s="1"/>
  <c r="AS27" i="5"/>
  <c r="I23" i="5"/>
  <c r="CN23" i="5" s="1"/>
  <c r="K23" i="5"/>
  <c r="M23" i="5"/>
  <c r="CO23" i="5" s="1"/>
  <c r="O23" i="5"/>
  <c r="Q23" i="5"/>
  <c r="CP23" i="5" s="1"/>
  <c r="S23" i="5"/>
  <c r="U23" i="5"/>
  <c r="CQ23" i="5" s="1"/>
  <c r="W23" i="5"/>
  <c r="Y23" i="5"/>
  <c r="CR23" i="5" s="1"/>
  <c r="AA23" i="5"/>
  <c r="AC23" i="5"/>
  <c r="CS23" i="5" s="1"/>
  <c r="AF23" i="5"/>
  <c r="AJ23" i="5"/>
  <c r="AN23" i="5"/>
  <c r="AR23" i="5"/>
  <c r="L21" i="5"/>
  <c r="P21" i="5"/>
  <c r="T21" i="5"/>
  <c r="X21" i="5"/>
  <c r="AB21" i="5"/>
  <c r="AF21" i="5"/>
  <c r="AJ21" i="5"/>
  <c r="AN21" i="5"/>
  <c r="AR21" i="5"/>
  <c r="K6" i="5"/>
  <c r="U6" i="5"/>
  <c r="AC6" i="5"/>
  <c r="AK6" i="5"/>
  <c r="AS6" i="5"/>
  <c r="O19" i="5"/>
  <c r="W19" i="5"/>
  <c r="AE19" i="5"/>
  <c r="AM19" i="5"/>
  <c r="Q6" i="5"/>
  <c r="Y6" i="5"/>
  <c r="AG6" i="5"/>
  <c r="AO6" i="5"/>
  <c r="L6" i="5"/>
  <c r="N6" i="5"/>
  <c r="M6" i="5"/>
  <c r="F19" i="5"/>
  <c r="H19" i="5"/>
  <c r="J19" i="5"/>
  <c r="L19" i="5"/>
  <c r="N19" i="5"/>
  <c r="P19" i="5"/>
  <c r="R19" i="5"/>
  <c r="T19" i="5"/>
  <c r="V19" i="5"/>
  <c r="X19" i="5"/>
  <c r="Z19" i="5"/>
  <c r="AB19" i="5"/>
  <c r="AD19" i="5"/>
  <c r="AF19" i="5"/>
  <c r="AH19" i="5"/>
  <c r="AJ19" i="5"/>
  <c r="AL19" i="5"/>
  <c r="AN19" i="5"/>
  <c r="AP19" i="5"/>
  <c r="AR19" i="5"/>
  <c r="AT19" i="5"/>
  <c r="CW20" i="5" l="1"/>
  <c r="CQ20" i="5"/>
  <c r="CV20" i="5"/>
  <c r="CS20" i="5"/>
  <c r="CP20" i="5"/>
  <c r="CT20" i="5"/>
  <c r="CU20" i="5"/>
  <c r="CR20" i="5"/>
  <c r="CO20" i="5"/>
  <c r="CQ14" i="5"/>
  <c r="CQ9" i="5"/>
  <c r="CV9" i="5"/>
  <c r="CV14" i="5"/>
  <c r="CS9" i="5"/>
  <c r="CS14" i="5"/>
  <c r="CP14" i="5"/>
  <c r="CP9" i="5"/>
  <c r="CW14" i="5"/>
  <c r="CW9" i="5"/>
  <c r="CT14" i="5"/>
  <c r="CT9" i="5"/>
  <c r="CN6" i="6"/>
  <c r="CU14" i="5"/>
  <c r="CU9" i="5"/>
  <c r="CR9" i="5"/>
  <c r="CR14" i="5"/>
  <c r="CO9" i="5"/>
  <c r="CO14" i="5"/>
  <c r="CN14" i="5"/>
  <c r="CN9" i="5"/>
  <c r="CP6" i="6"/>
  <c r="CR6" i="6"/>
  <c r="CB14" i="8"/>
  <c r="CA4" i="8"/>
  <c r="J21" i="5"/>
  <c r="AD28" i="5"/>
  <c r="N28" i="5"/>
  <c r="X28" i="5"/>
  <c r="AT28" i="5"/>
  <c r="AF28" i="5"/>
  <c r="CN19" i="5"/>
  <c r="CN31" i="5"/>
  <c r="CP23" i="7"/>
  <c r="CO23" i="7"/>
  <c r="AN28" i="5"/>
  <c r="P28" i="5"/>
  <c r="AL28" i="5"/>
  <c r="V28" i="5"/>
  <c r="K31" i="5"/>
  <c r="AW17" i="7"/>
  <c r="AW23" i="7" s="1"/>
  <c r="AV20" i="7"/>
  <c r="AV22" i="7"/>
  <c r="AU46" i="4"/>
  <c r="E23" i="6"/>
  <c r="E24" i="6" s="1"/>
  <c r="AT21" i="5"/>
  <c r="AP21" i="5"/>
  <c r="AL21" i="5"/>
  <c r="AH21" i="5"/>
  <c r="AD21" i="5"/>
  <c r="Z21" i="5"/>
  <c r="V21" i="5"/>
  <c r="R21" i="5"/>
  <c r="N21" i="5"/>
  <c r="AE28" i="5"/>
  <c r="CV6" i="6"/>
  <c r="J28" i="5"/>
  <c r="AM23" i="6"/>
  <c r="AI23" i="6"/>
  <c r="AE23" i="6"/>
  <c r="AA23" i="6"/>
  <c r="W23" i="6"/>
  <c r="S23" i="6"/>
  <c r="O23" i="6"/>
  <c r="K23" i="6"/>
  <c r="AS23" i="6"/>
  <c r="AR23" i="6"/>
  <c r="AJ23" i="6"/>
  <c r="AB23" i="6"/>
  <c r="T23" i="6"/>
  <c r="L23" i="6"/>
  <c r="CS6" i="6"/>
  <c r="CQ6" i="6"/>
  <c r="CM23" i="6"/>
  <c r="AO23" i="6"/>
  <c r="AK23" i="6"/>
  <c r="AG23" i="6"/>
  <c r="AC23" i="6"/>
  <c r="Y23" i="6"/>
  <c r="U23" i="6"/>
  <c r="Q23" i="6"/>
  <c r="M23" i="6"/>
  <c r="I23" i="6"/>
  <c r="I24" i="6" s="1"/>
  <c r="CN23" i="6"/>
  <c r="AT23" i="6"/>
  <c r="AP23" i="6"/>
  <c r="AN23" i="6"/>
  <c r="AL23" i="6"/>
  <c r="AH23" i="6"/>
  <c r="AF23" i="6"/>
  <c r="AD23" i="6"/>
  <c r="Z23" i="6"/>
  <c r="X23" i="6"/>
  <c r="V23" i="6"/>
  <c r="R23" i="6"/>
  <c r="P23" i="6"/>
  <c r="N23" i="6"/>
  <c r="CP23" i="6"/>
  <c r="J23" i="6"/>
  <c r="CW6" i="6"/>
  <c r="CT6" i="6"/>
  <c r="CW27" i="5"/>
  <c r="CU27" i="5"/>
  <c r="CS27" i="5"/>
  <c r="CQ27" i="5"/>
  <c r="CW26" i="5"/>
  <c r="CU26" i="5"/>
  <c r="CS26" i="5"/>
  <c r="CQ26" i="5"/>
  <c r="CY13" i="4"/>
  <c r="CW21" i="5"/>
  <c r="CW19" i="5"/>
  <c r="CV19" i="5"/>
  <c r="CV21" i="5"/>
  <c r="CU21" i="5"/>
  <c r="CU19" i="5"/>
  <c r="CT19" i="5"/>
  <c r="CT21" i="5"/>
  <c r="CS21" i="5"/>
  <c r="CS19" i="5"/>
  <c r="CR19" i="5"/>
  <c r="CR21" i="5"/>
  <c r="CQ21" i="5"/>
  <c r="CQ19" i="5"/>
  <c r="CP19" i="5"/>
  <c r="CP21" i="5"/>
  <c r="CO21" i="5"/>
  <c r="CO19" i="5"/>
  <c r="CW6" i="5"/>
  <c r="CV6" i="5"/>
  <c r="CU6" i="5"/>
  <c r="CT6" i="5"/>
  <c r="CS6" i="5"/>
  <c r="CR6" i="5"/>
  <c r="CQ6" i="5"/>
  <c r="CP6" i="5"/>
  <c r="CO6" i="5"/>
  <c r="CU6" i="6"/>
  <c r="CN26" i="5"/>
  <c r="CV27" i="5"/>
  <c r="CT27" i="5"/>
  <c r="CR27" i="5"/>
  <c r="CP27" i="5"/>
  <c r="CV26" i="5"/>
  <c r="CT26" i="5"/>
  <c r="CR26" i="5"/>
  <c r="CP26" i="5"/>
  <c r="CO27" i="5"/>
  <c r="CN27" i="5"/>
  <c r="CO26" i="5"/>
  <c r="CO6" i="6"/>
  <c r="O28" i="5"/>
  <c r="CX12" i="4"/>
  <c r="AV11" i="4"/>
  <c r="AQ23" i="6"/>
  <c r="AO28" i="5"/>
  <c r="AG28" i="5"/>
  <c r="Y28" i="5"/>
  <c r="Q28" i="5"/>
  <c r="AM28" i="5"/>
  <c r="AI28" i="5"/>
  <c r="AA28" i="5"/>
  <c r="W28" i="5"/>
  <c r="S28" i="5"/>
  <c r="K28" i="5"/>
  <c r="AJ28" i="5"/>
  <c r="AB28" i="5"/>
  <c r="T28" i="5"/>
  <c r="L28" i="5"/>
  <c r="AP28" i="5"/>
  <c r="AH28" i="5"/>
  <c r="Z28" i="5"/>
  <c r="R28" i="5"/>
  <c r="AS28" i="5"/>
  <c r="AK28" i="5"/>
  <c r="AC28" i="5"/>
  <c r="U28" i="5"/>
  <c r="M28" i="5"/>
  <c r="I28" i="5"/>
  <c r="CN28" i="5" s="1"/>
  <c r="AF24" i="6" l="1"/>
  <c r="AQ24" i="6"/>
  <c r="CB4" i="8"/>
  <c r="CC14" i="8"/>
  <c r="X24" i="6"/>
  <c r="W24" i="6"/>
  <c r="AK24" i="6"/>
  <c r="O24" i="6"/>
  <c r="P24" i="6"/>
  <c r="CT23" i="6"/>
  <c r="AM24" i="6"/>
  <c r="AB24" i="6"/>
  <c r="AE24" i="6"/>
  <c r="CV28" i="5"/>
  <c r="AP24" i="6"/>
  <c r="AN24" i="6"/>
  <c r="L24" i="6"/>
  <c r="CN24" i="6"/>
  <c r="U24" i="6"/>
  <c r="AV46" i="4"/>
  <c r="CO31" i="5"/>
  <c r="L31" i="5"/>
  <c r="AW20" i="7"/>
  <c r="CX20" i="7" s="1"/>
  <c r="CX21" i="7"/>
  <c r="CX22" i="7" s="1"/>
  <c r="AX17" i="7"/>
  <c r="AX23" i="7" s="1"/>
  <c r="AW22" i="7"/>
  <c r="CX23" i="7" s="1"/>
  <c r="AT24" i="6"/>
  <c r="J24" i="6"/>
  <c r="CX14" i="4"/>
  <c r="K24" i="6"/>
  <c r="T24" i="6"/>
  <c r="AJ24" i="6"/>
  <c r="CR23" i="6"/>
  <c r="Z24" i="6"/>
  <c r="CV23" i="6"/>
  <c r="CT28" i="5"/>
  <c r="CX26" i="4"/>
  <c r="CS28" i="5"/>
  <c r="CW28" i="5"/>
  <c r="CR28" i="5"/>
  <c r="AA24" i="6"/>
  <c r="R24" i="6"/>
  <c r="AH24" i="6"/>
  <c r="M24" i="6"/>
  <c r="AC24" i="6"/>
  <c r="AS24" i="6"/>
  <c r="CO28" i="5"/>
  <c r="CP28" i="5"/>
  <c r="CO23" i="6"/>
  <c r="CO24" i="6" s="1"/>
  <c r="CS23" i="6"/>
  <c r="CW23" i="6"/>
  <c r="S24" i="6"/>
  <c r="AI24" i="6"/>
  <c r="N24" i="6"/>
  <c r="V24" i="6"/>
  <c r="AD24" i="6"/>
  <c r="AL24" i="6"/>
  <c r="CQ23" i="6"/>
  <c r="CQ24" i="6" s="1"/>
  <c r="CU23" i="6"/>
  <c r="Q24" i="6"/>
  <c r="Y24" i="6"/>
  <c r="AG24" i="6"/>
  <c r="AO24" i="6"/>
  <c r="CZ13" i="4"/>
  <c r="CQ28" i="5"/>
  <c r="CU28" i="5"/>
  <c r="AW11" i="4"/>
  <c r="AW46" i="4" s="1"/>
  <c r="AR24" i="6"/>
  <c r="AU6" i="6"/>
  <c r="AU27" i="5"/>
  <c r="CC4" i="8" l="1"/>
  <c r="DF4" i="8" s="1"/>
  <c r="CD14" i="8"/>
  <c r="CU24" i="6"/>
  <c r="CS24" i="6"/>
  <c r="CP31" i="5"/>
  <c r="M31" i="5"/>
  <c r="AY17" i="7"/>
  <c r="AY23" i="7" s="1"/>
  <c r="AX20" i="7"/>
  <c r="CY17" i="7"/>
  <c r="AX22" i="7"/>
  <c r="CW24" i="6"/>
  <c r="CX11" i="4"/>
  <c r="CT24" i="6"/>
  <c r="CP24" i="6"/>
  <c r="CV24" i="6"/>
  <c r="CR24" i="6"/>
  <c r="DA13" i="4"/>
  <c r="AX11" i="4"/>
  <c r="CE14" i="8" l="1"/>
  <c r="CD4" i="8"/>
  <c r="AX46" i="4"/>
  <c r="CQ31" i="5"/>
  <c r="N31" i="5"/>
  <c r="U17" i="7"/>
  <c r="U23" i="7" s="1"/>
  <c r="T22" i="7"/>
  <c r="T20" i="7"/>
  <c r="AY20" i="7"/>
  <c r="AZ17" i="7"/>
  <c r="AZ23" i="7" s="1"/>
  <c r="AY22" i="7"/>
  <c r="CX30" i="3"/>
  <c r="CX31" i="3"/>
  <c r="BN13" i="4"/>
  <c r="BO13" i="4" s="1"/>
  <c r="BP13" i="4" s="1"/>
  <c r="BQ13" i="4" s="1"/>
  <c r="DB13" i="4"/>
  <c r="AY11" i="4"/>
  <c r="CE4" i="8" l="1"/>
  <c r="CF14" i="8"/>
  <c r="DC13" i="4"/>
  <c r="BR13" i="4"/>
  <c r="AY46" i="4"/>
  <c r="CR31" i="5"/>
  <c r="O31" i="5"/>
  <c r="BA17" i="7"/>
  <c r="BA23" i="7" s="1"/>
  <c r="AZ20" i="7"/>
  <c r="AZ22" i="7"/>
  <c r="CX29" i="3"/>
  <c r="BA21" i="7"/>
  <c r="CY12" i="4"/>
  <c r="AZ11" i="4"/>
  <c r="CF4" i="8" l="1"/>
  <c r="CG14" i="8"/>
  <c r="CH14" i="8" s="1"/>
  <c r="BS13" i="4"/>
  <c r="AZ46" i="4"/>
  <c r="CS31" i="5"/>
  <c r="P31" i="5"/>
  <c r="BA20" i="7"/>
  <c r="CY20" i="7" s="1"/>
  <c r="BB17" i="7"/>
  <c r="BB23" i="7" s="1"/>
  <c r="CY21" i="7"/>
  <c r="CY22" i="7" s="1"/>
  <c r="BA22" i="7"/>
  <c r="CY23" i="7" s="1"/>
  <c r="CY14" i="4"/>
  <c r="CY26" i="4"/>
  <c r="CX4" i="4"/>
  <c r="BA11" i="4"/>
  <c r="BA46" i="4" s="1"/>
  <c r="CI14" i="8" l="1"/>
  <c r="CH4" i="8"/>
  <c r="CH3" i="8"/>
  <c r="CG4" i="8"/>
  <c r="CG3" i="8"/>
  <c r="BT13" i="4"/>
  <c r="BB21" i="7"/>
  <c r="BB20" i="7" s="1"/>
  <c r="CT31" i="5"/>
  <c r="CQ23" i="7"/>
  <c r="Q31" i="5"/>
  <c r="CZ17" i="7"/>
  <c r="CY11" i="4"/>
  <c r="BB11" i="4"/>
  <c r="CJ14" i="8" l="1"/>
  <c r="CI4" i="8"/>
  <c r="CI3" i="8"/>
  <c r="DG4" i="8"/>
  <c r="BB46" i="4"/>
  <c r="BB22" i="7"/>
  <c r="BC17" i="7"/>
  <c r="BC23" i="7" s="1"/>
  <c r="BU13" i="4"/>
  <c r="BV13" i="4" s="1"/>
  <c r="CU31" i="5"/>
  <c r="V17" i="7"/>
  <c r="V23" i="7" s="1"/>
  <c r="CQ21" i="7"/>
  <c r="CQ22" i="7" s="1"/>
  <c r="U20" i="7"/>
  <c r="CQ20" i="7" s="1"/>
  <c r="U22" i="7"/>
  <c r="R31" i="5"/>
  <c r="BC11" i="4"/>
  <c r="CJ4" i="8" l="1"/>
  <c r="CK14" i="8"/>
  <c r="CJ3" i="8"/>
  <c r="BW13" i="4"/>
  <c r="BC22" i="7"/>
  <c r="BC20" i="7"/>
  <c r="BC46" i="4"/>
  <c r="DD13" i="4"/>
  <c r="BD17" i="7"/>
  <c r="BD23" i="7" s="1"/>
  <c r="CV31" i="5"/>
  <c r="S31" i="5"/>
  <c r="CR17" i="7"/>
  <c r="BD11" i="4"/>
  <c r="CK4" i="8" l="1"/>
  <c r="DH4" i="8" s="1"/>
  <c r="CK3" i="8"/>
  <c r="DH3" i="8" s="1"/>
  <c r="CZ12" i="4"/>
  <c r="BE11" i="4"/>
  <c r="BE46" i="4" s="1"/>
  <c r="BX13" i="4"/>
  <c r="BD22" i="7"/>
  <c r="BD20" i="7"/>
  <c r="BD46" i="4"/>
  <c r="CW31" i="5"/>
  <c r="CZ14" i="4"/>
  <c r="T31" i="5"/>
  <c r="CZ26" i="4"/>
  <c r="BY13" i="4" l="1"/>
  <c r="CZ20" i="7"/>
  <c r="CZ21" i="7"/>
  <c r="CZ22" i="7" s="1"/>
  <c r="CZ23" i="7"/>
  <c r="U31" i="5"/>
  <c r="CZ11" i="4"/>
  <c r="CY30" i="3"/>
  <c r="BF11" i="4"/>
  <c r="BF46" i="4" l="1"/>
  <c r="BZ13" i="4"/>
  <c r="DE13" i="4"/>
  <c r="DA17" i="7"/>
  <c r="V31" i="5"/>
  <c r="W17" i="7"/>
  <c r="W23" i="7" s="1"/>
  <c r="V20" i="7"/>
  <c r="V22" i="7"/>
  <c r="CY31" i="3"/>
  <c r="CA13" i="4" l="1"/>
  <c r="W31" i="5"/>
  <c r="CY29" i="3"/>
  <c r="DA12" i="4"/>
  <c r="CB13" i="4" l="1"/>
  <c r="DA14" i="4"/>
  <c r="X31" i="5"/>
  <c r="CY4" i="4"/>
  <c r="CC13" i="4" l="1"/>
  <c r="CD13" i="4" s="1"/>
  <c r="CE13" i="4" s="1"/>
  <c r="CF13" i="4" s="1"/>
  <c r="CG13" i="4" s="1"/>
  <c r="DA20" i="7"/>
  <c r="DA11" i="4"/>
  <c r="Y31" i="5"/>
  <c r="DG13" i="4" l="1"/>
  <c r="CH13" i="4"/>
  <c r="DF13" i="4"/>
  <c r="Z31" i="5"/>
  <c r="X17" i="7"/>
  <c r="X23" i="7" s="1"/>
  <c r="W20" i="7"/>
  <c r="W22" i="7"/>
  <c r="CI13" i="4" l="1"/>
  <c r="DA23" i="7"/>
  <c r="C17" i="7"/>
  <c r="C23" i="7" s="1"/>
  <c r="AA31" i="5"/>
  <c r="DB12" i="4"/>
  <c r="BN93" i="3"/>
  <c r="CJ13" i="4" l="1"/>
  <c r="DA21" i="7"/>
  <c r="DA22" i="7" s="1"/>
  <c r="DB14" i="4"/>
  <c r="BN14" i="4"/>
  <c r="D17" i="7"/>
  <c r="D23" i="7" s="1"/>
  <c r="AB31" i="5"/>
  <c r="DB20" i="7"/>
  <c r="BN12" i="4"/>
  <c r="BO93" i="3"/>
  <c r="CK13" i="4" l="1"/>
  <c r="DH13" i="4" s="1"/>
  <c r="DA26" i="4"/>
  <c r="DB17" i="7"/>
  <c r="C20" i="7"/>
  <c r="C22" i="7"/>
  <c r="CZ31" i="3"/>
  <c r="DB11" i="4"/>
  <c r="D20" i="7"/>
  <c r="BO14" i="4"/>
  <c r="AC31" i="5"/>
  <c r="BO12" i="4"/>
  <c r="BN11" i="4"/>
  <c r="BP93" i="3"/>
  <c r="E17" i="7" l="1"/>
  <c r="D22" i="7"/>
  <c r="CZ30" i="3"/>
  <c r="CZ29" i="3"/>
  <c r="BP14" i="4"/>
  <c r="F17" i="7"/>
  <c r="F23" i="7" s="1"/>
  <c r="Y17" i="7"/>
  <c r="Y23" i="7" s="1"/>
  <c r="X20" i="7"/>
  <c r="X22" i="7"/>
  <c r="AD31" i="5"/>
  <c r="CM21" i="7"/>
  <c r="CM22" i="7" s="1"/>
  <c r="BP12" i="4"/>
  <c r="BO11" i="4"/>
  <c r="BQ93" i="3"/>
  <c r="BR93" i="3" s="1"/>
  <c r="E22" i="7" l="1"/>
  <c r="E23" i="7"/>
  <c r="BS93" i="3"/>
  <c r="CZ4" i="4"/>
  <c r="E20" i="7"/>
  <c r="CM20" i="7" s="1"/>
  <c r="F20" i="7"/>
  <c r="BQ14" i="4"/>
  <c r="BR14" i="4" s="1"/>
  <c r="AE31" i="5"/>
  <c r="CN17" i="7"/>
  <c r="CN22" i="7" s="1"/>
  <c r="BQ12" i="4"/>
  <c r="BR12" i="4" s="1"/>
  <c r="BP11" i="4"/>
  <c r="BS12" i="4" l="1"/>
  <c r="BR11" i="4"/>
  <c r="BS14" i="4"/>
  <c r="BT93" i="3"/>
  <c r="G17" i="7"/>
  <c r="G23" i="7" s="1"/>
  <c r="F22" i="7"/>
  <c r="DC14" i="4"/>
  <c r="H17" i="7"/>
  <c r="H23" i="7" s="1"/>
  <c r="AF31" i="5"/>
  <c r="BQ11" i="4"/>
  <c r="DC12" i="4"/>
  <c r="DC20" i="7" l="1"/>
  <c r="BT14" i="4"/>
  <c r="BT12" i="4"/>
  <c r="BS11" i="4"/>
  <c r="BU93" i="3"/>
  <c r="BV93" i="3" s="1"/>
  <c r="G20" i="7"/>
  <c r="G22" i="7"/>
  <c r="DC11" i="4"/>
  <c r="AG31" i="5"/>
  <c r="H22" i="7"/>
  <c r="H20" i="7"/>
  <c r="CR23" i="7"/>
  <c r="BW93" i="3" l="1"/>
  <c r="BU12" i="4"/>
  <c r="BV12" i="4" s="1"/>
  <c r="BT11" i="4"/>
  <c r="BU14" i="4"/>
  <c r="BV14" i="4" s="1"/>
  <c r="CN20" i="7"/>
  <c r="Z17" i="7"/>
  <c r="Z23" i="7" s="1"/>
  <c r="CR21" i="7"/>
  <c r="CR22" i="7" s="1"/>
  <c r="Y20" i="7"/>
  <c r="CR20" i="7" s="1"/>
  <c r="Y22" i="7"/>
  <c r="AH31" i="5"/>
  <c r="BW14" i="4" l="1"/>
  <c r="DB24" i="7"/>
  <c r="BW12" i="4"/>
  <c r="BV11" i="4"/>
  <c r="BX93" i="3"/>
  <c r="DD14" i="4"/>
  <c r="DD12" i="4"/>
  <c r="BU11" i="4"/>
  <c r="CN23" i="7"/>
  <c r="AI31" i="5"/>
  <c r="CS17" i="7"/>
  <c r="CS22" i="7" s="1"/>
  <c r="Z22" i="7"/>
  <c r="Z20" i="7"/>
  <c r="CS20" i="7" s="1"/>
  <c r="DB23" i="7" l="1"/>
  <c r="BN17" i="7"/>
  <c r="DB21" i="7"/>
  <c r="DB22" i="7" s="1"/>
  <c r="BX14" i="4"/>
  <c r="BX12" i="4"/>
  <c r="BW11" i="4"/>
  <c r="BY93" i="3"/>
  <c r="DD11" i="4"/>
  <c r="AJ31" i="5"/>
  <c r="BY14" i="4" l="1"/>
  <c r="BN24" i="7"/>
  <c r="BN21" i="7"/>
  <c r="BN22" i="7" s="1"/>
  <c r="DC17" i="7"/>
  <c r="DB26" i="4"/>
  <c r="BY12" i="4"/>
  <c r="BX11" i="4"/>
  <c r="BZ93" i="3"/>
  <c r="DD20" i="7"/>
  <c r="AK31" i="5"/>
  <c r="CS23" i="7"/>
  <c r="BN26" i="4" l="1"/>
  <c r="BO17" i="7"/>
  <c r="BZ14" i="4"/>
  <c r="DE14" i="4"/>
  <c r="DE12" i="4"/>
  <c r="BZ12" i="4"/>
  <c r="BY11" i="4"/>
  <c r="CA93" i="3"/>
  <c r="DA30" i="3"/>
  <c r="DA31" i="3"/>
  <c r="AL31" i="5"/>
  <c r="CA14" i="4" l="1"/>
  <c r="DE11" i="4"/>
  <c r="BO24" i="7"/>
  <c r="BO21" i="7"/>
  <c r="CA12" i="4"/>
  <c r="BZ11" i="4"/>
  <c r="CB93" i="3"/>
  <c r="DA29" i="3"/>
  <c r="AM31" i="5"/>
  <c r="BO22" i="7" l="1"/>
  <c r="BO26" i="4"/>
  <c r="BP17" i="7"/>
  <c r="CB14" i="4"/>
  <c r="CB12" i="4"/>
  <c r="CA11" i="4"/>
  <c r="DE20" i="7"/>
  <c r="CC93" i="3"/>
  <c r="CD93" i="3" s="1"/>
  <c r="DA4" i="4"/>
  <c r="AN31" i="5"/>
  <c r="CE93" i="3" l="1"/>
  <c r="CC14" i="4"/>
  <c r="CD14" i="4" s="1"/>
  <c r="BP24" i="7"/>
  <c r="BP21" i="7"/>
  <c r="CC12" i="4"/>
  <c r="CD12" i="4" s="1"/>
  <c r="CB11" i="4"/>
  <c r="AO31" i="5"/>
  <c r="CE14" i="4" l="1"/>
  <c r="CE12" i="4"/>
  <c r="CD11" i="4"/>
  <c r="CF93" i="3"/>
  <c r="BQ17" i="7"/>
  <c r="BP26" i="4"/>
  <c r="BP22" i="7"/>
  <c r="DF14" i="4"/>
  <c r="DF12" i="4"/>
  <c r="CC11" i="4"/>
  <c r="AP31" i="5"/>
  <c r="CG93" i="3" l="1"/>
  <c r="CH93" i="3" s="1"/>
  <c r="CI93" i="3" s="1"/>
  <c r="CJ93" i="3" s="1"/>
  <c r="CK93" i="3" s="1"/>
  <c r="CF12" i="4"/>
  <c r="CE11" i="4"/>
  <c r="CF14" i="4"/>
  <c r="DF11" i="4"/>
  <c r="BQ24" i="7"/>
  <c r="DC24" i="7" s="1"/>
  <c r="BQ21" i="7"/>
  <c r="BQ22" i="7" s="1"/>
  <c r="AQ31" i="5"/>
  <c r="CG14" i="4" l="1"/>
  <c r="CH14" i="4" s="1"/>
  <c r="CG12" i="4"/>
  <c r="CH12" i="4" s="1"/>
  <c r="CF11" i="4"/>
  <c r="DC23" i="7"/>
  <c r="BR17" i="7"/>
  <c r="BQ26" i="4"/>
  <c r="DC21" i="7"/>
  <c r="DC22" i="7" s="1"/>
  <c r="DF20" i="7"/>
  <c r="AR31" i="5"/>
  <c r="CI12" i="4" l="1"/>
  <c r="CH11" i="4"/>
  <c r="CI14" i="4"/>
  <c r="CG11" i="4"/>
  <c r="DG12" i="4"/>
  <c r="DG14" i="4"/>
  <c r="DC26" i="4"/>
  <c r="BR21" i="7"/>
  <c r="BR22" i="7" s="1"/>
  <c r="DD17" i="7"/>
  <c r="BR24" i="7"/>
  <c r="DB31" i="3"/>
  <c r="AS31" i="5"/>
  <c r="CJ14" i="4" l="1"/>
  <c r="CJ12" i="4"/>
  <c r="CI11" i="4"/>
  <c r="DG11" i="4"/>
  <c r="BR26" i="4"/>
  <c r="BS17" i="7"/>
  <c r="DB29" i="3"/>
  <c r="DB30" i="3"/>
  <c r="AT31" i="5"/>
  <c r="CK14" i="4" l="1"/>
  <c r="CK12" i="4"/>
  <c r="CJ11" i="4"/>
  <c r="BS21" i="7"/>
  <c r="BS22" i="7" s="1"/>
  <c r="BS24" i="7"/>
  <c r="DB4" i="4"/>
  <c r="AU31" i="5"/>
  <c r="CK11" i="4" l="1"/>
  <c r="DH12" i="4"/>
  <c r="DH14" i="4"/>
  <c r="BS26" i="4"/>
  <c r="BT17" i="7"/>
  <c r="BN30" i="3"/>
  <c r="BN31" i="3"/>
  <c r="BN29" i="3"/>
  <c r="DH11" i="4" l="1"/>
  <c r="BT21" i="7"/>
  <c r="BT22" i="7" s="1"/>
  <c r="BT24" i="7"/>
  <c r="BN4" i="4"/>
  <c r="BO29" i="3" s="1"/>
  <c r="BT26" i="4" l="1"/>
  <c r="BU17" i="7"/>
  <c r="BO31" i="3"/>
  <c r="BO30" i="3"/>
  <c r="BU21" i="7" l="1"/>
  <c r="BU22" i="7" s="1"/>
  <c r="BU24" i="7"/>
  <c r="BO4" i="4"/>
  <c r="BP31" i="3" s="1"/>
  <c r="DD24" i="7" l="1"/>
  <c r="DD23" i="7" s="1"/>
  <c r="BV17" i="7"/>
  <c r="BU26" i="4"/>
  <c r="DD21" i="7"/>
  <c r="DD22" i="7" s="1"/>
  <c r="BP30" i="3"/>
  <c r="BP29" i="3"/>
  <c r="DD26" i="4" l="1"/>
  <c r="BV21" i="7"/>
  <c r="BV22" i="7" s="1"/>
  <c r="DE17" i="7"/>
  <c r="BV24" i="7"/>
  <c r="BP4" i="4"/>
  <c r="BQ31" i="3" s="1"/>
  <c r="DC31" i="3" s="1"/>
  <c r="AU67" i="3"/>
  <c r="AU95" i="3" s="1"/>
  <c r="AT67" i="3"/>
  <c r="AT95" i="3" s="1"/>
  <c r="AS67" i="3"/>
  <c r="AS95" i="3" s="1"/>
  <c r="AR67" i="3"/>
  <c r="AR95" i="3" s="1"/>
  <c r="AQ67" i="3"/>
  <c r="AQ95" i="3" s="1"/>
  <c r="AP67" i="3"/>
  <c r="AO67" i="3"/>
  <c r="AO95" i="3" s="1"/>
  <c r="AN67" i="3"/>
  <c r="AN95" i="3" s="1"/>
  <c r="AM67" i="3"/>
  <c r="AM95" i="3" s="1"/>
  <c r="AL67" i="3"/>
  <c r="AK67" i="3"/>
  <c r="AK95" i="3" s="1"/>
  <c r="AJ67" i="3"/>
  <c r="AJ95" i="3" s="1"/>
  <c r="AI67" i="3"/>
  <c r="AI95" i="3" s="1"/>
  <c r="AH67" i="3"/>
  <c r="AG67" i="3"/>
  <c r="AG95" i="3" s="1"/>
  <c r="AF67" i="3"/>
  <c r="AF95" i="3" s="1"/>
  <c r="AE67" i="3"/>
  <c r="AE95" i="3" s="1"/>
  <c r="AD67" i="3"/>
  <c r="BQ1" i="8"/>
  <c r="BP1" i="8"/>
  <c r="BO1" i="8"/>
  <c r="BN1" i="8"/>
  <c r="BQ1" i="7"/>
  <c r="BP1" i="7"/>
  <c r="BO1" i="7"/>
  <c r="BN1" i="7"/>
  <c r="BQ1" i="6"/>
  <c r="BP1" i="6"/>
  <c r="BO1" i="6"/>
  <c r="BN1" i="6"/>
  <c r="BQ1" i="5"/>
  <c r="BP1" i="5"/>
  <c r="BO1" i="5"/>
  <c r="BN1" i="5"/>
  <c r="BQ1" i="4"/>
  <c r="BP1" i="4"/>
  <c r="BO1" i="4"/>
  <c r="BN1" i="4"/>
  <c r="BQ1" i="3"/>
  <c r="BP1" i="3"/>
  <c r="BO1" i="3"/>
  <c r="BN1" i="3"/>
  <c r="AT108" i="2"/>
  <c r="AS108" i="2"/>
  <c r="AR108" i="2"/>
  <c r="AQ108" i="2"/>
  <c r="AP108" i="2"/>
  <c r="AO108" i="2"/>
  <c r="AN108" i="2"/>
  <c r="AM108" i="2"/>
  <c r="AL108" i="2"/>
  <c r="AK108" i="2"/>
  <c r="AJ108" i="2"/>
  <c r="AI108" i="2"/>
  <c r="AH108" i="2"/>
  <c r="AG108" i="2"/>
  <c r="AF108" i="2"/>
  <c r="AE108" i="2"/>
  <c r="AD108" i="2"/>
  <c r="AC108" i="2"/>
  <c r="AB108" i="2"/>
  <c r="AA108" i="2"/>
  <c r="Z108" i="2"/>
  <c r="Y108" i="2"/>
  <c r="X108" i="2"/>
  <c r="W108" i="2"/>
  <c r="V108" i="2"/>
  <c r="U108" i="2"/>
  <c r="T108" i="2"/>
  <c r="S108" i="2"/>
  <c r="R108" i="2"/>
  <c r="Q108" i="2"/>
  <c r="P108" i="2"/>
  <c r="O108" i="2"/>
  <c r="N108" i="2"/>
  <c r="M108" i="2"/>
  <c r="L108" i="2"/>
  <c r="K108" i="2"/>
  <c r="J108" i="2"/>
  <c r="I108" i="2"/>
  <c r="H108" i="2"/>
  <c r="G108" i="2"/>
  <c r="F108" i="2"/>
  <c r="AT107" i="2"/>
  <c r="AS107" i="2"/>
  <c r="AR107" i="2"/>
  <c r="AQ107" i="2"/>
  <c r="AP107" i="2"/>
  <c r="AO107" i="2"/>
  <c r="AN107" i="2"/>
  <c r="AM107" i="2"/>
  <c r="AL107" i="2"/>
  <c r="AK107" i="2"/>
  <c r="AJ107" i="2"/>
  <c r="AI107" i="2"/>
  <c r="AH107" i="2"/>
  <c r="AG107" i="2"/>
  <c r="AF107" i="2"/>
  <c r="AE107" i="2"/>
  <c r="AD107" i="2"/>
  <c r="AC107" i="2"/>
  <c r="AB107" i="2"/>
  <c r="AA107" i="2"/>
  <c r="Z107" i="2"/>
  <c r="Y107" i="2"/>
  <c r="X107" i="2"/>
  <c r="W107" i="2"/>
  <c r="V107" i="2"/>
  <c r="U107" i="2"/>
  <c r="T107" i="2"/>
  <c r="S107" i="2"/>
  <c r="R107" i="2"/>
  <c r="Q107" i="2"/>
  <c r="P107" i="2"/>
  <c r="O107" i="2"/>
  <c r="N107" i="2"/>
  <c r="M107" i="2"/>
  <c r="L107" i="2"/>
  <c r="K107" i="2"/>
  <c r="J107" i="2"/>
  <c r="I107" i="2"/>
  <c r="H107" i="2"/>
  <c r="G107" i="2"/>
  <c r="F107" i="2"/>
  <c r="E107" i="2"/>
  <c r="D107" i="2"/>
  <c r="S136" i="2" l="1"/>
  <c r="AE136" i="2"/>
  <c r="AA136" i="2"/>
  <c r="AM136" i="2"/>
  <c r="W136" i="2"/>
  <c r="AI136" i="2"/>
  <c r="BV26" i="4"/>
  <c r="BW17" i="7"/>
  <c r="X123" i="2"/>
  <c r="BQ29" i="3"/>
  <c r="DC29" i="3" s="1"/>
  <c r="S123" i="2"/>
  <c r="BQ30" i="3"/>
  <c r="DC30" i="3" s="1"/>
  <c r="AF123" i="2"/>
  <c r="H123" i="2"/>
  <c r="P123" i="2"/>
  <c r="AN123" i="2"/>
  <c r="AR123" i="2"/>
  <c r="K123" i="2"/>
  <c r="D122" i="2"/>
  <c r="AQ136" i="2"/>
  <c r="AD95" i="3"/>
  <c r="CT67" i="3"/>
  <c r="AH95" i="3"/>
  <c r="CU67" i="3"/>
  <c r="AL95" i="3"/>
  <c r="CV67" i="3"/>
  <c r="AP95" i="3"/>
  <c r="CW67" i="3"/>
  <c r="I123" i="2"/>
  <c r="CM121" i="2"/>
  <c r="M123" i="2"/>
  <c r="CN121" i="2"/>
  <c r="Q123" i="2"/>
  <c r="CO121" i="2"/>
  <c r="U123" i="2"/>
  <c r="CP121" i="2"/>
  <c r="U136" i="2"/>
  <c r="CQ121" i="2"/>
  <c r="Y136" i="2"/>
  <c r="CR121" i="2"/>
  <c r="AC136" i="2"/>
  <c r="CS121" i="2"/>
  <c r="AG136" i="2"/>
  <c r="CT121" i="2"/>
  <c r="AK136" i="2"/>
  <c r="CU121" i="2"/>
  <c r="AO136" i="2"/>
  <c r="CV121" i="2"/>
  <c r="AS136" i="2"/>
  <c r="CW121" i="2"/>
  <c r="CX106" i="2"/>
  <c r="AU107" i="2"/>
  <c r="AY107" i="2"/>
  <c r="AX107" i="2"/>
  <c r="G123" i="2"/>
  <c r="O123" i="2"/>
  <c r="L122" i="2"/>
  <c r="H122" i="2"/>
  <c r="E136" i="2"/>
  <c r="I136" i="2"/>
  <c r="M136" i="2"/>
  <c r="Q136" i="2"/>
  <c r="AV107" i="2"/>
  <c r="AW107" i="2"/>
  <c r="C122" i="2"/>
  <c r="B136" i="2"/>
  <c r="F123" i="2"/>
  <c r="E122" i="2"/>
  <c r="D136" i="2"/>
  <c r="G122" i="2"/>
  <c r="F136" i="2"/>
  <c r="J123" i="2"/>
  <c r="I122" i="2"/>
  <c r="H136" i="2"/>
  <c r="K122" i="2"/>
  <c r="J136" i="2"/>
  <c r="N123" i="2"/>
  <c r="M122" i="2"/>
  <c r="L136" i="2"/>
  <c r="O122" i="2"/>
  <c r="N136" i="2"/>
  <c r="R123" i="2"/>
  <c r="Q122" i="2"/>
  <c r="P136" i="2"/>
  <c r="S122" i="2"/>
  <c r="R136" i="2"/>
  <c r="V123" i="2"/>
  <c r="U122" i="2"/>
  <c r="T136" i="2"/>
  <c r="W122" i="2"/>
  <c r="V136" i="2"/>
  <c r="Z123" i="2"/>
  <c r="Y122" i="2"/>
  <c r="X136" i="2"/>
  <c r="AA122" i="2"/>
  <c r="Z136" i="2"/>
  <c r="AD123" i="2"/>
  <c r="AC122" i="2"/>
  <c r="AB136" i="2"/>
  <c r="AE122" i="2"/>
  <c r="AD136" i="2"/>
  <c r="AH123" i="2"/>
  <c r="AG122" i="2"/>
  <c r="AF136" i="2"/>
  <c r="P122" i="2"/>
  <c r="L123" i="2"/>
  <c r="T123" i="2"/>
  <c r="AB123" i="2"/>
  <c r="AJ123" i="2"/>
  <c r="C136" i="2"/>
  <c r="G136" i="2"/>
  <c r="K136" i="2"/>
  <c r="O136" i="2"/>
  <c r="AI122" i="2"/>
  <c r="AK122" i="2"/>
  <c r="AM122" i="2"/>
  <c r="AO122" i="2"/>
  <c r="AQ122" i="2"/>
  <c r="AS122" i="2"/>
  <c r="AL123" i="2"/>
  <c r="AP123" i="2"/>
  <c r="AT123" i="2"/>
  <c r="AH136" i="2"/>
  <c r="AJ136" i="2"/>
  <c r="AL136" i="2"/>
  <c r="AN136" i="2"/>
  <c r="AP136" i="2"/>
  <c r="AR136" i="2"/>
  <c r="AT136" i="2"/>
  <c r="W123" i="2"/>
  <c r="T122" i="2"/>
  <c r="Y123" i="2"/>
  <c r="V122" i="2"/>
  <c r="AA123" i="2"/>
  <c r="X122" i="2"/>
  <c r="AC123" i="2"/>
  <c r="Z122" i="2"/>
  <c r="AE123" i="2"/>
  <c r="AB122" i="2"/>
  <c r="AG123" i="2"/>
  <c r="AD122" i="2"/>
  <c r="AI123" i="2"/>
  <c r="AF122" i="2"/>
  <c r="AK123" i="2"/>
  <c r="AH122" i="2"/>
  <c r="AM123" i="2"/>
  <c r="AJ122" i="2"/>
  <c r="AO123" i="2"/>
  <c r="AL122" i="2"/>
  <c r="AQ123" i="2"/>
  <c r="AN122" i="2"/>
  <c r="AS123" i="2"/>
  <c r="AP122" i="2"/>
  <c r="AR122" i="2"/>
  <c r="AT122" i="2"/>
  <c r="F122" i="2"/>
  <c r="J122" i="2"/>
  <c r="N122" i="2"/>
  <c r="R122" i="2"/>
  <c r="BW21" i="7" l="1"/>
  <c r="BW22" i="7" s="1"/>
  <c r="BW24" i="7"/>
  <c r="BQ4" i="4"/>
  <c r="DC4" i="4" s="1"/>
  <c r="CY106" i="2"/>
  <c r="CW136" i="2"/>
  <c r="CX108" i="2"/>
  <c r="CV136" i="2"/>
  <c r="CW123" i="2"/>
  <c r="CV123" i="2"/>
  <c r="CU136" i="2"/>
  <c r="CU123" i="2"/>
  <c r="CT136" i="2"/>
  <c r="CT123" i="2"/>
  <c r="CS136" i="2"/>
  <c r="CR136" i="2"/>
  <c r="CS123" i="2"/>
  <c r="CR123" i="2"/>
  <c r="CQ136" i="2"/>
  <c r="CQ123" i="2"/>
  <c r="CP136" i="2"/>
  <c r="CP123" i="2"/>
  <c r="CO136" i="2"/>
  <c r="CN136" i="2"/>
  <c r="CO123" i="2"/>
  <c r="CN123" i="2"/>
  <c r="CM136" i="2"/>
  <c r="AZ107" i="2"/>
  <c r="BA107" i="2"/>
  <c r="B1" i="8"/>
  <c r="AT30" i="4"/>
  <c r="AT36" i="4" s="1"/>
  <c r="AS30" i="4"/>
  <c r="CW30" i="4" s="1"/>
  <c r="CW36" i="4" s="1"/>
  <c r="AR30" i="4"/>
  <c r="AR36" i="4" s="1"/>
  <c r="AQ30" i="4"/>
  <c r="AQ36" i="4" s="1"/>
  <c r="AP30" i="4"/>
  <c r="AP36" i="4" s="1"/>
  <c r="AO30" i="4"/>
  <c r="CV30" i="4" s="1"/>
  <c r="CV36" i="4" s="1"/>
  <c r="AN30" i="4"/>
  <c r="AN36" i="4" s="1"/>
  <c r="AM30" i="4"/>
  <c r="AM36" i="4" s="1"/>
  <c r="AL30" i="4"/>
  <c r="AL36" i="4" s="1"/>
  <c r="AK30" i="4"/>
  <c r="CU30" i="4" s="1"/>
  <c r="CU36" i="4" s="1"/>
  <c r="AJ30" i="4"/>
  <c r="AJ36" i="4" s="1"/>
  <c r="AI30" i="4"/>
  <c r="AI36" i="4" s="1"/>
  <c r="AH30" i="4"/>
  <c r="AH36" i="4" s="1"/>
  <c r="AG30" i="4"/>
  <c r="CT30" i="4" s="1"/>
  <c r="CT36" i="4" s="1"/>
  <c r="AF30" i="4"/>
  <c r="AF36" i="4" s="1"/>
  <c r="AE30" i="4"/>
  <c r="AE36" i="4" s="1"/>
  <c r="AD30" i="4"/>
  <c r="AD36" i="4" s="1"/>
  <c r="AC30" i="4"/>
  <c r="CS30" i="4" s="1"/>
  <c r="CS36" i="4" s="1"/>
  <c r="AB30" i="4"/>
  <c r="AB36" i="4" s="1"/>
  <c r="AA30" i="4"/>
  <c r="AA36" i="4" s="1"/>
  <c r="Z30" i="4"/>
  <c r="Z36" i="4" s="1"/>
  <c r="Y30" i="4"/>
  <c r="CR30" i="4" s="1"/>
  <c r="CR36" i="4" s="1"/>
  <c r="X30" i="4"/>
  <c r="X36" i="4" s="1"/>
  <c r="W30" i="4"/>
  <c r="W36" i="4" s="1"/>
  <c r="V30" i="4"/>
  <c r="V36" i="4" s="1"/>
  <c r="U30" i="4"/>
  <c r="CQ30" i="4" s="1"/>
  <c r="CQ36" i="4" s="1"/>
  <c r="T30" i="4"/>
  <c r="T36" i="4" s="1"/>
  <c r="S30" i="4"/>
  <c r="S36" i="4" s="1"/>
  <c r="R30" i="4"/>
  <c r="R36" i="4" s="1"/>
  <c r="Q30" i="4"/>
  <c r="CP30" i="4" s="1"/>
  <c r="CP36" i="4" s="1"/>
  <c r="P30" i="4"/>
  <c r="P36" i="4" s="1"/>
  <c r="O30" i="4"/>
  <c r="O36" i="4" s="1"/>
  <c r="N30" i="4"/>
  <c r="N36" i="4" s="1"/>
  <c r="M30" i="4"/>
  <c r="CO30" i="4" s="1"/>
  <c r="CO36" i="4" s="1"/>
  <c r="L30" i="4"/>
  <c r="L36" i="4" s="1"/>
  <c r="K30" i="4"/>
  <c r="K36" i="4" s="1"/>
  <c r="J30" i="4"/>
  <c r="J36" i="4" s="1"/>
  <c r="I30" i="4"/>
  <c r="CN30" i="4" s="1"/>
  <c r="CN36" i="4" s="1"/>
  <c r="E30" i="4"/>
  <c r="AT11" i="4"/>
  <c r="AS11" i="4"/>
  <c r="AR11" i="4"/>
  <c r="AQ11" i="4"/>
  <c r="AP11" i="4"/>
  <c r="AO11" i="4"/>
  <c r="AN11" i="4"/>
  <c r="AM11" i="4"/>
  <c r="AL11" i="4"/>
  <c r="AK11" i="4"/>
  <c r="AJ11" i="4"/>
  <c r="AI11" i="4"/>
  <c r="AH11" i="4"/>
  <c r="AG11" i="4"/>
  <c r="AF11" i="4"/>
  <c r="AE11" i="4"/>
  <c r="AD11" i="4"/>
  <c r="AC11" i="4"/>
  <c r="AB11" i="4"/>
  <c r="AA11" i="4"/>
  <c r="Z11" i="4"/>
  <c r="Y11" i="4"/>
  <c r="X11" i="4"/>
  <c r="W11" i="4"/>
  <c r="V11" i="4"/>
  <c r="U11" i="4"/>
  <c r="T11" i="4"/>
  <c r="BM1" i="8"/>
  <c r="BL1" i="8"/>
  <c r="BK1" i="8"/>
  <c r="BJ1" i="8"/>
  <c r="BI1" i="8"/>
  <c r="BH1" i="8"/>
  <c r="BG1" i="8"/>
  <c r="BF1" i="8"/>
  <c r="BE1" i="8"/>
  <c r="BD1" i="8"/>
  <c r="BC1" i="8"/>
  <c r="BB1" i="8"/>
  <c r="BA1" i="8"/>
  <c r="AZ1" i="8"/>
  <c r="AY1" i="8"/>
  <c r="AX1" i="8"/>
  <c r="AW1" i="8"/>
  <c r="AV1" i="8"/>
  <c r="AU1" i="8"/>
  <c r="AT1" i="8"/>
  <c r="AS1" i="8"/>
  <c r="AR1" i="8"/>
  <c r="AQ1" i="8"/>
  <c r="AP1" i="8"/>
  <c r="AO1" i="8"/>
  <c r="AN1" i="8"/>
  <c r="AM1" i="8"/>
  <c r="AL1" i="8"/>
  <c r="AK1" i="8"/>
  <c r="AJ1" i="8"/>
  <c r="AI1" i="8"/>
  <c r="AH1" i="8"/>
  <c r="AG1" i="8"/>
  <c r="AF1" i="8"/>
  <c r="AE1" i="8"/>
  <c r="AD1" i="8"/>
  <c r="AC1" i="8"/>
  <c r="AB1" i="8"/>
  <c r="AA1" i="8"/>
  <c r="Z1" i="8"/>
  <c r="Y1" i="8"/>
  <c r="X1" i="8"/>
  <c r="W1" i="8"/>
  <c r="V1" i="8"/>
  <c r="U1" i="8"/>
  <c r="T1" i="8"/>
  <c r="S1" i="8"/>
  <c r="R1" i="8"/>
  <c r="Q1" i="8"/>
  <c r="P1" i="8"/>
  <c r="O1" i="8"/>
  <c r="N1" i="8"/>
  <c r="M1" i="8"/>
  <c r="L1" i="8"/>
  <c r="K1" i="8"/>
  <c r="J1" i="8"/>
  <c r="I1" i="8"/>
  <c r="H1" i="8"/>
  <c r="G1" i="8"/>
  <c r="F1" i="8"/>
  <c r="E1" i="8"/>
  <c r="D1" i="8"/>
  <c r="C1" i="8"/>
  <c r="BM1" i="7"/>
  <c r="BL1" i="7"/>
  <c r="BK1" i="7"/>
  <c r="BJ1" i="7"/>
  <c r="BI1" i="7"/>
  <c r="BH1" i="7"/>
  <c r="BG1" i="7"/>
  <c r="BF1" i="7"/>
  <c r="BE1" i="7"/>
  <c r="BD1" i="7"/>
  <c r="BC1" i="7"/>
  <c r="BA1" i="7"/>
  <c r="AZ1" i="7"/>
  <c r="AY1" i="7"/>
  <c r="AX1" i="7"/>
  <c r="AW1" i="7"/>
  <c r="AV1" i="7"/>
  <c r="AU1" i="7"/>
  <c r="AT1" i="7"/>
  <c r="AS1" i="7"/>
  <c r="AR1" i="7"/>
  <c r="AQ1" i="7"/>
  <c r="AP1" i="7"/>
  <c r="AO1" i="7"/>
  <c r="AN1" i="7"/>
  <c r="AM1" i="7"/>
  <c r="AL1" i="7"/>
  <c r="AK1" i="7"/>
  <c r="AJ1" i="7"/>
  <c r="AI1" i="7"/>
  <c r="AH1" i="7"/>
  <c r="AG1" i="7"/>
  <c r="AF1" i="7"/>
  <c r="AE1" i="7"/>
  <c r="AD1" i="7"/>
  <c r="AC1" i="7"/>
  <c r="AB1" i="7"/>
  <c r="AA1" i="7"/>
  <c r="Z1" i="7"/>
  <c r="Y1" i="7"/>
  <c r="X1" i="7"/>
  <c r="W1" i="7"/>
  <c r="V1" i="7"/>
  <c r="U1" i="7"/>
  <c r="T1" i="7"/>
  <c r="S1" i="7"/>
  <c r="R1" i="7"/>
  <c r="Q1" i="7"/>
  <c r="P1" i="7"/>
  <c r="O1" i="7"/>
  <c r="N1" i="7"/>
  <c r="M1" i="7"/>
  <c r="L1" i="7"/>
  <c r="K1" i="7"/>
  <c r="J1" i="7"/>
  <c r="I1" i="7"/>
  <c r="H1" i="7"/>
  <c r="G1" i="7"/>
  <c r="F1" i="7"/>
  <c r="E1" i="7"/>
  <c r="D1" i="7"/>
  <c r="C1" i="7"/>
  <c r="B1" i="7"/>
  <c r="BM1" i="6"/>
  <c r="BL1" i="6"/>
  <c r="BK1" i="6"/>
  <c r="BJ1" i="6"/>
  <c r="BI1" i="6"/>
  <c r="BH1" i="6"/>
  <c r="BG1" i="6"/>
  <c r="BF1" i="6"/>
  <c r="BE1" i="6"/>
  <c r="BD1" i="6"/>
  <c r="BC1" i="6"/>
  <c r="BB1" i="6"/>
  <c r="BA1" i="6"/>
  <c r="AZ1" i="6"/>
  <c r="AY1" i="6"/>
  <c r="AX1" i="6"/>
  <c r="AW1" i="6"/>
  <c r="AV1" i="6"/>
  <c r="AU1" i="6"/>
  <c r="AT1" i="6"/>
  <c r="AS1" i="6"/>
  <c r="AR1" i="6"/>
  <c r="AQ1" i="6"/>
  <c r="AP1" i="6"/>
  <c r="AO1" i="6"/>
  <c r="AN1" i="6"/>
  <c r="AM1" i="6"/>
  <c r="AL1" i="6"/>
  <c r="AK1" i="6"/>
  <c r="AJ1" i="6"/>
  <c r="AI1" i="6"/>
  <c r="AH1" i="6"/>
  <c r="AG1" i="6"/>
  <c r="AF1" i="6"/>
  <c r="AE1" i="6"/>
  <c r="AD1" i="6"/>
  <c r="AC1" i="6"/>
  <c r="AB1" i="6"/>
  <c r="AA1" i="6"/>
  <c r="Z1" i="6"/>
  <c r="Y1" i="6"/>
  <c r="X1" i="6"/>
  <c r="W1" i="6"/>
  <c r="V1" i="6"/>
  <c r="U1" i="6"/>
  <c r="T1" i="6"/>
  <c r="S1" i="6"/>
  <c r="R1" i="6"/>
  <c r="Q1" i="6"/>
  <c r="P1" i="6"/>
  <c r="O1" i="6"/>
  <c r="N1" i="6"/>
  <c r="M1" i="6"/>
  <c r="L1" i="6"/>
  <c r="K1" i="6"/>
  <c r="J1" i="6"/>
  <c r="I1" i="6"/>
  <c r="H1" i="6"/>
  <c r="G1" i="6"/>
  <c r="F1" i="6"/>
  <c r="E1" i="6"/>
  <c r="D1" i="6"/>
  <c r="C1" i="6"/>
  <c r="B1" i="6"/>
  <c r="BM1" i="5"/>
  <c r="BL1" i="5"/>
  <c r="BK1" i="5"/>
  <c r="BJ1" i="5"/>
  <c r="BI1" i="5"/>
  <c r="BH1" i="5"/>
  <c r="BG1" i="5"/>
  <c r="BF1" i="5"/>
  <c r="BE1" i="5"/>
  <c r="BD1" i="5"/>
  <c r="BC1" i="5"/>
  <c r="BB1" i="5"/>
  <c r="BA1" i="5"/>
  <c r="AZ1" i="5"/>
  <c r="AY1" i="5"/>
  <c r="AX1" i="5"/>
  <c r="AW1" i="5"/>
  <c r="AV1" i="5"/>
  <c r="AU1" i="5"/>
  <c r="AT1" i="5"/>
  <c r="AS1" i="5"/>
  <c r="AR1" i="5"/>
  <c r="AQ1" i="5"/>
  <c r="AP1" i="5"/>
  <c r="AO1" i="5"/>
  <c r="AN1" i="5"/>
  <c r="AM1" i="5"/>
  <c r="AL1" i="5"/>
  <c r="AK1" i="5"/>
  <c r="AJ1" i="5"/>
  <c r="AI1" i="5"/>
  <c r="AH1" i="5"/>
  <c r="AG1" i="5"/>
  <c r="AF1" i="5"/>
  <c r="AE1" i="5"/>
  <c r="AD1" i="5"/>
  <c r="AC1" i="5"/>
  <c r="AB1" i="5"/>
  <c r="AA1" i="5"/>
  <c r="Z1" i="5"/>
  <c r="Y1" i="5"/>
  <c r="X1" i="5"/>
  <c r="W1" i="5"/>
  <c r="V1" i="5"/>
  <c r="U1" i="5"/>
  <c r="T1" i="5"/>
  <c r="S1" i="5"/>
  <c r="R1" i="5"/>
  <c r="Q1" i="5"/>
  <c r="P1" i="5"/>
  <c r="O1" i="5"/>
  <c r="N1" i="5"/>
  <c r="M1" i="5"/>
  <c r="L1" i="5"/>
  <c r="K1" i="5"/>
  <c r="J1" i="5"/>
  <c r="I1" i="5"/>
  <c r="H1" i="5"/>
  <c r="G1" i="5"/>
  <c r="F1" i="5"/>
  <c r="E1" i="5"/>
  <c r="D1" i="5"/>
  <c r="C1" i="5"/>
  <c r="B1" i="5"/>
  <c r="AT23" i="4"/>
  <c r="AS23" i="4"/>
  <c r="AR23" i="4"/>
  <c r="AQ23" i="4"/>
  <c r="AP23" i="4"/>
  <c r="AO23" i="4"/>
  <c r="AN23" i="4"/>
  <c r="AM23" i="4"/>
  <c r="AL23" i="4"/>
  <c r="AK23" i="4"/>
  <c r="AJ23" i="4"/>
  <c r="AI23" i="4"/>
  <c r="AH23" i="4"/>
  <c r="AG23" i="4"/>
  <c r="AF23" i="4"/>
  <c r="AE23" i="4"/>
  <c r="AD23" i="4"/>
  <c r="AC23" i="4"/>
  <c r="AB23" i="4"/>
  <c r="AA23" i="4"/>
  <c r="Z23" i="4"/>
  <c r="Y23" i="4"/>
  <c r="X23" i="4"/>
  <c r="W23" i="4"/>
  <c r="V23" i="4"/>
  <c r="U23" i="4"/>
  <c r="T23" i="4"/>
  <c r="S23" i="4"/>
  <c r="R23" i="4"/>
  <c r="Q23" i="4"/>
  <c r="P23" i="4"/>
  <c r="O23" i="4"/>
  <c r="N23" i="4"/>
  <c r="M23" i="4"/>
  <c r="L23" i="4"/>
  <c r="K23" i="4"/>
  <c r="J23" i="4"/>
  <c r="I23" i="4"/>
  <c r="I28" i="4" s="1"/>
  <c r="E23" i="4"/>
  <c r="E28" i="4" s="1"/>
  <c r="AT3" i="4"/>
  <c r="AS3" i="4"/>
  <c r="AR3" i="4"/>
  <c r="AQ3" i="4"/>
  <c r="AP3" i="4"/>
  <c r="AO3" i="4"/>
  <c r="AN3" i="4"/>
  <c r="AM3" i="4"/>
  <c r="AL3" i="4"/>
  <c r="AK3" i="4"/>
  <c r="AJ3" i="4"/>
  <c r="AI3" i="4"/>
  <c r="AH3" i="4"/>
  <c r="E3" i="4"/>
  <c r="BM1" i="4"/>
  <c r="BL1" i="4"/>
  <c r="BK1" i="4"/>
  <c r="BJ1" i="4"/>
  <c r="BI1" i="4"/>
  <c r="BH1" i="4"/>
  <c r="BG1" i="4"/>
  <c r="BF1" i="4"/>
  <c r="BE1" i="4"/>
  <c r="BD1" i="4"/>
  <c r="BC1" i="4"/>
  <c r="BB1" i="4"/>
  <c r="BA1" i="4"/>
  <c r="AZ1" i="4"/>
  <c r="AY1" i="4"/>
  <c r="AX1" i="4"/>
  <c r="AW1" i="4"/>
  <c r="AV1" i="4"/>
  <c r="AU1" i="4"/>
  <c r="AT1" i="4"/>
  <c r="AS1" i="4"/>
  <c r="AR1" i="4"/>
  <c r="AQ1" i="4"/>
  <c r="AP1" i="4"/>
  <c r="AO1" i="4"/>
  <c r="AN1" i="4"/>
  <c r="AM1" i="4"/>
  <c r="AL1" i="4"/>
  <c r="AK1" i="4"/>
  <c r="AJ1" i="4"/>
  <c r="AI1" i="4"/>
  <c r="AH1" i="4"/>
  <c r="AG1" i="4"/>
  <c r="AF1" i="4"/>
  <c r="AE1" i="4"/>
  <c r="AD1" i="4"/>
  <c r="AC1" i="4"/>
  <c r="AB1" i="4"/>
  <c r="AA1" i="4"/>
  <c r="Z1" i="4"/>
  <c r="Y1" i="4"/>
  <c r="X1" i="4"/>
  <c r="W1" i="4"/>
  <c r="V1" i="4"/>
  <c r="U1" i="4"/>
  <c r="T1" i="4"/>
  <c r="S1" i="4"/>
  <c r="R1" i="4"/>
  <c r="Q1" i="4"/>
  <c r="P1" i="4"/>
  <c r="O1" i="4"/>
  <c r="N1" i="4"/>
  <c r="M1" i="4"/>
  <c r="L1" i="4"/>
  <c r="K1" i="4"/>
  <c r="J1" i="4"/>
  <c r="I1" i="4"/>
  <c r="H1" i="4"/>
  <c r="G1" i="4"/>
  <c r="F1" i="4"/>
  <c r="E1" i="4"/>
  <c r="D1" i="4"/>
  <c r="C1" i="4"/>
  <c r="B1" i="4"/>
  <c r="AH36" i="3"/>
  <c r="AL49" i="3"/>
  <c r="AM49" i="3"/>
  <c r="AN49" i="3"/>
  <c r="AO49" i="3"/>
  <c r="AQ49" i="3"/>
  <c r="AP49" i="3"/>
  <c r="AT49" i="3"/>
  <c r="CX49" i="3" s="1"/>
  <c r="I51" i="3"/>
  <c r="H51" i="3"/>
  <c r="G51" i="3"/>
  <c r="F51" i="3"/>
  <c r="AT45" i="3"/>
  <c r="AS45" i="3"/>
  <c r="AR45" i="3"/>
  <c r="AQ45" i="3"/>
  <c r="AP45" i="3"/>
  <c r="AO45" i="3"/>
  <c r="AN45" i="3"/>
  <c r="AM45" i="3"/>
  <c r="AL45" i="3"/>
  <c r="AK45" i="3"/>
  <c r="AJ45" i="3"/>
  <c r="AI45" i="3"/>
  <c r="AH45" i="3"/>
  <c r="AG45" i="3"/>
  <c r="AF45" i="3"/>
  <c r="AE45" i="3"/>
  <c r="AD45" i="3"/>
  <c r="AC45" i="3"/>
  <c r="AB45" i="3"/>
  <c r="AA45" i="3"/>
  <c r="Z45" i="3"/>
  <c r="Y45" i="3"/>
  <c r="X45" i="3"/>
  <c r="W45" i="3"/>
  <c r="V45" i="3"/>
  <c r="U45" i="3"/>
  <c r="T45" i="3"/>
  <c r="S45" i="3"/>
  <c r="R45" i="3"/>
  <c r="Q45" i="3"/>
  <c r="P45" i="3"/>
  <c r="O45" i="3"/>
  <c r="N45" i="3"/>
  <c r="M45" i="3"/>
  <c r="L45" i="3"/>
  <c r="K45" i="3"/>
  <c r="J45" i="3"/>
  <c r="AT36" i="3"/>
  <c r="AS36" i="3"/>
  <c r="AR36" i="3"/>
  <c r="AQ36" i="3"/>
  <c r="AP36" i="3"/>
  <c r="AO36" i="3"/>
  <c r="AN36" i="3"/>
  <c r="AM36" i="3"/>
  <c r="AL36" i="3"/>
  <c r="AK36" i="3"/>
  <c r="AJ36" i="3"/>
  <c r="AI36" i="3"/>
  <c r="AG36" i="3"/>
  <c r="AF36" i="3"/>
  <c r="AE36" i="3"/>
  <c r="AD36" i="3"/>
  <c r="AC36" i="3"/>
  <c r="AB36" i="3"/>
  <c r="AA36" i="3"/>
  <c r="Z36" i="3"/>
  <c r="Y36" i="3"/>
  <c r="X36" i="3"/>
  <c r="W36" i="3"/>
  <c r="V36" i="3"/>
  <c r="U36" i="3"/>
  <c r="T36" i="3"/>
  <c r="S36" i="3"/>
  <c r="R36" i="3"/>
  <c r="Q36" i="3"/>
  <c r="P36" i="3"/>
  <c r="O36" i="3"/>
  <c r="N36" i="3"/>
  <c r="M36" i="3"/>
  <c r="L36" i="3"/>
  <c r="K36" i="3"/>
  <c r="J36" i="3"/>
  <c r="I36" i="3"/>
  <c r="H36" i="3"/>
  <c r="G36" i="3"/>
  <c r="F36" i="3"/>
  <c r="BM1" i="3"/>
  <c r="BL1" i="3"/>
  <c r="BK1" i="3"/>
  <c r="BJ1" i="3"/>
  <c r="BI1" i="3"/>
  <c r="BH1" i="3"/>
  <c r="BG1" i="3"/>
  <c r="BF1" i="3"/>
  <c r="BE1" i="3"/>
  <c r="BD1" i="3"/>
  <c r="BC1" i="3"/>
  <c r="BB1" i="3"/>
  <c r="BA1" i="3"/>
  <c r="AZ1" i="3"/>
  <c r="AY1" i="3"/>
  <c r="AX1" i="3"/>
  <c r="AW1" i="3"/>
  <c r="AV1" i="3"/>
  <c r="AU1" i="3"/>
  <c r="AT1" i="3"/>
  <c r="AS1" i="3"/>
  <c r="AR1" i="3"/>
  <c r="AQ1" i="3"/>
  <c r="AP1" i="3"/>
  <c r="AO1" i="3"/>
  <c r="AN1" i="3"/>
  <c r="AM1" i="3"/>
  <c r="AL1" i="3"/>
  <c r="AK1" i="3"/>
  <c r="AJ1" i="3"/>
  <c r="AI1" i="3"/>
  <c r="AH1" i="3"/>
  <c r="AG1" i="3"/>
  <c r="AF1" i="3"/>
  <c r="AE1" i="3"/>
  <c r="AD1" i="3"/>
  <c r="AC1" i="3"/>
  <c r="AB1" i="3"/>
  <c r="AA1" i="3"/>
  <c r="Z1" i="3"/>
  <c r="Y1" i="3"/>
  <c r="X1" i="3"/>
  <c r="W1" i="3"/>
  <c r="V1" i="3"/>
  <c r="U1" i="3"/>
  <c r="T1" i="3"/>
  <c r="S1" i="3"/>
  <c r="R1" i="3"/>
  <c r="Q1" i="3"/>
  <c r="P1" i="3"/>
  <c r="O1" i="3"/>
  <c r="N1" i="3"/>
  <c r="M1" i="3"/>
  <c r="L1" i="3"/>
  <c r="K1" i="3"/>
  <c r="J1" i="3"/>
  <c r="I1" i="3"/>
  <c r="H1" i="3"/>
  <c r="G1" i="3"/>
  <c r="F1" i="3"/>
  <c r="E1" i="3"/>
  <c r="D1" i="3"/>
  <c r="C1" i="3"/>
  <c r="B1" i="3"/>
  <c r="AT269" i="2"/>
  <c r="AS269" i="2"/>
  <c r="AR269" i="2"/>
  <c r="AQ269" i="2"/>
  <c r="AP269" i="2"/>
  <c r="AO269" i="2"/>
  <c r="AN269" i="2"/>
  <c r="AM269" i="2"/>
  <c r="AL269" i="2"/>
  <c r="AK269" i="2"/>
  <c r="AJ269" i="2"/>
  <c r="AI269" i="2"/>
  <c r="AH269" i="2"/>
  <c r="AG269" i="2"/>
  <c r="AF269" i="2"/>
  <c r="AE269" i="2"/>
  <c r="AD269" i="2"/>
  <c r="AC269" i="2"/>
  <c r="AB269" i="2"/>
  <c r="AA269" i="2"/>
  <c r="Z269" i="2"/>
  <c r="Y269" i="2"/>
  <c r="X269" i="2"/>
  <c r="W269" i="2"/>
  <c r="V269" i="2"/>
  <c r="U269" i="2"/>
  <c r="T269" i="2"/>
  <c r="S269" i="2"/>
  <c r="R269" i="2"/>
  <c r="Q269" i="2"/>
  <c r="P269" i="2"/>
  <c r="O269" i="2"/>
  <c r="N269" i="2"/>
  <c r="M269" i="2"/>
  <c r="L269" i="2"/>
  <c r="K269" i="2"/>
  <c r="J269" i="2"/>
  <c r="I269" i="2"/>
  <c r="H269" i="2"/>
  <c r="G269" i="2"/>
  <c r="AT268" i="2"/>
  <c r="AS268" i="2"/>
  <c r="AR268" i="2"/>
  <c r="AQ268" i="2"/>
  <c r="AP268" i="2"/>
  <c r="AO268" i="2"/>
  <c r="AN268" i="2"/>
  <c r="AM268" i="2"/>
  <c r="AL268" i="2"/>
  <c r="AK268" i="2"/>
  <c r="AJ268" i="2"/>
  <c r="AI268" i="2"/>
  <c r="AH268" i="2"/>
  <c r="AG268" i="2"/>
  <c r="AF268" i="2"/>
  <c r="AE268" i="2"/>
  <c r="AD268" i="2"/>
  <c r="AC268" i="2"/>
  <c r="AB268" i="2"/>
  <c r="AA268" i="2"/>
  <c r="Z268" i="2"/>
  <c r="Y268" i="2"/>
  <c r="X268" i="2"/>
  <c r="W268" i="2"/>
  <c r="V268" i="2"/>
  <c r="U268" i="2"/>
  <c r="T268" i="2"/>
  <c r="S268" i="2"/>
  <c r="R268" i="2"/>
  <c r="Q268" i="2"/>
  <c r="P268" i="2"/>
  <c r="O268" i="2"/>
  <c r="N268" i="2"/>
  <c r="M268" i="2"/>
  <c r="L268" i="2"/>
  <c r="K268" i="2"/>
  <c r="J268" i="2"/>
  <c r="I268" i="2"/>
  <c r="H268" i="2"/>
  <c r="G268" i="2"/>
  <c r="F269" i="2"/>
  <c r="C268" i="2"/>
  <c r="F268" i="2"/>
  <c r="E268" i="2"/>
  <c r="D268" i="2"/>
  <c r="AT254" i="2"/>
  <c r="AS254" i="2"/>
  <c r="AR254" i="2"/>
  <c r="AQ254" i="2"/>
  <c r="AP254" i="2"/>
  <c r="AO254" i="2"/>
  <c r="AN254" i="2"/>
  <c r="AM254" i="2"/>
  <c r="AL254" i="2"/>
  <c r="AK254" i="2"/>
  <c r="AJ254" i="2"/>
  <c r="AI254" i="2"/>
  <c r="AH254" i="2"/>
  <c r="AG254" i="2"/>
  <c r="AF254" i="2"/>
  <c r="AE254" i="2"/>
  <c r="AD254" i="2"/>
  <c r="AC254" i="2"/>
  <c r="AB254" i="2"/>
  <c r="AA254" i="2"/>
  <c r="Z254" i="2"/>
  <c r="Y254" i="2"/>
  <c r="X254" i="2"/>
  <c r="W254" i="2"/>
  <c r="V254" i="2"/>
  <c r="U254" i="2"/>
  <c r="T254" i="2"/>
  <c r="S254" i="2"/>
  <c r="R254" i="2"/>
  <c r="Q254" i="2"/>
  <c r="P254" i="2"/>
  <c r="O254" i="2"/>
  <c r="N254" i="2"/>
  <c r="M254" i="2"/>
  <c r="L254" i="2"/>
  <c r="K254" i="2"/>
  <c r="J254" i="2"/>
  <c r="AT253" i="2"/>
  <c r="AS253" i="2"/>
  <c r="AR253" i="2"/>
  <c r="AQ253" i="2"/>
  <c r="AP253" i="2"/>
  <c r="AO253" i="2"/>
  <c r="AN253" i="2"/>
  <c r="AM253" i="2"/>
  <c r="AL253" i="2"/>
  <c r="AK253" i="2"/>
  <c r="AJ253" i="2"/>
  <c r="AI253" i="2"/>
  <c r="AH253" i="2"/>
  <c r="AG253" i="2"/>
  <c r="AF253" i="2"/>
  <c r="AE253" i="2"/>
  <c r="AD253" i="2"/>
  <c r="AC253" i="2"/>
  <c r="AB253" i="2"/>
  <c r="AA253" i="2"/>
  <c r="Z253" i="2"/>
  <c r="Y253" i="2"/>
  <c r="X253" i="2"/>
  <c r="W253" i="2"/>
  <c r="V253" i="2"/>
  <c r="U253" i="2"/>
  <c r="T253" i="2"/>
  <c r="S253" i="2"/>
  <c r="R253" i="2"/>
  <c r="Q253" i="2"/>
  <c r="P253" i="2"/>
  <c r="O253" i="2"/>
  <c r="N253" i="2"/>
  <c r="M253" i="2"/>
  <c r="L253" i="2"/>
  <c r="K253" i="2"/>
  <c r="J253" i="2"/>
  <c r="I253" i="2"/>
  <c r="H253" i="2"/>
  <c r="G253" i="2"/>
  <c r="I254" i="2"/>
  <c r="F253" i="2"/>
  <c r="AT249" i="2"/>
  <c r="AS249" i="2"/>
  <c r="AR249" i="2"/>
  <c r="AQ249" i="2"/>
  <c r="AP249" i="2"/>
  <c r="AO249" i="2"/>
  <c r="AN249" i="2"/>
  <c r="AM249" i="2"/>
  <c r="AL249" i="2"/>
  <c r="AK249" i="2"/>
  <c r="AJ249" i="2"/>
  <c r="AI249" i="2"/>
  <c r="AH249" i="2"/>
  <c r="AG249" i="2"/>
  <c r="AF249" i="2"/>
  <c r="AE249" i="2"/>
  <c r="AD249" i="2"/>
  <c r="AC249" i="2"/>
  <c r="AB249" i="2"/>
  <c r="AA249" i="2"/>
  <c r="Z249" i="2"/>
  <c r="Y249" i="2"/>
  <c r="X249" i="2"/>
  <c r="W249" i="2"/>
  <c r="V249" i="2"/>
  <c r="U249" i="2"/>
  <c r="T249" i="2"/>
  <c r="S249" i="2"/>
  <c r="R249" i="2"/>
  <c r="Q249" i="2"/>
  <c r="P249" i="2"/>
  <c r="O249" i="2"/>
  <c r="N249" i="2"/>
  <c r="M249" i="2"/>
  <c r="L249" i="2"/>
  <c r="K249" i="2"/>
  <c r="J249" i="2"/>
  <c r="I249" i="2"/>
  <c r="H249" i="2"/>
  <c r="G249" i="2"/>
  <c r="F249" i="2"/>
  <c r="E249" i="2"/>
  <c r="D249" i="2"/>
  <c r="C249" i="2"/>
  <c r="B249" i="2"/>
  <c r="B247" i="2"/>
  <c r="AT247" i="2"/>
  <c r="AS247" i="2"/>
  <c r="AR247" i="2"/>
  <c r="AQ247" i="2"/>
  <c r="AP247" i="2"/>
  <c r="AO247" i="2"/>
  <c r="AN247" i="2"/>
  <c r="AM247" i="2"/>
  <c r="AL247" i="2"/>
  <c r="AK247" i="2"/>
  <c r="AJ247" i="2"/>
  <c r="AI247" i="2"/>
  <c r="AH247" i="2"/>
  <c r="AG247" i="2"/>
  <c r="AF247" i="2"/>
  <c r="AE247" i="2"/>
  <c r="AD247" i="2"/>
  <c r="AC247" i="2"/>
  <c r="AB247" i="2"/>
  <c r="AA247" i="2"/>
  <c r="Z247" i="2"/>
  <c r="Y247" i="2"/>
  <c r="X247" i="2"/>
  <c r="W247" i="2"/>
  <c r="V247" i="2"/>
  <c r="U247" i="2"/>
  <c r="T247" i="2"/>
  <c r="S247" i="2"/>
  <c r="R247" i="2"/>
  <c r="Q247" i="2"/>
  <c r="P247" i="2"/>
  <c r="O247" i="2"/>
  <c r="N247" i="2"/>
  <c r="M247" i="2"/>
  <c r="L247" i="2"/>
  <c r="K247" i="2"/>
  <c r="J247" i="2"/>
  <c r="I247" i="2"/>
  <c r="H247" i="2"/>
  <c r="G247" i="2"/>
  <c r="F247" i="2"/>
  <c r="E247" i="2"/>
  <c r="D247" i="2"/>
  <c r="C247" i="2"/>
  <c r="AT245" i="2"/>
  <c r="AS245" i="2"/>
  <c r="AR245" i="2"/>
  <c r="AQ245" i="2"/>
  <c r="AP245" i="2"/>
  <c r="AO245" i="2"/>
  <c r="AN245" i="2"/>
  <c r="AM245" i="2"/>
  <c r="AL245" i="2"/>
  <c r="AK245" i="2"/>
  <c r="AJ245" i="2"/>
  <c r="AI245" i="2"/>
  <c r="AH245" i="2"/>
  <c r="AG245" i="2"/>
  <c r="AF245" i="2"/>
  <c r="AE245" i="2"/>
  <c r="AD245" i="2"/>
  <c r="AC245" i="2"/>
  <c r="AB245" i="2"/>
  <c r="AA245" i="2"/>
  <c r="Z245" i="2"/>
  <c r="Y245" i="2"/>
  <c r="X245" i="2"/>
  <c r="W245" i="2"/>
  <c r="V245" i="2"/>
  <c r="U245" i="2"/>
  <c r="T245" i="2"/>
  <c r="S245" i="2"/>
  <c r="R245" i="2"/>
  <c r="Q245" i="2"/>
  <c r="P245" i="2"/>
  <c r="O245" i="2"/>
  <c r="N245" i="2"/>
  <c r="M245" i="2"/>
  <c r="L245" i="2"/>
  <c r="K245" i="2"/>
  <c r="J245" i="2"/>
  <c r="I245" i="2"/>
  <c r="H245" i="2"/>
  <c r="G245" i="2"/>
  <c r="F245" i="2"/>
  <c r="E245" i="2"/>
  <c r="D245" i="2"/>
  <c r="C245" i="2"/>
  <c r="B245" i="2"/>
  <c r="AT243" i="2"/>
  <c r="AS243" i="2"/>
  <c r="AR243" i="2"/>
  <c r="AQ243" i="2"/>
  <c r="AP243" i="2"/>
  <c r="AO243" i="2"/>
  <c r="AN243" i="2"/>
  <c r="AM243" i="2"/>
  <c r="AL243" i="2"/>
  <c r="AK243" i="2"/>
  <c r="AJ243" i="2"/>
  <c r="AI243" i="2"/>
  <c r="AH243" i="2"/>
  <c r="AG243" i="2"/>
  <c r="AF243" i="2"/>
  <c r="AE243" i="2"/>
  <c r="AD243" i="2"/>
  <c r="AC243" i="2"/>
  <c r="AB243" i="2"/>
  <c r="AA243" i="2"/>
  <c r="Z243" i="2"/>
  <c r="Y243" i="2"/>
  <c r="X243" i="2"/>
  <c r="W243" i="2"/>
  <c r="V243" i="2"/>
  <c r="U243" i="2"/>
  <c r="T243" i="2"/>
  <c r="S243" i="2"/>
  <c r="R243" i="2"/>
  <c r="Q243" i="2"/>
  <c r="P243" i="2"/>
  <c r="O243" i="2"/>
  <c r="N243" i="2"/>
  <c r="M243" i="2"/>
  <c r="L243" i="2"/>
  <c r="K243" i="2"/>
  <c r="J243" i="2"/>
  <c r="I243" i="2"/>
  <c r="H243" i="2"/>
  <c r="G243" i="2"/>
  <c r="F243" i="2"/>
  <c r="E243" i="2"/>
  <c r="D243" i="2"/>
  <c r="C243" i="2"/>
  <c r="B243" i="2"/>
  <c r="AT206" i="2"/>
  <c r="AS206" i="2"/>
  <c r="AR206" i="2"/>
  <c r="AQ206" i="2"/>
  <c r="AP206" i="2"/>
  <c r="AO206" i="2"/>
  <c r="AN206" i="2"/>
  <c r="AM206" i="2"/>
  <c r="AL206" i="2"/>
  <c r="AK206" i="2"/>
  <c r="AJ206" i="2"/>
  <c r="AI206" i="2"/>
  <c r="AH206" i="2"/>
  <c r="AG206" i="2"/>
  <c r="AF206" i="2"/>
  <c r="AE206" i="2"/>
  <c r="AD206" i="2"/>
  <c r="AC206" i="2"/>
  <c r="AB206" i="2"/>
  <c r="AA206" i="2"/>
  <c r="Z206" i="2"/>
  <c r="Y206" i="2"/>
  <c r="X206" i="2"/>
  <c r="W206" i="2"/>
  <c r="V206" i="2"/>
  <c r="U206" i="2"/>
  <c r="T206" i="2"/>
  <c r="S206" i="2"/>
  <c r="R206" i="2"/>
  <c r="Q206" i="2"/>
  <c r="P206" i="2"/>
  <c r="O206" i="2"/>
  <c r="N206" i="2"/>
  <c r="M206" i="2"/>
  <c r="L206" i="2"/>
  <c r="K206" i="2"/>
  <c r="J206" i="2"/>
  <c r="I206" i="2"/>
  <c r="H206" i="2"/>
  <c r="G206" i="2"/>
  <c r="F206" i="2"/>
  <c r="AT205" i="2"/>
  <c r="AS205" i="2"/>
  <c r="AR205" i="2"/>
  <c r="AQ205" i="2"/>
  <c r="AP205" i="2"/>
  <c r="AO205" i="2"/>
  <c r="AN205" i="2"/>
  <c r="AM205" i="2"/>
  <c r="AL205" i="2"/>
  <c r="AK205" i="2"/>
  <c r="AJ205" i="2"/>
  <c r="AI205" i="2"/>
  <c r="AH205" i="2"/>
  <c r="AG205" i="2"/>
  <c r="AF205" i="2"/>
  <c r="AE205" i="2"/>
  <c r="AD205" i="2"/>
  <c r="AC205" i="2"/>
  <c r="AB205" i="2"/>
  <c r="AA205" i="2"/>
  <c r="Z205" i="2"/>
  <c r="Y205" i="2"/>
  <c r="X205" i="2"/>
  <c r="W205" i="2"/>
  <c r="V205" i="2"/>
  <c r="U205" i="2"/>
  <c r="T205" i="2"/>
  <c r="S205" i="2"/>
  <c r="R205" i="2"/>
  <c r="Q205" i="2"/>
  <c r="P205" i="2"/>
  <c r="O205" i="2"/>
  <c r="N205" i="2"/>
  <c r="M205" i="2"/>
  <c r="L205" i="2"/>
  <c r="K205" i="2"/>
  <c r="J205" i="2"/>
  <c r="I205" i="2"/>
  <c r="H205" i="2"/>
  <c r="G205" i="2"/>
  <c r="F205" i="2"/>
  <c r="E205" i="2"/>
  <c r="D205" i="2"/>
  <c r="C205" i="2"/>
  <c r="AT201" i="2"/>
  <c r="AS201" i="2"/>
  <c r="AR201" i="2"/>
  <c r="AQ201" i="2"/>
  <c r="AP201" i="2"/>
  <c r="AO201" i="2"/>
  <c r="AN201" i="2"/>
  <c r="AM201" i="2"/>
  <c r="AL201" i="2"/>
  <c r="AK201" i="2"/>
  <c r="AJ201" i="2"/>
  <c r="AI201" i="2"/>
  <c r="AH201" i="2"/>
  <c r="AG201" i="2"/>
  <c r="AF201" i="2"/>
  <c r="AE201" i="2"/>
  <c r="AD201" i="2"/>
  <c r="AC201" i="2"/>
  <c r="AB201" i="2"/>
  <c r="AA201" i="2"/>
  <c r="Z201" i="2"/>
  <c r="Y201" i="2"/>
  <c r="X201" i="2"/>
  <c r="W201" i="2"/>
  <c r="V201" i="2"/>
  <c r="U201" i="2"/>
  <c r="T201" i="2"/>
  <c r="S201" i="2"/>
  <c r="R201" i="2"/>
  <c r="Q201" i="2"/>
  <c r="P201" i="2"/>
  <c r="O201" i="2"/>
  <c r="N201" i="2"/>
  <c r="M201" i="2"/>
  <c r="L201" i="2"/>
  <c r="K201" i="2"/>
  <c r="J201" i="2"/>
  <c r="I201" i="2"/>
  <c r="H201" i="2"/>
  <c r="G201" i="2"/>
  <c r="F201" i="2"/>
  <c r="AT200" i="2"/>
  <c r="AS200" i="2"/>
  <c r="AR200" i="2"/>
  <c r="AQ200" i="2"/>
  <c r="AP200" i="2"/>
  <c r="AO200" i="2"/>
  <c r="AN200" i="2"/>
  <c r="AM200" i="2"/>
  <c r="AL200" i="2"/>
  <c r="AK200" i="2"/>
  <c r="AJ200" i="2"/>
  <c r="AI200" i="2"/>
  <c r="AH200" i="2"/>
  <c r="AG200" i="2"/>
  <c r="AF200" i="2"/>
  <c r="AE200" i="2"/>
  <c r="AD200" i="2"/>
  <c r="AC200" i="2"/>
  <c r="AB200" i="2"/>
  <c r="AA200" i="2"/>
  <c r="Z200" i="2"/>
  <c r="Y200" i="2"/>
  <c r="X200" i="2"/>
  <c r="W200" i="2"/>
  <c r="V200" i="2"/>
  <c r="U200" i="2"/>
  <c r="T200" i="2"/>
  <c r="S200" i="2"/>
  <c r="R200" i="2"/>
  <c r="Q200" i="2"/>
  <c r="P200" i="2"/>
  <c r="O200" i="2"/>
  <c r="N200" i="2"/>
  <c r="M200" i="2"/>
  <c r="L200" i="2"/>
  <c r="K200" i="2"/>
  <c r="J200" i="2"/>
  <c r="I200" i="2"/>
  <c r="H200" i="2"/>
  <c r="G200" i="2"/>
  <c r="F200" i="2"/>
  <c r="E200" i="2"/>
  <c r="D200" i="2"/>
  <c r="C200" i="2"/>
  <c r="AT196" i="2"/>
  <c r="AS196" i="2"/>
  <c r="AR196" i="2"/>
  <c r="AQ196" i="2"/>
  <c r="AP196" i="2"/>
  <c r="AO196" i="2"/>
  <c r="AN196" i="2"/>
  <c r="AM196" i="2"/>
  <c r="AL196" i="2"/>
  <c r="AK196" i="2"/>
  <c r="AJ196" i="2"/>
  <c r="AI196" i="2"/>
  <c r="AH196" i="2"/>
  <c r="AG196" i="2"/>
  <c r="AF196" i="2"/>
  <c r="AE196" i="2"/>
  <c r="AD196" i="2"/>
  <c r="AC196" i="2"/>
  <c r="AB196" i="2"/>
  <c r="AA196" i="2"/>
  <c r="Z196" i="2"/>
  <c r="Y196" i="2"/>
  <c r="X196" i="2"/>
  <c r="W196" i="2"/>
  <c r="V196" i="2"/>
  <c r="U196" i="2"/>
  <c r="T196" i="2"/>
  <c r="S196" i="2"/>
  <c r="R196" i="2"/>
  <c r="Q196" i="2"/>
  <c r="P196" i="2"/>
  <c r="O196" i="2"/>
  <c r="N196" i="2"/>
  <c r="M196" i="2"/>
  <c r="L196" i="2"/>
  <c r="K196" i="2"/>
  <c r="J196" i="2"/>
  <c r="I196" i="2"/>
  <c r="H196" i="2"/>
  <c r="G196" i="2"/>
  <c r="AT195" i="2"/>
  <c r="AS195" i="2"/>
  <c r="AR195" i="2"/>
  <c r="AQ195" i="2"/>
  <c r="AP195" i="2"/>
  <c r="AO195" i="2"/>
  <c r="AN195" i="2"/>
  <c r="AM195" i="2"/>
  <c r="AL195" i="2"/>
  <c r="AK195" i="2"/>
  <c r="AJ195" i="2"/>
  <c r="AI195" i="2"/>
  <c r="AH195" i="2"/>
  <c r="AG195" i="2"/>
  <c r="AF195" i="2"/>
  <c r="AE195" i="2"/>
  <c r="AD195" i="2"/>
  <c r="AC195" i="2"/>
  <c r="AB195" i="2"/>
  <c r="AA195" i="2"/>
  <c r="Z195" i="2"/>
  <c r="Y195" i="2"/>
  <c r="X195" i="2"/>
  <c r="W195" i="2"/>
  <c r="V195" i="2"/>
  <c r="U195" i="2"/>
  <c r="T195" i="2"/>
  <c r="S195" i="2"/>
  <c r="R195" i="2"/>
  <c r="Q195" i="2"/>
  <c r="P195" i="2"/>
  <c r="O195" i="2"/>
  <c r="N195" i="2"/>
  <c r="M195" i="2"/>
  <c r="L195" i="2"/>
  <c r="K195" i="2"/>
  <c r="J195" i="2"/>
  <c r="I195" i="2"/>
  <c r="H195" i="2"/>
  <c r="G195" i="2"/>
  <c r="F196" i="2"/>
  <c r="F195" i="2"/>
  <c r="E195" i="2"/>
  <c r="D195" i="2"/>
  <c r="C195" i="2"/>
  <c r="AT80" i="2"/>
  <c r="AS80" i="2"/>
  <c r="AR80" i="2"/>
  <c r="AQ80" i="2"/>
  <c r="AP80" i="2"/>
  <c r="AO80" i="2"/>
  <c r="AN80" i="2"/>
  <c r="AM80" i="2"/>
  <c r="AL80" i="2"/>
  <c r="AK80" i="2"/>
  <c r="AJ80" i="2"/>
  <c r="AI80" i="2"/>
  <c r="AH80" i="2"/>
  <c r="AG80" i="2"/>
  <c r="AF80" i="2"/>
  <c r="AE80" i="2"/>
  <c r="AD80" i="2"/>
  <c r="AC80" i="2"/>
  <c r="AB80" i="2"/>
  <c r="AA80" i="2"/>
  <c r="Z80" i="2"/>
  <c r="Y80" i="2"/>
  <c r="X80" i="2"/>
  <c r="W80" i="2"/>
  <c r="V80" i="2"/>
  <c r="U80" i="2"/>
  <c r="T80" i="2"/>
  <c r="S80" i="2"/>
  <c r="R80" i="2"/>
  <c r="Q80" i="2"/>
  <c r="P80" i="2"/>
  <c r="O80" i="2"/>
  <c r="N80" i="2"/>
  <c r="M80" i="2"/>
  <c r="L80" i="2"/>
  <c r="K80" i="2"/>
  <c r="J80" i="2"/>
  <c r="I80" i="2"/>
  <c r="H80" i="2"/>
  <c r="G80" i="2"/>
  <c r="F80" i="2"/>
  <c r="AT79" i="2"/>
  <c r="AS79" i="2"/>
  <c r="AR79" i="2"/>
  <c r="AQ79" i="2"/>
  <c r="AP79" i="2"/>
  <c r="AO79" i="2"/>
  <c r="AN79" i="2"/>
  <c r="AM79" i="2"/>
  <c r="AL79" i="2"/>
  <c r="AK79" i="2"/>
  <c r="AJ79" i="2"/>
  <c r="AI79" i="2"/>
  <c r="AH79" i="2"/>
  <c r="AG79" i="2"/>
  <c r="AF79" i="2"/>
  <c r="AE79" i="2"/>
  <c r="AD79" i="2"/>
  <c r="AC79" i="2"/>
  <c r="AB79" i="2"/>
  <c r="AA79" i="2"/>
  <c r="Z79" i="2"/>
  <c r="Y79" i="2"/>
  <c r="X79" i="2"/>
  <c r="W79" i="2"/>
  <c r="V79" i="2"/>
  <c r="U79" i="2"/>
  <c r="T79" i="2"/>
  <c r="S79" i="2"/>
  <c r="R79" i="2"/>
  <c r="Q79" i="2"/>
  <c r="P79" i="2"/>
  <c r="O79" i="2"/>
  <c r="N79" i="2"/>
  <c r="M79" i="2"/>
  <c r="L79" i="2"/>
  <c r="K79" i="2"/>
  <c r="J79" i="2"/>
  <c r="I79" i="2"/>
  <c r="H79" i="2"/>
  <c r="G79" i="2"/>
  <c r="F79" i="2"/>
  <c r="E79" i="2"/>
  <c r="D79" i="2"/>
  <c r="C79" i="2"/>
  <c r="AT75" i="2"/>
  <c r="AS75" i="2"/>
  <c r="AR75" i="2"/>
  <c r="AQ75" i="2"/>
  <c r="AP75" i="2"/>
  <c r="AO75" i="2"/>
  <c r="AN75" i="2"/>
  <c r="AM75" i="2"/>
  <c r="AL75" i="2"/>
  <c r="AK75" i="2"/>
  <c r="AJ75" i="2"/>
  <c r="AI75" i="2"/>
  <c r="AH75" i="2"/>
  <c r="AG75" i="2"/>
  <c r="AF75" i="2"/>
  <c r="AE75" i="2"/>
  <c r="AD75" i="2"/>
  <c r="AC75" i="2"/>
  <c r="AB75" i="2"/>
  <c r="AA75" i="2"/>
  <c r="Z75" i="2"/>
  <c r="Y75" i="2"/>
  <c r="X75" i="2"/>
  <c r="W75" i="2"/>
  <c r="V75" i="2"/>
  <c r="U75" i="2"/>
  <c r="T75" i="2"/>
  <c r="S75" i="2"/>
  <c r="R75" i="2"/>
  <c r="Q75" i="2"/>
  <c r="P75" i="2"/>
  <c r="O75" i="2"/>
  <c r="N75" i="2"/>
  <c r="M75" i="2"/>
  <c r="L75" i="2"/>
  <c r="K75" i="2"/>
  <c r="J75" i="2"/>
  <c r="I75" i="2"/>
  <c r="H75" i="2"/>
  <c r="G75" i="2"/>
  <c r="F75" i="2"/>
  <c r="AT74" i="2"/>
  <c r="AS74" i="2"/>
  <c r="AR74" i="2"/>
  <c r="AQ74" i="2"/>
  <c r="AP74" i="2"/>
  <c r="AO74" i="2"/>
  <c r="AN74" i="2"/>
  <c r="AM74" i="2"/>
  <c r="AL74" i="2"/>
  <c r="AK74" i="2"/>
  <c r="AJ74" i="2"/>
  <c r="AI74" i="2"/>
  <c r="AH74" i="2"/>
  <c r="AG74" i="2"/>
  <c r="AF74" i="2"/>
  <c r="AE74" i="2"/>
  <c r="AD74" i="2"/>
  <c r="AC74" i="2"/>
  <c r="AB74" i="2"/>
  <c r="AA74" i="2"/>
  <c r="Z74" i="2"/>
  <c r="Y74" i="2"/>
  <c r="X74" i="2"/>
  <c r="W74" i="2"/>
  <c r="V74" i="2"/>
  <c r="U74" i="2"/>
  <c r="T74" i="2"/>
  <c r="S74" i="2"/>
  <c r="R74" i="2"/>
  <c r="Q74" i="2"/>
  <c r="P74" i="2"/>
  <c r="O74" i="2"/>
  <c r="N74" i="2"/>
  <c r="M74" i="2"/>
  <c r="L74" i="2"/>
  <c r="K74" i="2"/>
  <c r="J74" i="2"/>
  <c r="I74" i="2"/>
  <c r="H74" i="2"/>
  <c r="G74" i="2"/>
  <c r="F74" i="2"/>
  <c r="E74" i="2"/>
  <c r="D74" i="2"/>
  <c r="C74" i="2"/>
  <c r="AT70" i="2"/>
  <c r="AS70" i="2"/>
  <c r="AR70" i="2"/>
  <c r="AQ70" i="2"/>
  <c r="AP70" i="2"/>
  <c r="AO70" i="2"/>
  <c r="AN70" i="2"/>
  <c r="AM70" i="2"/>
  <c r="AL70" i="2"/>
  <c r="AK70" i="2"/>
  <c r="AJ70" i="2"/>
  <c r="AI70" i="2"/>
  <c r="AH70" i="2"/>
  <c r="AG70" i="2"/>
  <c r="AF70" i="2"/>
  <c r="AE70" i="2"/>
  <c r="AD70" i="2"/>
  <c r="AC70" i="2"/>
  <c r="AB70" i="2"/>
  <c r="AA70" i="2"/>
  <c r="Z70" i="2"/>
  <c r="Y70" i="2"/>
  <c r="X70" i="2"/>
  <c r="W70" i="2"/>
  <c r="V70" i="2"/>
  <c r="U70" i="2"/>
  <c r="T70" i="2"/>
  <c r="S70" i="2"/>
  <c r="R70" i="2"/>
  <c r="Q70" i="2"/>
  <c r="P70" i="2"/>
  <c r="O70" i="2"/>
  <c r="N70" i="2"/>
  <c r="M70" i="2"/>
  <c r="L70" i="2"/>
  <c r="K70" i="2"/>
  <c r="J70" i="2"/>
  <c r="I70" i="2"/>
  <c r="H70" i="2"/>
  <c r="G70" i="2"/>
  <c r="F70" i="2"/>
  <c r="AT69" i="2"/>
  <c r="AS69" i="2"/>
  <c r="AR69" i="2"/>
  <c r="AQ69" i="2"/>
  <c r="AP69" i="2"/>
  <c r="AO69" i="2"/>
  <c r="AN69" i="2"/>
  <c r="AM69" i="2"/>
  <c r="AL69" i="2"/>
  <c r="AK69" i="2"/>
  <c r="AJ69" i="2"/>
  <c r="AI69" i="2"/>
  <c r="AH69" i="2"/>
  <c r="AG69" i="2"/>
  <c r="AF69" i="2"/>
  <c r="AE69" i="2"/>
  <c r="AD69" i="2"/>
  <c r="AC69" i="2"/>
  <c r="AB69" i="2"/>
  <c r="AA69" i="2"/>
  <c r="Z69" i="2"/>
  <c r="Y69" i="2"/>
  <c r="X69" i="2"/>
  <c r="W69" i="2"/>
  <c r="V69" i="2"/>
  <c r="U69" i="2"/>
  <c r="T69" i="2"/>
  <c r="S69" i="2"/>
  <c r="R69" i="2"/>
  <c r="Q69" i="2"/>
  <c r="P69" i="2"/>
  <c r="O69" i="2"/>
  <c r="N69" i="2"/>
  <c r="M69" i="2"/>
  <c r="L69" i="2"/>
  <c r="K69" i="2"/>
  <c r="J69" i="2"/>
  <c r="I69" i="2"/>
  <c r="H69" i="2"/>
  <c r="G69" i="2"/>
  <c r="F69" i="2"/>
  <c r="E69" i="2"/>
  <c r="D69" i="2"/>
  <c r="C69" i="2"/>
  <c r="AT65" i="2"/>
  <c r="AS65" i="2"/>
  <c r="AR65" i="2"/>
  <c r="AQ65" i="2"/>
  <c r="AP65" i="2"/>
  <c r="AO65" i="2"/>
  <c r="AN65" i="2"/>
  <c r="AM65" i="2"/>
  <c r="AL65" i="2"/>
  <c r="AK65" i="2"/>
  <c r="AJ65" i="2"/>
  <c r="AI65" i="2"/>
  <c r="AH65" i="2"/>
  <c r="AG65" i="2"/>
  <c r="AF65" i="2"/>
  <c r="AE65" i="2"/>
  <c r="AD65" i="2"/>
  <c r="AC65" i="2"/>
  <c r="AB65" i="2"/>
  <c r="AA65" i="2"/>
  <c r="Z65" i="2"/>
  <c r="Y65" i="2"/>
  <c r="X65" i="2"/>
  <c r="W65" i="2"/>
  <c r="V65" i="2"/>
  <c r="U65" i="2"/>
  <c r="T65" i="2"/>
  <c r="S65" i="2"/>
  <c r="R65" i="2"/>
  <c r="Q65" i="2"/>
  <c r="P65" i="2"/>
  <c r="O65" i="2"/>
  <c r="N65" i="2"/>
  <c r="M65" i="2"/>
  <c r="L65" i="2"/>
  <c r="K65" i="2"/>
  <c r="J65" i="2"/>
  <c r="I65" i="2"/>
  <c r="H65" i="2"/>
  <c r="G65" i="2"/>
  <c r="AT64" i="2"/>
  <c r="AS64" i="2"/>
  <c r="AR64" i="2"/>
  <c r="AQ64" i="2"/>
  <c r="AP64" i="2"/>
  <c r="AO64" i="2"/>
  <c r="AN64" i="2"/>
  <c r="AM64" i="2"/>
  <c r="AL64" i="2"/>
  <c r="AK64" i="2"/>
  <c r="AJ64" i="2"/>
  <c r="AI64" i="2"/>
  <c r="AH64" i="2"/>
  <c r="AG64" i="2"/>
  <c r="AF64" i="2"/>
  <c r="AE64" i="2"/>
  <c r="AD64" i="2"/>
  <c r="AC64" i="2"/>
  <c r="AB64" i="2"/>
  <c r="AA64" i="2"/>
  <c r="Z64" i="2"/>
  <c r="Y64" i="2"/>
  <c r="X64" i="2"/>
  <c r="W64" i="2"/>
  <c r="V64" i="2"/>
  <c r="U64" i="2"/>
  <c r="T64" i="2"/>
  <c r="S64" i="2"/>
  <c r="R64" i="2"/>
  <c r="Q64" i="2"/>
  <c r="P64" i="2"/>
  <c r="O64" i="2"/>
  <c r="N64" i="2"/>
  <c r="M64" i="2"/>
  <c r="L64" i="2"/>
  <c r="K64" i="2"/>
  <c r="J64" i="2"/>
  <c r="I64" i="2"/>
  <c r="H64" i="2"/>
  <c r="G64" i="2"/>
  <c r="F65" i="2"/>
  <c r="F64" i="2"/>
  <c r="E64" i="2"/>
  <c r="D64" i="2"/>
  <c r="C64" i="2"/>
  <c r="AT40" i="2"/>
  <c r="AS40" i="2"/>
  <c r="AR40" i="2"/>
  <c r="AQ40" i="2"/>
  <c r="AP40" i="2"/>
  <c r="AO40" i="2"/>
  <c r="AN40" i="2"/>
  <c r="AM40" i="2"/>
  <c r="AL40" i="2"/>
  <c r="AK40" i="2"/>
  <c r="AJ40" i="2"/>
  <c r="AI40" i="2"/>
  <c r="AH40" i="2"/>
  <c r="AG40" i="2"/>
  <c r="AF40" i="2"/>
  <c r="AE40" i="2"/>
  <c r="AD40" i="2"/>
  <c r="AC40" i="2"/>
  <c r="AB40" i="2"/>
  <c r="AA40" i="2"/>
  <c r="Z40" i="2"/>
  <c r="Y40" i="2"/>
  <c r="X40" i="2"/>
  <c r="W40" i="2"/>
  <c r="V40" i="2"/>
  <c r="U40" i="2"/>
  <c r="T40" i="2"/>
  <c r="S40" i="2"/>
  <c r="R40" i="2"/>
  <c r="Q40" i="2"/>
  <c r="P40" i="2"/>
  <c r="O40" i="2"/>
  <c r="N40" i="2"/>
  <c r="M40" i="2"/>
  <c r="L40" i="2"/>
  <c r="K40" i="2"/>
  <c r="J40" i="2"/>
  <c r="I40" i="2"/>
  <c r="H40" i="2"/>
  <c r="G40" i="2"/>
  <c r="AT39" i="2"/>
  <c r="AS39" i="2"/>
  <c r="AR39" i="2"/>
  <c r="AQ39" i="2"/>
  <c r="AP39" i="2"/>
  <c r="AO39" i="2"/>
  <c r="AN39" i="2"/>
  <c r="AM39" i="2"/>
  <c r="AL39" i="2"/>
  <c r="AK39" i="2"/>
  <c r="AJ39" i="2"/>
  <c r="AI39" i="2"/>
  <c r="AH39" i="2"/>
  <c r="AG39" i="2"/>
  <c r="AF39" i="2"/>
  <c r="AE39" i="2"/>
  <c r="AD39" i="2"/>
  <c r="AC39" i="2"/>
  <c r="AB39" i="2"/>
  <c r="AA39" i="2"/>
  <c r="Z39" i="2"/>
  <c r="Y39" i="2"/>
  <c r="X39" i="2"/>
  <c r="W39" i="2"/>
  <c r="V39" i="2"/>
  <c r="U39" i="2"/>
  <c r="T39" i="2"/>
  <c r="S39" i="2"/>
  <c r="R39" i="2"/>
  <c r="Q39" i="2"/>
  <c r="P39" i="2"/>
  <c r="O39" i="2"/>
  <c r="N39" i="2"/>
  <c r="M39" i="2"/>
  <c r="L39" i="2"/>
  <c r="K39" i="2"/>
  <c r="J39" i="2"/>
  <c r="I39" i="2"/>
  <c r="H39" i="2"/>
  <c r="G39" i="2"/>
  <c r="F40" i="2"/>
  <c r="F39" i="2"/>
  <c r="E39" i="2"/>
  <c r="D39" i="2"/>
  <c r="C39" i="2"/>
  <c r="AT32" i="2"/>
  <c r="AS32" i="2"/>
  <c r="AR32" i="2"/>
  <c r="AQ32" i="2"/>
  <c r="AP32" i="2"/>
  <c r="AO32" i="2"/>
  <c r="AN32" i="2"/>
  <c r="AM32" i="2"/>
  <c r="AL32" i="2"/>
  <c r="AK32" i="2"/>
  <c r="AJ32" i="2"/>
  <c r="AI32" i="2"/>
  <c r="AH32" i="2"/>
  <c r="AG32" i="2"/>
  <c r="AF32" i="2"/>
  <c r="AE32" i="2"/>
  <c r="AD32" i="2"/>
  <c r="AC32" i="2"/>
  <c r="AB32" i="2"/>
  <c r="AA32" i="2"/>
  <c r="Z32" i="2"/>
  <c r="Y32" i="2"/>
  <c r="X32" i="2"/>
  <c r="W32" i="2"/>
  <c r="V32" i="2"/>
  <c r="U32" i="2"/>
  <c r="T32" i="2"/>
  <c r="S32" i="2"/>
  <c r="R32" i="2"/>
  <c r="Q32" i="2"/>
  <c r="P32" i="2"/>
  <c r="O32" i="2"/>
  <c r="N32" i="2"/>
  <c r="M32" i="2"/>
  <c r="L32" i="2"/>
  <c r="K32" i="2"/>
  <c r="J32" i="2"/>
  <c r="I32" i="2"/>
  <c r="H32" i="2"/>
  <c r="G32" i="2"/>
  <c r="AT31" i="2"/>
  <c r="AS31" i="2"/>
  <c r="AR31" i="2"/>
  <c r="AQ31" i="2"/>
  <c r="AP31" i="2"/>
  <c r="AO31" i="2"/>
  <c r="AN31" i="2"/>
  <c r="AM31" i="2"/>
  <c r="AL31" i="2"/>
  <c r="AK31" i="2"/>
  <c r="AJ31" i="2"/>
  <c r="AI31" i="2"/>
  <c r="AH31" i="2"/>
  <c r="AG31" i="2"/>
  <c r="AF31" i="2"/>
  <c r="AE31" i="2"/>
  <c r="AD31" i="2"/>
  <c r="AC31" i="2"/>
  <c r="AB31" i="2"/>
  <c r="AA31" i="2"/>
  <c r="Z31" i="2"/>
  <c r="Y31" i="2"/>
  <c r="X31" i="2"/>
  <c r="W31" i="2"/>
  <c r="V31" i="2"/>
  <c r="U31" i="2"/>
  <c r="T31" i="2"/>
  <c r="S31" i="2"/>
  <c r="R31" i="2"/>
  <c r="Q31" i="2"/>
  <c r="P31" i="2"/>
  <c r="O31" i="2"/>
  <c r="N31" i="2"/>
  <c r="M31" i="2"/>
  <c r="L31" i="2"/>
  <c r="K31" i="2"/>
  <c r="J31" i="2"/>
  <c r="I31" i="2"/>
  <c r="H31" i="2"/>
  <c r="G31" i="2"/>
  <c r="F32" i="2"/>
  <c r="F31" i="2"/>
  <c r="E31" i="2"/>
  <c r="D31" i="2"/>
  <c r="C31" i="2"/>
  <c r="AT24" i="2"/>
  <c r="AS24" i="2"/>
  <c r="AR24" i="2"/>
  <c r="AQ24" i="2"/>
  <c r="AP24" i="2"/>
  <c r="AO24" i="2"/>
  <c r="AN24" i="2"/>
  <c r="AM24" i="2"/>
  <c r="AL24" i="2"/>
  <c r="AK24" i="2"/>
  <c r="AJ24" i="2"/>
  <c r="AI24" i="2"/>
  <c r="AH24" i="2"/>
  <c r="AG24" i="2"/>
  <c r="AF24" i="2"/>
  <c r="AE24" i="2"/>
  <c r="AD24" i="2"/>
  <c r="AC24" i="2"/>
  <c r="AB24" i="2"/>
  <c r="AA24" i="2"/>
  <c r="Z24" i="2"/>
  <c r="Y24" i="2"/>
  <c r="X24" i="2"/>
  <c r="W24" i="2"/>
  <c r="V24" i="2"/>
  <c r="U24" i="2"/>
  <c r="T24" i="2"/>
  <c r="S24" i="2"/>
  <c r="R24" i="2"/>
  <c r="Q24" i="2"/>
  <c r="P24" i="2"/>
  <c r="O24" i="2"/>
  <c r="N24" i="2"/>
  <c r="M24" i="2"/>
  <c r="L24" i="2"/>
  <c r="K24" i="2"/>
  <c r="J24" i="2"/>
  <c r="I24" i="2"/>
  <c r="H24" i="2"/>
  <c r="G24" i="2"/>
  <c r="AT23" i="2"/>
  <c r="AS23" i="2"/>
  <c r="AR23" i="2"/>
  <c r="AQ23" i="2"/>
  <c r="AP23" i="2"/>
  <c r="AO23" i="2"/>
  <c r="AN23" i="2"/>
  <c r="AM23" i="2"/>
  <c r="AL23" i="2"/>
  <c r="AK23" i="2"/>
  <c r="AJ23" i="2"/>
  <c r="AI23" i="2"/>
  <c r="AH23" i="2"/>
  <c r="AG23" i="2"/>
  <c r="AF23" i="2"/>
  <c r="AE23" i="2"/>
  <c r="AD23" i="2"/>
  <c r="AC23" i="2"/>
  <c r="AB23" i="2"/>
  <c r="AA23" i="2"/>
  <c r="Z23" i="2"/>
  <c r="Y23" i="2"/>
  <c r="X23" i="2"/>
  <c r="W23" i="2"/>
  <c r="V23" i="2"/>
  <c r="U23" i="2"/>
  <c r="T23" i="2"/>
  <c r="S23" i="2"/>
  <c r="R23" i="2"/>
  <c r="Q23" i="2"/>
  <c r="P23" i="2"/>
  <c r="O23" i="2"/>
  <c r="N23" i="2"/>
  <c r="M23" i="2"/>
  <c r="L23" i="2"/>
  <c r="K23" i="2"/>
  <c r="J23" i="2"/>
  <c r="I23" i="2"/>
  <c r="H23" i="2"/>
  <c r="G23" i="2"/>
  <c r="F24" i="2"/>
  <c r="F23" i="2"/>
  <c r="E23" i="2"/>
  <c r="D23" i="2"/>
  <c r="C23" i="2"/>
  <c r="AT16" i="2"/>
  <c r="AS16" i="2"/>
  <c r="AR16" i="2"/>
  <c r="AQ16" i="2"/>
  <c r="AP16" i="2"/>
  <c r="AO16" i="2"/>
  <c r="AN16" i="2"/>
  <c r="AM16" i="2"/>
  <c r="AL16" i="2"/>
  <c r="AK16" i="2"/>
  <c r="AJ16" i="2"/>
  <c r="AI16" i="2"/>
  <c r="AH16" i="2"/>
  <c r="AG16" i="2"/>
  <c r="AF16" i="2"/>
  <c r="AE16" i="2"/>
  <c r="AD16" i="2"/>
  <c r="AC16" i="2"/>
  <c r="AB16" i="2"/>
  <c r="AA16" i="2"/>
  <c r="Z16" i="2"/>
  <c r="Y16" i="2"/>
  <c r="X16" i="2"/>
  <c r="W16" i="2"/>
  <c r="V16" i="2"/>
  <c r="U16" i="2"/>
  <c r="T16" i="2"/>
  <c r="S16" i="2"/>
  <c r="R16" i="2"/>
  <c r="Q16" i="2"/>
  <c r="P16" i="2"/>
  <c r="O16" i="2"/>
  <c r="N16" i="2"/>
  <c r="M16" i="2"/>
  <c r="L16" i="2"/>
  <c r="K16" i="2"/>
  <c r="J16" i="2"/>
  <c r="I16" i="2"/>
  <c r="H16" i="2"/>
  <c r="G16" i="2"/>
  <c r="AT15" i="2"/>
  <c r="AS15" i="2"/>
  <c r="AR15" i="2"/>
  <c r="AQ15" i="2"/>
  <c r="AP15" i="2"/>
  <c r="AO15" i="2"/>
  <c r="AN15" i="2"/>
  <c r="AM15" i="2"/>
  <c r="AL15" i="2"/>
  <c r="AK15" i="2"/>
  <c r="AJ15" i="2"/>
  <c r="AI15" i="2"/>
  <c r="AH15" i="2"/>
  <c r="AG15" i="2"/>
  <c r="AF15" i="2"/>
  <c r="AE15" i="2"/>
  <c r="AD15" i="2"/>
  <c r="AC15" i="2"/>
  <c r="AB15" i="2"/>
  <c r="AA15" i="2"/>
  <c r="Z15" i="2"/>
  <c r="Y15" i="2"/>
  <c r="X15" i="2"/>
  <c r="W15" i="2"/>
  <c r="V15" i="2"/>
  <c r="U15" i="2"/>
  <c r="T15" i="2"/>
  <c r="S15" i="2"/>
  <c r="R15" i="2"/>
  <c r="Q15" i="2"/>
  <c r="P15" i="2"/>
  <c r="O15" i="2"/>
  <c r="N15" i="2"/>
  <c r="M15" i="2"/>
  <c r="L15" i="2"/>
  <c r="K15" i="2"/>
  <c r="J15" i="2"/>
  <c r="I15" i="2"/>
  <c r="H15" i="2"/>
  <c r="G15" i="2"/>
  <c r="F16" i="2"/>
  <c r="F15" i="2"/>
  <c r="E15" i="2"/>
  <c r="D15" i="2"/>
  <c r="C15" i="2"/>
  <c r="AT236" i="2"/>
  <c r="AS236" i="2"/>
  <c r="AR236" i="2"/>
  <c r="AQ236" i="2"/>
  <c r="AP236" i="2"/>
  <c r="AO236" i="2"/>
  <c r="AN236" i="2"/>
  <c r="AM236" i="2"/>
  <c r="AL236" i="2"/>
  <c r="AK236" i="2"/>
  <c r="AJ236" i="2"/>
  <c r="AI236" i="2"/>
  <c r="AH236" i="2"/>
  <c r="AG236" i="2"/>
  <c r="AF236" i="2"/>
  <c r="AE236" i="2"/>
  <c r="AD236" i="2"/>
  <c r="AC236" i="2"/>
  <c r="AB236" i="2"/>
  <c r="AA236" i="2"/>
  <c r="Z236" i="2"/>
  <c r="Y236" i="2"/>
  <c r="X236" i="2"/>
  <c r="W236" i="2"/>
  <c r="V236" i="2"/>
  <c r="U236" i="2"/>
  <c r="T236" i="2"/>
  <c r="S236" i="2"/>
  <c r="R236" i="2"/>
  <c r="Q236" i="2"/>
  <c r="P236" i="2"/>
  <c r="O236" i="2"/>
  <c r="N236" i="2"/>
  <c r="M236" i="2"/>
  <c r="L236" i="2"/>
  <c r="K236" i="2"/>
  <c r="J236" i="2"/>
  <c r="I236" i="2"/>
  <c r="H236" i="2"/>
  <c r="G236" i="2"/>
  <c r="F236" i="2"/>
  <c r="E236" i="2"/>
  <c r="D236" i="2"/>
  <c r="C236" i="2"/>
  <c r="B236" i="2"/>
  <c r="AT208" i="2"/>
  <c r="AS208" i="2"/>
  <c r="AR208" i="2"/>
  <c r="AQ208" i="2"/>
  <c r="AP208" i="2"/>
  <c r="AO208" i="2"/>
  <c r="AN208" i="2"/>
  <c r="AM208" i="2"/>
  <c r="AL208" i="2"/>
  <c r="AK208" i="2"/>
  <c r="AJ208" i="2"/>
  <c r="AI208" i="2"/>
  <c r="AH208" i="2"/>
  <c r="AG208" i="2"/>
  <c r="AF208" i="2"/>
  <c r="AE208" i="2"/>
  <c r="AD208" i="2"/>
  <c r="AC208" i="2"/>
  <c r="AB208" i="2"/>
  <c r="AA208" i="2"/>
  <c r="Z208" i="2"/>
  <c r="Y208" i="2"/>
  <c r="X208" i="2"/>
  <c r="W208" i="2"/>
  <c r="V208" i="2"/>
  <c r="U208" i="2"/>
  <c r="T208" i="2"/>
  <c r="S208" i="2"/>
  <c r="R208" i="2"/>
  <c r="Q208" i="2"/>
  <c r="P208" i="2"/>
  <c r="O208" i="2"/>
  <c r="N208" i="2"/>
  <c r="M208" i="2"/>
  <c r="L208" i="2"/>
  <c r="K208" i="2"/>
  <c r="J208" i="2"/>
  <c r="I208" i="2"/>
  <c r="H208" i="2"/>
  <c r="G208" i="2"/>
  <c r="F208" i="2"/>
  <c r="E208" i="2"/>
  <c r="D208" i="2"/>
  <c r="C208" i="2"/>
  <c r="B208" i="2"/>
  <c r="AT37" i="2" l="1"/>
  <c r="AT21" i="2"/>
  <c r="AT29" i="2"/>
  <c r="AT46" i="2"/>
  <c r="F38" i="20"/>
  <c r="D38" i="20"/>
  <c r="E38" i="20"/>
  <c r="C38" i="20"/>
  <c r="BW26" i="4"/>
  <c r="BX17" i="7"/>
  <c r="CW49" i="3"/>
  <c r="BR31" i="3"/>
  <c r="BR29" i="3"/>
  <c r="BR30" i="3"/>
  <c r="CY108" i="2"/>
  <c r="CZ106" i="2"/>
  <c r="I212" i="2"/>
  <c r="M212" i="2"/>
  <c r="Q212" i="2"/>
  <c r="U212" i="2"/>
  <c r="Y212" i="2"/>
  <c r="AC212" i="2"/>
  <c r="AG212" i="2"/>
  <c r="AK212" i="2"/>
  <c r="AO212" i="2"/>
  <c r="B212" i="2"/>
  <c r="F212" i="2"/>
  <c r="J212" i="2"/>
  <c r="N212" i="2"/>
  <c r="R212" i="2"/>
  <c r="V212" i="2"/>
  <c r="Z212" i="2"/>
  <c r="AD212" i="2"/>
  <c r="AH212" i="2"/>
  <c r="AL212" i="2"/>
  <c r="AP212" i="2"/>
  <c r="G212" i="2"/>
  <c r="O212" i="2"/>
  <c r="W212" i="2"/>
  <c r="AE212" i="2"/>
  <c r="AM212" i="2"/>
  <c r="CV49" i="3"/>
  <c r="CO45" i="3"/>
  <c r="CP45" i="3"/>
  <c r="CQ45" i="3"/>
  <c r="CR45" i="3"/>
  <c r="CS45" i="3"/>
  <c r="CT45" i="3"/>
  <c r="CU45" i="3"/>
  <c r="CV45" i="3"/>
  <c r="CW45" i="3"/>
  <c r="K28" i="4"/>
  <c r="M28" i="4"/>
  <c r="O28" i="4"/>
  <c r="Q28" i="4"/>
  <c r="S28" i="4"/>
  <c r="U28" i="4"/>
  <c r="W28" i="4"/>
  <c r="Y28" i="4"/>
  <c r="AA28" i="4"/>
  <c r="AC28" i="4"/>
  <c r="AE28" i="4"/>
  <c r="AG28" i="4"/>
  <c r="AI28" i="4"/>
  <c r="AK28" i="4"/>
  <c r="AM28" i="4"/>
  <c r="AO28" i="4"/>
  <c r="AQ28" i="4"/>
  <c r="AS28" i="4"/>
  <c r="W46" i="4"/>
  <c r="AA46" i="4"/>
  <c r="AE46" i="4"/>
  <c r="AI46" i="4"/>
  <c r="AM46" i="4"/>
  <c r="AQ46" i="4"/>
  <c r="J28" i="4"/>
  <c r="L28" i="4"/>
  <c r="N28" i="4"/>
  <c r="P28" i="4"/>
  <c r="R28" i="4"/>
  <c r="T28" i="4"/>
  <c r="V28" i="4"/>
  <c r="X28" i="4"/>
  <c r="Z28" i="4"/>
  <c r="AB28" i="4"/>
  <c r="AD28" i="4"/>
  <c r="AF28" i="4"/>
  <c r="AH28" i="4"/>
  <c r="AJ28" i="4"/>
  <c r="AL28" i="4"/>
  <c r="AN28" i="4"/>
  <c r="AP28" i="4"/>
  <c r="AR28" i="4"/>
  <c r="AT28" i="4"/>
  <c r="T46" i="4"/>
  <c r="V46" i="4"/>
  <c r="X46" i="4"/>
  <c r="Z46" i="4"/>
  <c r="AB46" i="4"/>
  <c r="AD46" i="4"/>
  <c r="AF46" i="4"/>
  <c r="AH46" i="4"/>
  <c r="AJ46" i="4"/>
  <c r="AL46" i="4"/>
  <c r="AN46" i="4"/>
  <c r="AP46" i="4"/>
  <c r="AR46" i="4"/>
  <c r="AT46" i="4"/>
  <c r="CN38" i="4"/>
  <c r="CO38" i="4"/>
  <c r="CP38" i="4"/>
  <c r="CQ38" i="4"/>
  <c r="CR38" i="4"/>
  <c r="CS38" i="4"/>
  <c r="CT38" i="4"/>
  <c r="CU38" i="4"/>
  <c r="CV38" i="4"/>
  <c r="CW38" i="4"/>
  <c r="AH42" i="4"/>
  <c r="AH5" i="7"/>
  <c r="AI4" i="7" s="1"/>
  <c r="AI7" i="7" s="1"/>
  <c r="AJ42" i="4"/>
  <c r="AJ5" i="7"/>
  <c r="AK4" i="7" s="1"/>
  <c r="AK7" i="7" s="1"/>
  <c r="AL42" i="4"/>
  <c r="AL5" i="7"/>
  <c r="AM4" i="7" s="1"/>
  <c r="AM7" i="7" s="1"/>
  <c r="AN42" i="4"/>
  <c r="AN5" i="7"/>
  <c r="AO4" i="7" s="1"/>
  <c r="AO7" i="7" s="1"/>
  <c r="AP42" i="4"/>
  <c r="AP5" i="7"/>
  <c r="AQ4" i="7" s="1"/>
  <c r="AQ7" i="7" s="1"/>
  <c r="AR42" i="4"/>
  <c r="AR5" i="7"/>
  <c r="AS4" i="7" s="1"/>
  <c r="AS7" i="7" s="1"/>
  <c r="AT42" i="4"/>
  <c r="AT5" i="7"/>
  <c r="E42" i="4"/>
  <c r="CM42" i="4" s="1"/>
  <c r="E5" i="7"/>
  <c r="AI7" i="4"/>
  <c r="AI42" i="4"/>
  <c r="AI5" i="7"/>
  <c r="AJ4" i="7" s="1"/>
  <c r="AJ7" i="7" s="1"/>
  <c r="AK42" i="4"/>
  <c r="CU42" i="4" s="1"/>
  <c r="AK5" i="7"/>
  <c r="AM7" i="4"/>
  <c r="AM42" i="4"/>
  <c r="AM5" i="7"/>
  <c r="AN4" i="7" s="1"/>
  <c r="AN7" i="7" s="1"/>
  <c r="AO42" i="4"/>
  <c r="CV42" i="4" s="1"/>
  <c r="AO5" i="7"/>
  <c r="AQ7" i="4"/>
  <c r="AQ42" i="4"/>
  <c r="AQ5" i="7"/>
  <c r="AR4" i="7" s="1"/>
  <c r="AR7" i="7" s="1"/>
  <c r="AS42" i="4"/>
  <c r="CW42" i="4" s="1"/>
  <c r="AS5" i="7"/>
  <c r="I36" i="4"/>
  <c r="I38" i="4" s="1"/>
  <c r="M36" i="4"/>
  <c r="Q36" i="4"/>
  <c r="U36" i="4"/>
  <c r="Y36" i="4"/>
  <c r="AC36" i="4"/>
  <c r="AG36" i="4"/>
  <c r="AK36" i="4"/>
  <c r="AO36" i="4"/>
  <c r="AS36" i="4"/>
  <c r="U46" i="4"/>
  <c r="CQ11" i="4"/>
  <c r="Y46" i="4"/>
  <c r="CR11" i="4"/>
  <c r="AC46" i="4"/>
  <c r="CS11" i="4"/>
  <c r="AG46" i="4"/>
  <c r="CT11" i="4"/>
  <c r="AK46" i="4"/>
  <c r="CU11" i="4"/>
  <c r="AO46" i="4"/>
  <c r="CV11" i="4"/>
  <c r="AS46" i="4"/>
  <c r="CW11" i="4"/>
  <c r="E36" i="4"/>
  <c r="E38" i="4" s="1"/>
  <c r="CM30" i="4"/>
  <c r="CM36" i="4" s="1"/>
  <c r="C7" i="6"/>
  <c r="C212" i="2"/>
  <c r="E7" i="6"/>
  <c r="E34" i="6" s="1"/>
  <c r="E212" i="2"/>
  <c r="S7" i="6"/>
  <c r="S34" i="6" s="1"/>
  <c r="S212" i="2"/>
  <c r="AA7" i="6"/>
  <c r="AA34" i="6" s="1"/>
  <c r="AA212" i="2"/>
  <c r="AI7" i="6"/>
  <c r="AI34" i="6" s="1"/>
  <c r="AI212" i="2"/>
  <c r="AQ7" i="6"/>
  <c r="AQ34" i="6" s="1"/>
  <c r="AQ212" i="2"/>
  <c r="AS7" i="6"/>
  <c r="AS34" i="6" s="1"/>
  <c r="AS212" i="2"/>
  <c r="K7" i="6"/>
  <c r="K34" i="6" s="1"/>
  <c r="K212" i="2"/>
  <c r="D7" i="6"/>
  <c r="D212" i="2"/>
  <c r="H7" i="6"/>
  <c r="H212" i="2"/>
  <c r="L7" i="6"/>
  <c r="L34" i="6" s="1"/>
  <c r="L212" i="2"/>
  <c r="P7" i="6"/>
  <c r="P34" i="6" s="1"/>
  <c r="P212" i="2"/>
  <c r="T7" i="6"/>
  <c r="T34" i="6" s="1"/>
  <c r="T212" i="2"/>
  <c r="X7" i="6"/>
  <c r="X34" i="6" s="1"/>
  <c r="X212" i="2"/>
  <c r="AB7" i="6"/>
  <c r="AB34" i="6" s="1"/>
  <c r="AB212" i="2"/>
  <c r="AF7" i="6"/>
  <c r="AF34" i="6" s="1"/>
  <c r="AF212" i="2"/>
  <c r="AJ7" i="6"/>
  <c r="AJ34" i="6" s="1"/>
  <c r="AJ212" i="2"/>
  <c r="AN7" i="6"/>
  <c r="AN34" i="6" s="1"/>
  <c r="AN212" i="2"/>
  <c r="AR7" i="6"/>
  <c r="AR34" i="6" s="1"/>
  <c r="AR212" i="2"/>
  <c r="AT7" i="6"/>
  <c r="AT34" i="6" s="1"/>
  <c r="AT212" i="2"/>
  <c r="K211" i="2"/>
  <c r="G7" i="6"/>
  <c r="M211" i="2"/>
  <c r="I7" i="6"/>
  <c r="I34" i="6" s="1"/>
  <c r="Q211" i="2"/>
  <c r="M7" i="6"/>
  <c r="M34" i="6" s="1"/>
  <c r="S211" i="2"/>
  <c r="O7" i="6"/>
  <c r="O34" i="6" s="1"/>
  <c r="U211" i="2"/>
  <c r="Q7" i="6"/>
  <c r="Q34" i="6" s="1"/>
  <c r="Y211" i="2"/>
  <c r="U7" i="6"/>
  <c r="U34" i="6" s="1"/>
  <c r="AA211" i="2"/>
  <c r="W7" i="6"/>
  <c r="W34" i="6" s="1"/>
  <c r="AC211" i="2"/>
  <c r="Y7" i="6"/>
  <c r="Y34" i="6" s="1"/>
  <c r="AG211" i="2"/>
  <c r="AC7" i="6"/>
  <c r="AC34" i="6" s="1"/>
  <c r="AI211" i="2"/>
  <c r="AE7" i="6"/>
  <c r="AE34" i="6" s="1"/>
  <c r="AK211" i="2"/>
  <c r="AG7" i="6"/>
  <c r="AG34" i="6" s="1"/>
  <c r="AO211" i="2"/>
  <c r="AK7" i="6"/>
  <c r="AK34" i="6" s="1"/>
  <c r="AQ211" i="2"/>
  <c r="AM7" i="6"/>
  <c r="AM34" i="6" s="1"/>
  <c r="AS211" i="2"/>
  <c r="AO7" i="6"/>
  <c r="AO34" i="6" s="1"/>
  <c r="B15" i="8"/>
  <c r="B17" i="8" s="1"/>
  <c r="CM236" i="2"/>
  <c r="B82" i="3"/>
  <c r="D15" i="8"/>
  <c r="D17" i="8" s="1"/>
  <c r="D82" i="3"/>
  <c r="F15" i="8"/>
  <c r="F17" i="8" s="1"/>
  <c r="CN236" i="2"/>
  <c r="F82" i="3"/>
  <c r="H15" i="8"/>
  <c r="H17" i="8" s="1"/>
  <c r="H82" i="3"/>
  <c r="J15" i="8"/>
  <c r="J17" i="8" s="1"/>
  <c r="CO236" i="2"/>
  <c r="J82" i="3"/>
  <c r="L15" i="8"/>
  <c r="L17" i="8" s="1"/>
  <c r="L82" i="3"/>
  <c r="N15" i="8"/>
  <c r="N17" i="8" s="1"/>
  <c r="CP236" i="2"/>
  <c r="N82" i="3"/>
  <c r="P15" i="8"/>
  <c r="P17" i="8" s="1"/>
  <c r="P82" i="3"/>
  <c r="R15" i="8"/>
  <c r="R17" i="8" s="1"/>
  <c r="CQ236" i="2"/>
  <c r="R82" i="3"/>
  <c r="T15" i="8"/>
  <c r="T17" i="8" s="1"/>
  <c r="T82" i="3"/>
  <c r="V15" i="8"/>
  <c r="V17" i="8" s="1"/>
  <c r="CR236" i="2"/>
  <c r="V82" i="3"/>
  <c r="X15" i="8"/>
  <c r="X17" i="8" s="1"/>
  <c r="X82" i="3"/>
  <c r="Z15" i="8"/>
  <c r="Z17" i="8" s="1"/>
  <c r="CS236" i="2"/>
  <c r="Z82" i="3"/>
  <c r="AB15" i="8"/>
  <c r="AB17" i="8" s="1"/>
  <c r="AB82" i="3"/>
  <c r="AD15" i="8"/>
  <c r="AD16" i="8" s="1"/>
  <c r="CT236" i="2"/>
  <c r="AD82" i="3"/>
  <c r="AF15" i="8"/>
  <c r="AF16" i="8" s="1"/>
  <c r="AF82" i="3"/>
  <c r="AH6" i="3"/>
  <c r="AH96" i="3" s="1"/>
  <c r="AH15" i="8"/>
  <c r="AH16" i="8" s="1"/>
  <c r="CU236" i="2"/>
  <c r="AH82" i="3"/>
  <c r="AJ15" i="8"/>
  <c r="AJ16" i="8" s="1"/>
  <c r="AJ82" i="3"/>
  <c r="AL15" i="8"/>
  <c r="AL16" i="8" s="1"/>
  <c r="CV236" i="2"/>
  <c r="AL82" i="3"/>
  <c r="AN15" i="8"/>
  <c r="AN16" i="8" s="1"/>
  <c r="AN82" i="3"/>
  <c r="AP15" i="8"/>
  <c r="AP16" i="8" s="1"/>
  <c r="CW236" i="2"/>
  <c r="AP82" i="3"/>
  <c r="AR15" i="8"/>
  <c r="AR16" i="8" s="1"/>
  <c r="AR82" i="3"/>
  <c r="AT15" i="8"/>
  <c r="AT16" i="8" s="1"/>
  <c r="AT82" i="3"/>
  <c r="CM208" i="2"/>
  <c r="B7" i="6"/>
  <c r="CN208" i="2"/>
  <c r="F7" i="6"/>
  <c r="CO208" i="2"/>
  <c r="J7" i="6"/>
  <c r="CP208" i="2"/>
  <c r="N7" i="6"/>
  <c r="CQ208" i="2"/>
  <c r="R7" i="6"/>
  <c r="CR208" i="2"/>
  <c r="V7" i="6"/>
  <c r="CS208" i="2"/>
  <c r="Z7" i="6"/>
  <c r="CT208" i="2"/>
  <c r="AD7" i="6"/>
  <c r="CU208" i="2"/>
  <c r="AH7" i="6"/>
  <c r="CV208" i="2"/>
  <c r="AL7" i="6"/>
  <c r="CW208" i="2"/>
  <c r="AP7" i="6"/>
  <c r="C15" i="8"/>
  <c r="C17" i="8" s="1"/>
  <c r="C82" i="3"/>
  <c r="E15" i="8"/>
  <c r="E17" i="8" s="1"/>
  <c r="E82" i="3"/>
  <c r="G15" i="8"/>
  <c r="G17" i="8" s="1"/>
  <c r="G82" i="3"/>
  <c r="I15" i="8"/>
  <c r="I17" i="8" s="1"/>
  <c r="I82" i="3"/>
  <c r="K15" i="8"/>
  <c r="K17" i="8" s="1"/>
  <c r="K82" i="3"/>
  <c r="M15" i="8"/>
  <c r="M17" i="8" s="1"/>
  <c r="M82" i="3"/>
  <c r="O15" i="8"/>
  <c r="O17" i="8" s="1"/>
  <c r="O82" i="3"/>
  <c r="Q15" i="8"/>
  <c r="Q17" i="8" s="1"/>
  <c r="Q82" i="3"/>
  <c r="S15" i="8"/>
  <c r="S17" i="8" s="1"/>
  <c r="S82" i="3"/>
  <c r="U15" i="8"/>
  <c r="U17" i="8" s="1"/>
  <c r="U82" i="3"/>
  <c r="AA239" i="2"/>
  <c r="W15" i="8"/>
  <c r="W17" i="8" s="1"/>
  <c r="W82" i="3"/>
  <c r="Y15" i="8"/>
  <c r="Y17" i="8" s="1"/>
  <c r="Y82" i="3"/>
  <c r="AA15" i="8"/>
  <c r="AA17" i="8" s="1"/>
  <c r="AA82" i="3"/>
  <c r="AC15" i="8"/>
  <c r="AC17" i="8" s="1"/>
  <c r="AC82" i="3"/>
  <c r="AE15" i="8"/>
  <c r="AE16" i="8" s="1"/>
  <c r="AE82" i="3"/>
  <c r="AG15" i="8"/>
  <c r="AG16" i="8" s="1"/>
  <c r="AG82" i="3"/>
  <c r="AI15" i="8"/>
  <c r="AI16" i="8" s="1"/>
  <c r="AI82" i="3"/>
  <c r="AK15" i="8"/>
  <c r="AK16" i="8" s="1"/>
  <c r="AK82" i="3"/>
  <c r="AM15" i="8"/>
  <c r="AM16" i="8" s="1"/>
  <c r="AM82" i="3"/>
  <c r="AO15" i="8"/>
  <c r="AO16" i="8" s="1"/>
  <c r="AO82" i="3"/>
  <c r="AQ15" i="8"/>
  <c r="AQ16" i="8" s="1"/>
  <c r="AQ82" i="3"/>
  <c r="AS15" i="8"/>
  <c r="AS16" i="8" s="1"/>
  <c r="AS82" i="3"/>
  <c r="CM3" i="4"/>
  <c r="AK7" i="4"/>
  <c r="CU3" i="4"/>
  <c r="AO7" i="4"/>
  <c r="CV3" i="4"/>
  <c r="AS7" i="4"/>
  <c r="CW3" i="4"/>
  <c r="K51" i="3"/>
  <c r="M51" i="3"/>
  <c r="O51" i="3"/>
  <c r="Q51" i="3"/>
  <c r="S51" i="3"/>
  <c r="U51" i="3"/>
  <c r="W51" i="3"/>
  <c r="Y51" i="3"/>
  <c r="AA51" i="3"/>
  <c r="AC51" i="3"/>
  <c r="AE51" i="3"/>
  <c r="AG51" i="3"/>
  <c r="AI51" i="3"/>
  <c r="AK51" i="3"/>
  <c r="AM51" i="3"/>
  <c r="AO51" i="3"/>
  <c r="AS51" i="3"/>
  <c r="J51" i="3"/>
  <c r="L51" i="3"/>
  <c r="N51" i="3"/>
  <c r="P51" i="3"/>
  <c r="R51" i="3"/>
  <c r="T51" i="3"/>
  <c r="V51" i="3"/>
  <c r="X51" i="3"/>
  <c r="Z51" i="3"/>
  <c r="AB51" i="3"/>
  <c r="AD51" i="3"/>
  <c r="AF51" i="3"/>
  <c r="AH51" i="3"/>
  <c r="AJ51" i="3"/>
  <c r="AL51" i="3"/>
  <c r="AN51" i="3"/>
  <c r="AR51" i="3"/>
  <c r="AT51" i="3"/>
  <c r="AQ51" i="3"/>
  <c r="AP51" i="3"/>
  <c r="C210" i="2"/>
  <c r="AH7" i="4"/>
  <c r="AP7" i="4"/>
  <c r="AL7" i="4"/>
  <c r="AT7" i="4"/>
  <c r="AJ7" i="4"/>
  <c r="AN7" i="4"/>
  <c r="AR7" i="4"/>
  <c r="E7" i="4"/>
  <c r="E16" i="4" s="1"/>
  <c r="H211" i="2"/>
  <c r="E210" i="2"/>
  <c r="J211" i="2"/>
  <c r="G210" i="2"/>
  <c r="L211" i="2"/>
  <c r="I210" i="2"/>
  <c r="N211" i="2"/>
  <c r="K210" i="2"/>
  <c r="P211" i="2"/>
  <c r="M210" i="2"/>
  <c r="R211" i="2"/>
  <c r="O210" i="2"/>
  <c r="T211" i="2"/>
  <c r="Q210" i="2"/>
  <c r="V211" i="2"/>
  <c r="S210" i="2"/>
  <c r="X211" i="2"/>
  <c r="U210" i="2"/>
  <c r="Z211" i="2"/>
  <c r="W210" i="2"/>
  <c r="AB211" i="2"/>
  <c r="Y210" i="2"/>
  <c r="AD211" i="2"/>
  <c r="AA210" i="2"/>
  <c r="AF211" i="2"/>
  <c r="AC210" i="2"/>
  <c r="AH211" i="2"/>
  <c r="AE210" i="2"/>
  <c r="AJ211" i="2"/>
  <c r="AG210" i="2"/>
  <c r="AL211" i="2"/>
  <c r="AI210" i="2"/>
  <c r="AN211" i="2"/>
  <c r="AK210" i="2"/>
  <c r="AP211" i="2"/>
  <c r="AM210" i="2"/>
  <c r="AR211" i="2"/>
  <c r="AO210" i="2"/>
  <c r="AT211" i="2"/>
  <c r="AQ210" i="2"/>
  <c r="AS210" i="2"/>
  <c r="C6" i="3"/>
  <c r="E6" i="3"/>
  <c r="I239" i="2"/>
  <c r="F238" i="2"/>
  <c r="G6" i="3"/>
  <c r="I6" i="3"/>
  <c r="M239" i="2"/>
  <c r="J238" i="2"/>
  <c r="K6" i="3"/>
  <c r="M6" i="3"/>
  <c r="Q239" i="2"/>
  <c r="N238" i="2"/>
  <c r="O6" i="3"/>
  <c r="Q6" i="3"/>
  <c r="U239" i="2"/>
  <c r="R238" i="2"/>
  <c r="S6" i="3"/>
  <c r="Y239" i="2"/>
  <c r="V238" i="2"/>
  <c r="W6" i="3"/>
  <c r="Y6" i="3"/>
  <c r="AC239" i="2"/>
  <c r="Z238" i="2"/>
  <c r="AA6" i="3"/>
  <c r="AC6" i="3"/>
  <c r="AG239" i="2"/>
  <c r="AD238" i="2"/>
  <c r="AE6" i="3"/>
  <c r="AG6" i="3"/>
  <c r="AK239" i="2"/>
  <c r="AH238" i="2"/>
  <c r="AI6" i="3"/>
  <c r="AK6" i="3"/>
  <c r="AO239" i="2"/>
  <c r="AL238" i="2"/>
  <c r="AM6" i="3"/>
  <c r="AO6" i="3"/>
  <c r="AS239" i="2"/>
  <c r="AP238" i="2"/>
  <c r="AQ6" i="3"/>
  <c r="AS6" i="3"/>
  <c r="AT238" i="2"/>
  <c r="F211" i="2"/>
  <c r="N210" i="2"/>
  <c r="V210" i="2"/>
  <c r="AD210" i="2"/>
  <c r="AL210" i="2"/>
  <c r="AT210" i="2"/>
  <c r="H238" i="2"/>
  <c r="P238" i="2"/>
  <c r="X238" i="2"/>
  <c r="AF238" i="2"/>
  <c r="AN238" i="2"/>
  <c r="G239" i="2"/>
  <c r="O239" i="2"/>
  <c r="W239" i="2"/>
  <c r="AE239" i="2"/>
  <c r="AM239" i="2"/>
  <c r="U6" i="3"/>
  <c r="D210" i="2"/>
  <c r="F210" i="2"/>
  <c r="I211" i="2"/>
  <c r="H210" i="2"/>
  <c r="L210" i="2"/>
  <c r="P210" i="2"/>
  <c r="T210" i="2"/>
  <c r="X210" i="2"/>
  <c r="AB210" i="2"/>
  <c r="AF210" i="2"/>
  <c r="AJ210" i="2"/>
  <c r="AN210" i="2"/>
  <c r="AR210" i="2"/>
  <c r="B6" i="3"/>
  <c r="F239" i="2"/>
  <c r="C238" i="2"/>
  <c r="D6" i="3"/>
  <c r="H239" i="2"/>
  <c r="E238" i="2"/>
  <c r="J239" i="2"/>
  <c r="G238" i="2"/>
  <c r="F6" i="3"/>
  <c r="H6" i="3"/>
  <c r="L239" i="2"/>
  <c r="I238" i="2"/>
  <c r="J6" i="3"/>
  <c r="N239" i="2"/>
  <c r="K238" i="2"/>
  <c r="L6" i="3"/>
  <c r="P239" i="2"/>
  <c r="M238" i="2"/>
  <c r="R239" i="2"/>
  <c r="O238" i="2"/>
  <c r="P6" i="3"/>
  <c r="T239" i="2"/>
  <c r="Q238" i="2"/>
  <c r="R6" i="3"/>
  <c r="V239" i="2"/>
  <c r="S238" i="2"/>
  <c r="T6" i="3"/>
  <c r="X239" i="2"/>
  <c r="U238" i="2"/>
  <c r="V6" i="3"/>
  <c r="Z239" i="2"/>
  <c r="W238" i="2"/>
  <c r="AB239" i="2"/>
  <c r="Y238" i="2"/>
  <c r="X6" i="3"/>
  <c r="Z6" i="3"/>
  <c r="AD239" i="2"/>
  <c r="AA238" i="2"/>
  <c r="AB6" i="3"/>
  <c r="AF239" i="2"/>
  <c r="AC238" i="2"/>
  <c r="AD6" i="3"/>
  <c r="AH239" i="2"/>
  <c r="AE238" i="2"/>
  <c r="AF6" i="3"/>
  <c r="AJ239" i="2"/>
  <c r="AG238" i="2"/>
  <c r="AL239" i="2"/>
  <c r="AI238" i="2"/>
  <c r="AJ6" i="3"/>
  <c r="AN239" i="2"/>
  <c r="AK238" i="2"/>
  <c r="AL6" i="3"/>
  <c r="AP239" i="2"/>
  <c r="AM238" i="2"/>
  <c r="AN6" i="3"/>
  <c r="AR239" i="2"/>
  <c r="AO238" i="2"/>
  <c r="AT239" i="2"/>
  <c r="AQ238" i="2"/>
  <c r="AP6" i="3"/>
  <c r="AR6" i="3"/>
  <c r="AS238" i="2"/>
  <c r="AT6" i="3"/>
  <c r="J210" i="2"/>
  <c r="R210" i="2"/>
  <c r="Z210" i="2"/>
  <c r="AH210" i="2"/>
  <c r="AP210" i="2"/>
  <c r="G211" i="2"/>
  <c r="O211" i="2"/>
  <c r="W211" i="2"/>
  <c r="AE211" i="2"/>
  <c r="AM211" i="2"/>
  <c r="D238" i="2"/>
  <c r="L238" i="2"/>
  <c r="T238" i="2"/>
  <c r="AB238" i="2"/>
  <c r="AJ238" i="2"/>
  <c r="AR238" i="2"/>
  <c r="K239" i="2"/>
  <c r="S239" i="2"/>
  <c r="AI239" i="2"/>
  <c r="AQ239" i="2"/>
  <c r="N6" i="3"/>
  <c r="BX21" i="7" l="1"/>
  <c r="BX22" i="7" s="1"/>
  <c r="BX24" i="7"/>
  <c r="BB123" i="2"/>
  <c r="BR4" i="4"/>
  <c r="BS30" i="3" s="1"/>
  <c r="AD38" i="4"/>
  <c r="R38" i="4"/>
  <c r="AP38" i="4"/>
  <c r="AJ38" i="4"/>
  <c r="J214" i="2"/>
  <c r="Z38" i="4"/>
  <c r="AP214" i="2"/>
  <c r="AG38" i="4"/>
  <c r="N38" i="4"/>
  <c r="AL38" i="4"/>
  <c r="AH38" i="4"/>
  <c r="J38" i="4"/>
  <c r="AK38" i="4"/>
  <c r="Y38" i="4"/>
  <c r="AT38" i="4"/>
  <c r="Q38" i="4"/>
  <c r="V38" i="4"/>
  <c r="Z214" i="2"/>
  <c r="AO38" i="4"/>
  <c r="AH214" i="2"/>
  <c r="R214" i="2"/>
  <c r="AL214" i="2"/>
  <c r="V214" i="2"/>
  <c r="F214" i="2"/>
  <c r="N214" i="2"/>
  <c r="AD214" i="2"/>
  <c r="AT214" i="2"/>
  <c r="CV212" i="2"/>
  <c r="CR212" i="2"/>
  <c r="CN212" i="2"/>
  <c r="AS214" i="2"/>
  <c r="AM214" i="2"/>
  <c r="W214" i="2"/>
  <c r="G214" i="2"/>
  <c r="AO214" i="2"/>
  <c r="AG214" i="2"/>
  <c r="Y214" i="2"/>
  <c r="Q214" i="2"/>
  <c r="CZ108" i="2"/>
  <c r="CT212" i="2"/>
  <c r="CP212" i="2"/>
  <c r="O214" i="2"/>
  <c r="AQ214" i="2"/>
  <c r="AE214" i="2"/>
  <c r="I214" i="2"/>
  <c r="AK214" i="2"/>
  <c r="AC214" i="2"/>
  <c r="U214" i="2"/>
  <c r="M214" i="2"/>
  <c r="E40" i="4"/>
  <c r="AR38" i="4"/>
  <c r="L38" i="4"/>
  <c r="T38" i="4"/>
  <c r="AB38" i="4"/>
  <c r="U38" i="4"/>
  <c r="CU212" i="2"/>
  <c r="CQ212" i="2"/>
  <c r="AM38" i="4"/>
  <c r="AE38" i="4"/>
  <c r="W38" i="4"/>
  <c r="O38" i="4"/>
  <c r="AN38" i="4"/>
  <c r="AF38" i="4"/>
  <c r="X38" i="4"/>
  <c r="P38" i="4"/>
  <c r="AS38" i="4"/>
  <c r="AC38" i="4"/>
  <c r="K38" i="4"/>
  <c r="AQ38" i="4"/>
  <c r="AI38" i="4"/>
  <c r="AA38" i="4"/>
  <c r="S38" i="4"/>
  <c r="CM212" i="2"/>
  <c r="CS212" i="2"/>
  <c r="M38" i="4"/>
  <c r="CV51" i="3"/>
  <c r="CT51" i="3"/>
  <c r="CR51" i="3"/>
  <c r="CP51" i="3"/>
  <c r="CW51" i="3"/>
  <c r="CU51" i="3"/>
  <c r="CS51" i="3"/>
  <c r="CQ51" i="3"/>
  <c r="CO51" i="3"/>
  <c r="AN6" i="7"/>
  <c r="CM38" i="4"/>
  <c r="CX121" i="2"/>
  <c r="AR6" i="7"/>
  <c r="AJ6" i="7"/>
  <c r="AF96" i="3"/>
  <c r="AB96" i="3"/>
  <c r="T96" i="3"/>
  <c r="AR96" i="3"/>
  <c r="AN96" i="3"/>
  <c r="AJ96" i="3"/>
  <c r="L96" i="3"/>
  <c r="AQ96" i="3"/>
  <c r="AM96" i="3"/>
  <c r="AI96" i="3"/>
  <c r="AE96" i="3"/>
  <c r="AA96" i="3"/>
  <c r="W96" i="3"/>
  <c r="Q96" i="3"/>
  <c r="M96" i="3"/>
  <c r="AR16" i="4"/>
  <c r="AJ16" i="4"/>
  <c r="AL16" i="4"/>
  <c r="AP16" i="4"/>
  <c r="AS16" i="4"/>
  <c r="AO16" i="4"/>
  <c r="AK16" i="4"/>
  <c r="AH94" i="3"/>
  <c r="CW5" i="7"/>
  <c r="AT4" i="7"/>
  <c r="AT7" i="7" s="1"/>
  <c r="AR259" i="2"/>
  <c r="AQ16" i="4"/>
  <c r="AP259" i="2"/>
  <c r="CU5" i="7"/>
  <c r="AL4" i="7"/>
  <c r="AL7" i="7" s="1"/>
  <c r="AJ259" i="2"/>
  <c r="AI16" i="4"/>
  <c r="AS6" i="7"/>
  <c r="AQ259" i="2"/>
  <c r="AO6" i="7"/>
  <c r="AM259" i="2"/>
  <c r="AK6" i="7"/>
  <c r="AI259" i="2"/>
  <c r="X96" i="3"/>
  <c r="P96" i="3"/>
  <c r="U96" i="3"/>
  <c r="AS96" i="3"/>
  <c r="AO96" i="3"/>
  <c r="AK96" i="3"/>
  <c r="AG96" i="3"/>
  <c r="AC96" i="3"/>
  <c r="Y96" i="3"/>
  <c r="S96" i="3"/>
  <c r="O96" i="3"/>
  <c r="K96" i="3"/>
  <c r="AN16" i="4"/>
  <c r="AT16" i="4"/>
  <c r="CV259" i="2"/>
  <c r="AH16" i="4"/>
  <c r="CW7" i="4"/>
  <c r="CV7" i="4"/>
  <c r="CU7" i="4"/>
  <c r="CM7" i="4"/>
  <c r="AT259" i="2"/>
  <c r="CV5" i="7"/>
  <c r="AP4" i="7"/>
  <c r="AP7" i="7" s="1"/>
  <c r="AN259" i="2"/>
  <c r="AM16" i="4"/>
  <c r="AL259" i="2"/>
  <c r="CM5" i="7"/>
  <c r="CM6" i="7" s="1"/>
  <c r="F4" i="7"/>
  <c r="F7" i="7" s="1"/>
  <c r="E6" i="7"/>
  <c r="AU4" i="7"/>
  <c r="AU7" i="7" s="1"/>
  <c r="AS259" i="2"/>
  <c r="AQ6" i="7"/>
  <c r="AO259" i="2"/>
  <c r="AM6" i="7"/>
  <c r="AK259" i="2"/>
  <c r="AI6" i="7"/>
  <c r="CW212" i="2"/>
  <c r="CO212" i="2"/>
  <c r="AI214" i="2"/>
  <c r="S214" i="2"/>
  <c r="CN7" i="6"/>
  <c r="CM7" i="6"/>
  <c r="AR214" i="2"/>
  <c r="AN214" i="2"/>
  <c r="AJ214" i="2"/>
  <c r="AF214" i="2"/>
  <c r="AB214" i="2"/>
  <c r="X214" i="2"/>
  <c r="T214" i="2"/>
  <c r="P214" i="2"/>
  <c r="L214" i="2"/>
  <c r="H214" i="2"/>
  <c r="AA214" i="2"/>
  <c r="K214" i="2"/>
  <c r="CW259" i="2"/>
  <c r="AP34" i="6"/>
  <c r="CW7" i="6"/>
  <c r="CV7" i="6"/>
  <c r="AL34" i="6"/>
  <c r="AH34" i="6"/>
  <c r="CU7" i="6"/>
  <c r="CT7" i="6"/>
  <c r="AD34" i="6"/>
  <c r="Z34" i="6"/>
  <c r="CS7" i="6"/>
  <c r="CR7" i="6"/>
  <c r="V34" i="6"/>
  <c r="R34" i="6"/>
  <c r="CQ7" i="6"/>
  <c r="CP7" i="6"/>
  <c r="N34" i="6"/>
  <c r="J34" i="6"/>
  <c r="CO7" i="6"/>
  <c r="CW82" i="3"/>
  <c r="CW239" i="2"/>
  <c r="CU82" i="3"/>
  <c r="CT82" i="3"/>
  <c r="CT239" i="2"/>
  <c r="CR82" i="3"/>
  <c r="CR239" i="2"/>
  <c r="CP82" i="3"/>
  <c r="CP239" i="2"/>
  <c r="CN82" i="3"/>
  <c r="CN239" i="2"/>
  <c r="CW211" i="2"/>
  <c r="CV211" i="2"/>
  <c r="CU211" i="2"/>
  <c r="CT211" i="2"/>
  <c r="CS211" i="2"/>
  <c r="CR211" i="2"/>
  <c r="CQ211" i="2"/>
  <c r="CP211" i="2"/>
  <c r="CO211" i="2"/>
  <c r="CN211" i="2"/>
  <c r="CV82" i="3"/>
  <c r="CV239" i="2"/>
  <c r="CU239" i="2"/>
  <c r="CS82" i="3"/>
  <c r="CS239" i="2"/>
  <c r="CQ82" i="3"/>
  <c r="CQ239" i="2"/>
  <c r="CO82" i="3"/>
  <c r="CO239" i="2"/>
  <c r="CM82" i="3"/>
  <c r="AT96" i="3"/>
  <c r="AD96" i="3"/>
  <c r="CT6" i="3"/>
  <c r="Z96" i="3"/>
  <c r="CS6" i="3"/>
  <c r="V96" i="3"/>
  <c r="CR6" i="3"/>
  <c r="R96" i="3"/>
  <c r="CQ6" i="3"/>
  <c r="CU6" i="3"/>
  <c r="N96" i="3"/>
  <c r="CP6" i="3"/>
  <c r="AP96" i="3"/>
  <c r="CW6" i="3"/>
  <c r="AL96" i="3"/>
  <c r="CV6" i="3"/>
  <c r="J96" i="3"/>
  <c r="CO6" i="3"/>
  <c r="CN6" i="3"/>
  <c r="CM6" i="3"/>
  <c r="AP94" i="3"/>
  <c r="AM94" i="3"/>
  <c r="AE94" i="3"/>
  <c r="W94" i="3"/>
  <c r="U94" i="3"/>
  <c r="M94" i="3"/>
  <c r="AI94" i="3"/>
  <c r="AA94" i="3"/>
  <c r="Q94" i="3"/>
  <c r="AT94" i="3"/>
  <c r="AR94" i="3"/>
  <c r="AO94" i="3"/>
  <c r="AK94" i="3"/>
  <c r="AG94" i="3"/>
  <c r="AC94" i="3"/>
  <c r="Y94" i="3"/>
  <c r="S94" i="3"/>
  <c r="O94" i="3"/>
  <c r="K94" i="3"/>
  <c r="AN94" i="3"/>
  <c r="AL94" i="3"/>
  <c r="AJ94" i="3"/>
  <c r="AF94" i="3"/>
  <c r="AD94" i="3"/>
  <c r="AB94" i="3"/>
  <c r="Z94" i="3"/>
  <c r="X94" i="3"/>
  <c r="V94" i="3"/>
  <c r="T94" i="3"/>
  <c r="R94" i="3"/>
  <c r="P94" i="3"/>
  <c r="N94" i="3"/>
  <c r="L94" i="3"/>
  <c r="J94" i="3"/>
  <c r="AS94" i="3"/>
  <c r="AQ94" i="3"/>
  <c r="AX123" i="2"/>
  <c r="AX136" i="2"/>
  <c r="AW122" i="2"/>
  <c r="AV123" i="2"/>
  <c r="AV136" i="2"/>
  <c r="AU136" i="2"/>
  <c r="AU122" i="2"/>
  <c r="AV122" i="2"/>
  <c r="AU123" i="2"/>
  <c r="AW136" i="2"/>
  <c r="AX122" i="2"/>
  <c r="AW123" i="2"/>
  <c r="CV214" i="2" l="1"/>
  <c r="CR214" i="2"/>
  <c r="BE123" i="2"/>
  <c r="BX26" i="4"/>
  <c r="BY17" i="7"/>
  <c r="BD123" i="2"/>
  <c r="BC123" i="2"/>
  <c r="BS31" i="3"/>
  <c r="BS29" i="3"/>
  <c r="BB122" i="2"/>
  <c r="CS214" i="2"/>
  <c r="CP214" i="2"/>
  <c r="CU214" i="2"/>
  <c r="CN214" i="2"/>
  <c r="CW214" i="2"/>
  <c r="CQ214" i="2"/>
  <c r="CO214" i="2"/>
  <c r="CT214" i="2"/>
  <c r="AY123" i="2"/>
  <c r="AZ123" i="2"/>
  <c r="AM40" i="4"/>
  <c r="CM16" i="4"/>
  <c r="CU16" i="4"/>
  <c r="CV16" i="4"/>
  <c r="CW16" i="4"/>
  <c r="AH40" i="4"/>
  <c r="AT40" i="4"/>
  <c r="AN40" i="4"/>
  <c r="CV4" i="7"/>
  <c r="AL6" i="7"/>
  <c r="CX4" i="7"/>
  <c r="AT6" i="7"/>
  <c r="CN4" i="7"/>
  <c r="F6" i="7"/>
  <c r="CW4" i="7"/>
  <c r="AP6" i="7"/>
  <c r="AI40" i="4"/>
  <c r="AQ40" i="4"/>
  <c r="AK40" i="4"/>
  <c r="AO40" i="4"/>
  <c r="AS40" i="4"/>
  <c r="AP40" i="4"/>
  <c r="AL40" i="4"/>
  <c r="AJ40" i="4"/>
  <c r="AR40" i="4"/>
  <c r="BA123" i="2"/>
  <c r="CY121" i="2"/>
  <c r="CX136" i="2"/>
  <c r="CX123" i="2"/>
  <c r="AY136" i="2"/>
  <c r="AZ122" i="2"/>
  <c r="BA122" i="2"/>
  <c r="AZ136" i="2"/>
  <c r="BA136" i="2"/>
  <c r="AY122" i="2"/>
  <c r="I3" i="4"/>
  <c r="BY21" i="7" l="1"/>
  <c r="BY22" i="7" s="1"/>
  <c r="BY24" i="7"/>
  <c r="BS4" i="4"/>
  <c r="BT30" i="3" s="1"/>
  <c r="CZ121" i="2"/>
  <c r="CY123" i="2"/>
  <c r="CN3" i="4"/>
  <c r="I42" i="4"/>
  <c r="CN42" i="4" s="1"/>
  <c r="I5" i="7"/>
  <c r="CW6" i="7"/>
  <c r="CW7" i="7"/>
  <c r="CN7" i="7"/>
  <c r="CV6" i="7"/>
  <c r="CV7" i="7"/>
  <c r="CW40" i="4"/>
  <c r="CV40" i="4"/>
  <c r="CU40" i="4"/>
  <c r="CM40" i="4"/>
  <c r="CY136" i="2"/>
  <c r="I7" i="4"/>
  <c r="I16" i="4" s="1"/>
  <c r="I40" i="4" s="1"/>
  <c r="J3" i="4"/>
  <c r="DE24" i="7" l="1"/>
  <c r="DE23" i="7" s="1"/>
  <c r="BY26" i="4"/>
  <c r="DE21" i="7"/>
  <c r="DE22" i="7" s="1"/>
  <c r="BZ17" i="7"/>
  <c r="BT31" i="3"/>
  <c r="BT29" i="3"/>
  <c r="CZ123" i="2"/>
  <c r="CZ136" i="2"/>
  <c r="J42" i="4"/>
  <c r="J259" i="2" s="1"/>
  <c r="J5" i="7"/>
  <c r="K4" i="7" s="1"/>
  <c r="K7" i="7" s="1"/>
  <c r="CN5" i="7"/>
  <c r="CN6" i="7" s="1"/>
  <c r="J4" i="7"/>
  <c r="J7" i="7" s="1"/>
  <c r="I6" i="7"/>
  <c r="CN7" i="4"/>
  <c r="CN259" i="2"/>
  <c r="J7" i="4"/>
  <c r="K3" i="4"/>
  <c r="BT4" i="4" l="1"/>
  <c r="BU31" i="3" s="1"/>
  <c r="DD31" i="3" s="1"/>
  <c r="BZ21" i="7"/>
  <c r="BZ22" i="7" s="1"/>
  <c r="DF17" i="7"/>
  <c r="BZ24" i="7"/>
  <c r="DE26" i="4"/>
  <c r="K42" i="4"/>
  <c r="K259" i="2" s="1"/>
  <c r="K5" i="7"/>
  <c r="L4" i="7" s="1"/>
  <c r="L7" i="7" s="1"/>
  <c r="J16" i="4"/>
  <c r="CN16" i="4"/>
  <c r="J6" i="7"/>
  <c r="CO4" i="7"/>
  <c r="K7" i="4"/>
  <c r="L3" i="4"/>
  <c r="BU29" i="3" l="1"/>
  <c r="BU30" i="3"/>
  <c r="DD30" i="3" s="1"/>
  <c r="BZ26" i="4"/>
  <c r="CA17" i="7"/>
  <c r="K6" i="7"/>
  <c r="L42" i="4"/>
  <c r="L259" i="2" s="1"/>
  <c r="L5" i="7"/>
  <c r="M4" i="7" s="1"/>
  <c r="M7" i="7" s="1"/>
  <c r="K16" i="4"/>
  <c r="CN40" i="4"/>
  <c r="J40" i="4"/>
  <c r="CO7" i="7"/>
  <c r="L7" i="4"/>
  <c r="M3" i="4"/>
  <c r="BU4" i="4" l="1"/>
  <c r="BV30" i="3" s="1"/>
  <c r="DD29" i="3"/>
  <c r="CA21" i="7"/>
  <c r="CA22" i="7" s="1"/>
  <c r="CA24" i="7"/>
  <c r="L6" i="7"/>
  <c r="L16" i="4"/>
  <c r="CO3" i="4"/>
  <c r="M42" i="4"/>
  <c r="M259" i="2" s="1"/>
  <c r="M5" i="7"/>
  <c r="M6" i="7" s="1"/>
  <c r="K40" i="4"/>
  <c r="M7" i="4"/>
  <c r="N3" i="4"/>
  <c r="DD4" i="4" l="1"/>
  <c r="BV31" i="3"/>
  <c r="BV29" i="3"/>
  <c r="CA26" i="4"/>
  <c r="CB17" i="7"/>
  <c r="N42" i="4"/>
  <c r="N259" i="2" s="1"/>
  <c r="N5" i="7"/>
  <c r="O4" i="7" s="1"/>
  <c r="O7" i="7" s="1"/>
  <c r="M16" i="4"/>
  <c r="CO42" i="4"/>
  <c r="CO5" i="7"/>
  <c r="CO6" i="7" s="1"/>
  <c r="N4" i="7"/>
  <c r="N7" i="7" s="1"/>
  <c r="CO7" i="4"/>
  <c r="L40" i="4"/>
  <c r="N7" i="4"/>
  <c r="O3" i="4"/>
  <c r="BV4" i="4" l="1"/>
  <c r="BW31" i="3" s="1"/>
  <c r="CB21" i="7"/>
  <c r="CB22" i="7" s="1"/>
  <c r="CB24" i="7"/>
  <c r="CO259" i="2"/>
  <c r="N16" i="4"/>
  <c r="CO16" i="4"/>
  <c r="O42" i="4"/>
  <c r="O259" i="2" s="1"/>
  <c r="O5" i="7"/>
  <c r="P4" i="7" s="1"/>
  <c r="P7" i="7" s="1"/>
  <c r="CP4" i="7"/>
  <c r="N6" i="7"/>
  <c r="M40" i="4"/>
  <c r="O7" i="4"/>
  <c r="P3" i="4"/>
  <c r="BW29" i="3" l="1"/>
  <c r="BW30" i="3"/>
  <c r="CB26" i="4"/>
  <c r="CC17" i="7"/>
  <c r="P42" i="4"/>
  <c r="P259" i="2" s="1"/>
  <c r="P5" i="7"/>
  <c r="Q4" i="7" s="1"/>
  <c r="Q7" i="7" s="1"/>
  <c r="O16" i="4"/>
  <c r="O6" i="7"/>
  <c r="CP7" i="7"/>
  <c r="CO40" i="4"/>
  <c r="N40" i="4"/>
  <c r="P7" i="4"/>
  <c r="Q3" i="4"/>
  <c r="BW4" i="4" l="1"/>
  <c r="BX31" i="3" s="1"/>
  <c r="CC21" i="7"/>
  <c r="CC24" i="7"/>
  <c r="P16" i="4"/>
  <c r="O40" i="4"/>
  <c r="CP3" i="4"/>
  <c r="Q42" i="4"/>
  <c r="CP42" i="4" s="1"/>
  <c r="Q5" i="7"/>
  <c r="Q6" i="7" s="1"/>
  <c r="P6" i="7"/>
  <c r="Q7" i="4"/>
  <c r="R3" i="4"/>
  <c r="DF24" i="7" l="1"/>
  <c r="DF23" i="7" s="1"/>
  <c r="CC22" i="7"/>
  <c r="CD17" i="7"/>
  <c r="BX30" i="3"/>
  <c r="BX29" i="3"/>
  <c r="CC26" i="4"/>
  <c r="DF21" i="7"/>
  <c r="DF22" i="7" s="1"/>
  <c r="Q259" i="2"/>
  <c r="R42" i="4"/>
  <c r="R259" i="2" s="1"/>
  <c r="R5" i="7"/>
  <c r="S4" i="7" s="1"/>
  <c r="S7" i="7" s="1"/>
  <c r="Q16" i="4"/>
  <c r="CP5" i="7"/>
  <c r="CP6" i="7" s="1"/>
  <c r="R4" i="7"/>
  <c r="R7" i="7" s="1"/>
  <c r="CP7" i="4"/>
  <c r="P40" i="4"/>
  <c r="CP259" i="2"/>
  <c r="R7" i="4"/>
  <c r="S3" i="4"/>
  <c r="CD24" i="7" l="1"/>
  <c r="DG17" i="7"/>
  <c r="CD21" i="7"/>
  <c r="BX4" i="4"/>
  <c r="BY30" i="3" s="1"/>
  <c r="DE30" i="3" s="1"/>
  <c r="DF26" i="4"/>
  <c r="S42" i="4"/>
  <c r="S259" i="2" s="1"/>
  <c r="S5" i="7"/>
  <c r="T4" i="7" s="1"/>
  <c r="T7" i="7" s="1"/>
  <c r="CQ4" i="7"/>
  <c r="R6" i="7"/>
  <c r="R16" i="4"/>
  <c r="CP16" i="4"/>
  <c r="Q40" i="4"/>
  <c r="S7" i="4"/>
  <c r="T3" i="4"/>
  <c r="CE17" i="7" l="1"/>
  <c r="CD26" i="4"/>
  <c r="CD22" i="7"/>
  <c r="BY31" i="3"/>
  <c r="DE31" i="3" s="1"/>
  <c r="BY29" i="3"/>
  <c r="DE29" i="3" s="1"/>
  <c r="S6" i="7"/>
  <c r="T42" i="4"/>
  <c r="T259" i="2" s="1"/>
  <c r="T5" i="7"/>
  <c r="U4" i="7" s="1"/>
  <c r="U7" i="7" s="1"/>
  <c r="S16" i="4"/>
  <c r="CP40" i="4"/>
  <c r="R40" i="4"/>
  <c r="CQ7" i="7"/>
  <c r="T7" i="4"/>
  <c r="U3" i="4"/>
  <c r="CE21" i="7" l="1"/>
  <c r="CE24" i="7"/>
  <c r="BY4" i="4"/>
  <c r="BZ31" i="3" s="1"/>
  <c r="CQ3" i="4"/>
  <c r="U42" i="4"/>
  <c r="U259" i="2" s="1"/>
  <c r="U5" i="7"/>
  <c r="U6" i="7" s="1"/>
  <c r="T16" i="4"/>
  <c r="T6" i="7"/>
  <c r="S40" i="4"/>
  <c r="U7" i="4"/>
  <c r="V3" i="4"/>
  <c r="CF17" i="7" l="1"/>
  <c r="CE26" i="4"/>
  <c r="CE22" i="7"/>
  <c r="DE4" i="4"/>
  <c r="BZ30" i="3"/>
  <c r="BZ29" i="3"/>
  <c r="CQ42" i="4"/>
  <c r="V42" i="4"/>
  <c r="V259" i="2" s="1"/>
  <c r="V5" i="7"/>
  <c r="W4" i="7" s="1"/>
  <c r="W7" i="7" s="1"/>
  <c r="U16" i="4"/>
  <c r="CQ5" i="7"/>
  <c r="CQ6" i="7" s="1"/>
  <c r="V4" i="7"/>
  <c r="V7" i="7" s="1"/>
  <c r="T40" i="4"/>
  <c r="CQ7" i="4"/>
  <c r="V7" i="4"/>
  <c r="W3" i="4"/>
  <c r="CF21" i="7" l="1"/>
  <c r="CF22" i="7" s="1"/>
  <c r="CF24" i="7"/>
  <c r="BZ4" i="4"/>
  <c r="CA29" i="3" s="1"/>
  <c r="CQ259" i="2"/>
  <c r="W42" i="4"/>
  <c r="W259" i="2" s="1"/>
  <c r="W5" i="7"/>
  <c r="X4" i="7" s="1"/>
  <c r="X7" i="7" s="1"/>
  <c r="V16" i="4"/>
  <c r="CQ16" i="4"/>
  <c r="U40" i="4"/>
  <c r="CR4" i="7"/>
  <c r="V6" i="7"/>
  <c r="W7" i="4"/>
  <c r="X3" i="4"/>
  <c r="CA30" i="3" l="1"/>
  <c r="CA31" i="3"/>
  <c r="CF26" i="4"/>
  <c r="CG17" i="7"/>
  <c r="W6" i="7"/>
  <c r="X42" i="4"/>
  <c r="X259" i="2" s="1"/>
  <c r="X5" i="7"/>
  <c r="Y4" i="7" s="1"/>
  <c r="Y7" i="7" s="1"/>
  <c r="W16" i="4"/>
  <c r="CR7" i="7"/>
  <c r="CQ40" i="4"/>
  <c r="V40" i="4"/>
  <c r="BN46" i="4"/>
  <c r="X7" i="4"/>
  <c r="Y3" i="4"/>
  <c r="CA4" i="4" l="1"/>
  <c r="CB29" i="3" s="1"/>
  <c r="CG21" i="7"/>
  <c r="CG24" i="7"/>
  <c r="X6" i="7"/>
  <c r="CR3" i="4"/>
  <c r="Y42" i="4"/>
  <c r="Y259" i="2" s="1"/>
  <c r="Y5" i="7"/>
  <c r="Y6" i="7" s="1"/>
  <c r="X16" i="4"/>
  <c r="W40" i="4"/>
  <c r="BO46" i="4"/>
  <c r="Y7" i="4"/>
  <c r="Z3" i="4"/>
  <c r="CG22" i="7" l="1"/>
  <c r="CH17" i="7"/>
  <c r="DH17" i="7" s="1"/>
  <c r="DG24" i="7"/>
  <c r="DG23" i="7" s="1"/>
  <c r="CB31" i="3"/>
  <c r="CB30" i="3"/>
  <c r="CG26" i="4"/>
  <c r="DG21" i="7"/>
  <c r="DG22" i="7" s="1"/>
  <c r="CR42" i="4"/>
  <c r="Z42" i="4"/>
  <c r="Z259" i="2" s="1"/>
  <c r="Z5" i="7"/>
  <c r="AA4" i="7" s="1"/>
  <c r="AA7" i="7" s="1"/>
  <c r="Y16" i="4"/>
  <c r="CR5" i="7"/>
  <c r="CR6" i="7" s="1"/>
  <c r="Z4" i="7"/>
  <c r="Z7" i="7" s="1"/>
  <c r="X40" i="4"/>
  <c r="CR7" i="4"/>
  <c r="BP46" i="4"/>
  <c r="Z7" i="4"/>
  <c r="AA3" i="4"/>
  <c r="CH24" i="7" l="1"/>
  <c r="CH21" i="7"/>
  <c r="CB4" i="4"/>
  <c r="CC30" i="3" s="1"/>
  <c r="DG26" i="4"/>
  <c r="CR259" i="2"/>
  <c r="Z16" i="4"/>
  <c r="CR16" i="4"/>
  <c r="Y40" i="4"/>
  <c r="AA42" i="4"/>
  <c r="AA5" i="7"/>
  <c r="AB4" i="7" s="1"/>
  <c r="AB7" i="7" s="1"/>
  <c r="CS4" i="7"/>
  <c r="Z6" i="7"/>
  <c r="BQ46" i="4"/>
  <c r="BR46" i="4" s="1"/>
  <c r="BS46" i="4" s="1"/>
  <c r="BT46" i="4" s="1"/>
  <c r="BU46" i="4" s="1"/>
  <c r="BV46" i="4" s="1"/>
  <c r="BW46" i="4" s="1"/>
  <c r="BX46" i="4" s="1"/>
  <c r="BY46" i="4" s="1"/>
  <c r="BZ46" i="4" s="1"/>
  <c r="CA46" i="4" s="1"/>
  <c r="CB46" i="4" s="1"/>
  <c r="CC46" i="4" s="1"/>
  <c r="CD46" i="4" s="1"/>
  <c r="CE46" i="4" s="1"/>
  <c r="CF46" i="4" s="1"/>
  <c r="CG46" i="4" s="1"/>
  <c r="CH46" i="4" s="1"/>
  <c r="CI46" i="4" s="1"/>
  <c r="CJ46" i="4" s="1"/>
  <c r="CK46" i="4" s="1"/>
  <c r="AA7" i="4"/>
  <c r="AB3" i="4"/>
  <c r="CI17" i="7" l="1"/>
  <c r="CH26" i="4"/>
  <c r="CH22" i="7"/>
  <c r="CC31" i="3"/>
  <c r="DF31" i="3" s="1"/>
  <c r="CC29" i="3"/>
  <c r="DF29" i="3" s="1"/>
  <c r="DF30" i="3"/>
  <c r="AB42" i="4"/>
  <c r="AB259" i="2" s="1"/>
  <c r="AB5" i="7"/>
  <c r="AC4" i="7" s="1"/>
  <c r="AC7" i="7" s="1"/>
  <c r="AA16" i="4"/>
  <c r="AA6" i="7"/>
  <c r="CS7" i="7"/>
  <c r="AA259" i="2"/>
  <c r="CR40" i="4"/>
  <c r="Z40" i="4"/>
  <c r="AB7" i="4"/>
  <c r="AC3" i="4"/>
  <c r="CI21" i="7" l="1"/>
  <c r="CI22" i="7" s="1"/>
  <c r="CI24" i="7"/>
  <c r="CC4" i="4"/>
  <c r="CD31" i="3" s="1"/>
  <c r="AB6" i="7"/>
  <c r="AB16" i="4"/>
  <c r="CS3" i="4"/>
  <c r="AC42" i="4"/>
  <c r="AC259" i="2" s="1"/>
  <c r="AC5" i="7"/>
  <c r="AC6" i="7" s="1"/>
  <c r="AA40" i="4"/>
  <c r="AC7" i="4"/>
  <c r="AD3" i="4"/>
  <c r="CI26" i="4" l="1"/>
  <c r="CJ17" i="7"/>
  <c r="CD29" i="3"/>
  <c r="CD30" i="3"/>
  <c r="DF4" i="4"/>
  <c r="CS42" i="4"/>
  <c r="CS259" i="2" s="1"/>
  <c r="AD42" i="4"/>
  <c r="AD259" i="2" s="1"/>
  <c r="AD5" i="7"/>
  <c r="AE4" i="7" s="1"/>
  <c r="AE7" i="7" s="1"/>
  <c r="AC16" i="4"/>
  <c r="CS5" i="7"/>
  <c r="CS6" i="7" s="1"/>
  <c r="AD4" i="7"/>
  <c r="AD7" i="7" s="1"/>
  <c r="CS7" i="4"/>
  <c r="AB40" i="4"/>
  <c r="AD7" i="4"/>
  <c r="AE3" i="4"/>
  <c r="CJ24" i="7" l="1"/>
  <c r="CJ21" i="7"/>
  <c r="CJ22" i="7" s="1"/>
  <c r="CD36" i="3"/>
  <c r="CD4" i="4"/>
  <c r="CE31" i="3" s="1"/>
  <c r="AD16" i="4"/>
  <c r="CT4" i="7"/>
  <c r="AD6" i="7"/>
  <c r="AE42" i="4"/>
  <c r="AE259" i="2" s="1"/>
  <c r="AE5" i="7"/>
  <c r="AF4" i="7" s="1"/>
  <c r="AF7" i="7" s="1"/>
  <c r="CS16" i="4"/>
  <c r="AC40" i="4"/>
  <c r="AE7" i="4"/>
  <c r="AG3" i="4"/>
  <c r="AF3" i="4"/>
  <c r="CK17" i="7" l="1"/>
  <c r="CJ26" i="4"/>
  <c r="CE29" i="3"/>
  <c r="CE30" i="3"/>
  <c r="AE16" i="4"/>
  <c r="CT3" i="4"/>
  <c r="AG42" i="4"/>
  <c r="CT42" i="4" s="1"/>
  <c r="AG5" i="7"/>
  <c r="AE6" i="7"/>
  <c r="CS40" i="4"/>
  <c r="AF42" i="4"/>
  <c r="AF5" i="7"/>
  <c r="AG4" i="7" s="1"/>
  <c r="AG7" i="7" s="1"/>
  <c r="CT7" i="7"/>
  <c r="AD40" i="4"/>
  <c r="AF7" i="4"/>
  <c r="AG7" i="4"/>
  <c r="AT168" i="2"/>
  <c r="AS168" i="2"/>
  <c r="AR168" i="2"/>
  <c r="AQ168" i="2"/>
  <c r="AP168" i="2"/>
  <c r="AO168" i="2"/>
  <c r="AN168" i="2"/>
  <c r="AM168" i="2"/>
  <c r="AL168" i="2"/>
  <c r="AK168" i="2"/>
  <c r="AJ168" i="2"/>
  <c r="AI168" i="2"/>
  <c r="AH168" i="2"/>
  <c r="AG168" i="2"/>
  <c r="AF168" i="2"/>
  <c r="AE168" i="2"/>
  <c r="AD168" i="2"/>
  <c r="AC168" i="2"/>
  <c r="AB168" i="2"/>
  <c r="AA168" i="2"/>
  <c r="Z168" i="2"/>
  <c r="Y168" i="2"/>
  <c r="X168" i="2"/>
  <c r="W168" i="2"/>
  <c r="V168" i="2"/>
  <c r="U168" i="2"/>
  <c r="T168" i="2"/>
  <c r="S168" i="2"/>
  <c r="R168" i="2"/>
  <c r="Q168" i="2"/>
  <c r="P168" i="2"/>
  <c r="O168" i="2"/>
  <c r="N168" i="2"/>
  <c r="M168" i="2"/>
  <c r="L168" i="2"/>
  <c r="K168" i="2"/>
  <c r="J168" i="2"/>
  <c r="I168" i="2"/>
  <c r="H168" i="2"/>
  <c r="G168" i="2"/>
  <c r="F168" i="2"/>
  <c r="E168" i="2"/>
  <c r="D168" i="2"/>
  <c r="C168" i="2"/>
  <c r="AT165" i="2"/>
  <c r="AS165" i="2"/>
  <c r="AR165" i="2"/>
  <c r="AQ165" i="2"/>
  <c r="AP165" i="2"/>
  <c r="AO165" i="2"/>
  <c r="AN165" i="2"/>
  <c r="AM165" i="2"/>
  <c r="AL165" i="2"/>
  <c r="AK165" i="2"/>
  <c r="AJ165" i="2"/>
  <c r="AI165" i="2"/>
  <c r="AH165" i="2"/>
  <c r="AG165" i="2"/>
  <c r="AF165" i="2"/>
  <c r="AE165" i="2"/>
  <c r="AD165" i="2"/>
  <c r="AC165" i="2"/>
  <c r="AB165" i="2"/>
  <c r="AA165" i="2"/>
  <c r="Z165" i="2"/>
  <c r="Y165" i="2"/>
  <c r="X165" i="2"/>
  <c r="W165" i="2"/>
  <c r="V165" i="2"/>
  <c r="U165" i="2"/>
  <c r="T165" i="2"/>
  <c r="S165" i="2"/>
  <c r="R165" i="2"/>
  <c r="Q165" i="2"/>
  <c r="P165" i="2"/>
  <c r="O165" i="2"/>
  <c r="N165" i="2"/>
  <c r="M165" i="2"/>
  <c r="L165" i="2"/>
  <c r="K165" i="2"/>
  <c r="J165" i="2"/>
  <c r="I165" i="2"/>
  <c r="H165" i="2"/>
  <c r="G165" i="2"/>
  <c r="F165" i="2"/>
  <c r="E165" i="2"/>
  <c r="D165" i="2"/>
  <c r="C165" i="2"/>
  <c r="B168" i="2"/>
  <c r="B165" i="2"/>
  <c r="AT58" i="2"/>
  <c r="AS58" i="2"/>
  <c r="AR58" i="2"/>
  <c r="AQ58" i="2"/>
  <c r="AP58" i="2"/>
  <c r="AO58" i="2"/>
  <c r="AO4" i="6" s="1"/>
  <c r="AO31" i="6" s="1"/>
  <c r="AN58" i="2"/>
  <c r="AN4" i="6" s="1"/>
  <c r="AN31" i="6" s="1"/>
  <c r="AM58" i="2"/>
  <c r="AM4" i="6" s="1"/>
  <c r="AM31" i="6" s="1"/>
  <c r="AL58" i="2"/>
  <c r="AK58" i="2"/>
  <c r="AK4" i="6" s="1"/>
  <c r="AK31" i="6" s="1"/>
  <c r="AJ58" i="2"/>
  <c r="AJ4" i="6" s="1"/>
  <c r="AJ31" i="6" s="1"/>
  <c r="AI58" i="2"/>
  <c r="AI4" i="6" s="1"/>
  <c r="AI31" i="6" s="1"/>
  <c r="AH58" i="2"/>
  <c r="AG58" i="2"/>
  <c r="AG4" i="6" s="1"/>
  <c r="AG31" i="6" s="1"/>
  <c r="AF58" i="2"/>
  <c r="AF4" i="6" s="1"/>
  <c r="AF31" i="6" s="1"/>
  <c r="AE58" i="2"/>
  <c r="AE4" i="6" s="1"/>
  <c r="AE31" i="6" s="1"/>
  <c r="AD58" i="2"/>
  <c r="AC58" i="2"/>
  <c r="AC4" i="6" s="1"/>
  <c r="AC31" i="6" s="1"/>
  <c r="AB58" i="2"/>
  <c r="AB4" i="6" s="1"/>
  <c r="AB31" i="6" s="1"/>
  <c r="AA58" i="2"/>
  <c r="AA4" i="6" s="1"/>
  <c r="AA31" i="6" s="1"/>
  <c r="Z58" i="2"/>
  <c r="Y58" i="2"/>
  <c r="Y4" i="6" s="1"/>
  <c r="Y31" i="6" s="1"/>
  <c r="X58" i="2"/>
  <c r="X4" i="6" s="1"/>
  <c r="X31" i="6" s="1"/>
  <c r="W58" i="2"/>
  <c r="W4" i="6" s="1"/>
  <c r="W31" i="6" s="1"/>
  <c r="V58" i="2"/>
  <c r="U58" i="2"/>
  <c r="U4" i="6" s="1"/>
  <c r="U31" i="6" s="1"/>
  <c r="T58" i="2"/>
  <c r="T4" i="6" s="1"/>
  <c r="T31" i="6" s="1"/>
  <c r="S58" i="2"/>
  <c r="S4" i="6" s="1"/>
  <c r="S31" i="6" s="1"/>
  <c r="R58" i="2"/>
  <c r="Q58" i="2"/>
  <c r="Q4" i="6" s="1"/>
  <c r="Q31" i="6" s="1"/>
  <c r="P58" i="2"/>
  <c r="P4" i="6" s="1"/>
  <c r="P31" i="6" s="1"/>
  <c r="O58" i="2"/>
  <c r="O4" i="6" s="1"/>
  <c r="O31" i="6" s="1"/>
  <c r="N58" i="2"/>
  <c r="M58" i="2"/>
  <c r="M4" i="6" s="1"/>
  <c r="M31" i="6" s="1"/>
  <c r="L58" i="2"/>
  <c r="L4" i="6" s="1"/>
  <c r="L31" i="6" s="1"/>
  <c r="K58" i="2"/>
  <c r="K4" i="6" s="1"/>
  <c r="K31" i="6" s="1"/>
  <c r="J58" i="2"/>
  <c r="I58" i="2"/>
  <c r="I4" i="6" s="1"/>
  <c r="I31" i="6" s="1"/>
  <c r="H58" i="2"/>
  <c r="H4" i="6" s="1"/>
  <c r="G58" i="2"/>
  <c r="G4" i="6" s="1"/>
  <c r="F58" i="2"/>
  <c r="E58" i="2"/>
  <c r="E4" i="6" s="1"/>
  <c r="E31" i="6" s="1"/>
  <c r="D58" i="2"/>
  <c r="D4" i="6" s="1"/>
  <c r="C58" i="2"/>
  <c r="C4" i="6" s="1"/>
  <c r="B58" i="2"/>
  <c r="AT8" i="2"/>
  <c r="AS8" i="2"/>
  <c r="AR8" i="2"/>
  <c r="AQ8" i="2"/>
  <c r="AP8" i="2"/>
  <c r="AO8" i="2"/>
  <c r="AO90" i="2" s="1"/>
  <c r="AN8" i="2"/>
  <c r="AN90" i="2" s="1"/>
  <c r="AM8" i="2"/>
  <c r="AM90" i="2" s="1"/>
  <c r="AL8" i="2"/>
  <c r="AL90" i="2" s="1"/>
  <c r="AK8" i="2"/>
  <c r="AJ8" i="2"/>
  <c r="AI8" i="2"/>
  <c r="AH8" i="2"/>
  <c r="AG8" i="2"/>
  <c r="AF8" i="2"/>
  <c r="AE8" i="2"/>
  <c r="AD8" i="2"/>
  <c r="AC8" i="2"/>
  <c r="AB8" i="2"/>
  <c r="AA8" i="2"/>
  <c r="Z8" i="2"/>
  <c r="Y8" i="2"/>
  <c r="Y140" i="2" s="1"/>
  <c r="X8" i="2"/>
  <c r="X140" i="2" s="1"/>
  <c r="W8" i="2"/>
  <c r="W140" i="2" s="1"/>
  <c r="V8" i="2"/>
  <c r="V140" i="2" s="1"/>
  <c r="U8" i="2"/>
  <c r="U140" i="2" s="1"/>
  <c r="T8" i="2"/>
  <c r="T140" i="2" s="1"/>
  <c r="S8" i="2"/>
  <c r="S140" i="2" s="1"/>
  <c r="R8" i="2"/>
  <c r="R140" i="2" s="1"/>
  <c r="Q8" i="2"/>
  <c r="Q140" i="2" s="1"/>
  <c r="P8" i="2"/>
  <c r="P140" i="2" s="1"/>
  <c r="O8" i="2"/>
  <c r="O140" i="2" s="1"/>
  <c r="N8" i="2"/>
  <c r="N140" i="2" s="1"/>
  <c r="M8" i="2"/>
  <c r="M140" i="2" s="1"/>
  <c r="L8" i="2"/>
  <c r="L140" i="2" s="1"/>
  <c r="K8" i="2"/>
  <c r="K140" i="2" s="1"/>
  <c r="J8" i="2"/>
  <c r="J140" i="2" s="1"/>
  <c r="I8" i="2"/>
  <c r="I140" i="2" s="1"/>
  <c r="H8" i="2"/>
  <c r="H140" i="2" s="1"/>
  <c r="G8" i="2"/>
  <c r="G140" i="2" s="1"/>
  <c r="F8" i="2"/>
  <c r="F140" i="2" s="1"/>
  <c r="E8" i="2"/>
  <c r="E140" i="2" s="1"/>
  <c r="D8" i="2"/>
  <c r="D140" i="2" s="1"/>
  <c r="C8" i="2"/>
  <c r="C140" i="2" s="1"/>
  <c r="B8" i="2"/>
  <c r="B140" i="2" s="1"/>
  <c r="CK24" i="7" l="1"/>
  <c r="DH24" i="7" s="1"/>
  <c r="DH23" i="7" s="1"/>
  <c r="CK21" i="7"/>
  <c r="CE4" i="4"/>
  <c r="CF30" i="3" s="1"/>
  <c r="CE36" i="3"/>
  <c r="CP165" i="2"/>
  <c r="CS165" i="2"/>
  <c r="CV165" i="2"/>
  <c r="CU165" i="2"/>
  <c r="CT165" i="2"/>
  <c r="CW165" i="2"/>
  <c r="AS90" i="2"/>
  <c r="AS92" i="2" s="1"/>
  <c r="AT90" i="2"/>
  <c r="AP90" i="2"/>
  <c r="AP91" i="2" s="1"/>
  <c r="AQ90" i="2"/>
  <c r="AQ92" i="2" s="1"/>
  <c r="AR90" i="2"/>
  <c r="F142" i="2"/>
  <c r="C141" i="2"/>
  <c r="AM91" i="2"/>
  <c r="AN91" i="2"/>
  <c r="AO91" i="2"/>
  <c r="E141" i="2"/>
  <c r="H142" i="2"/>
  <c r="I141" i="2"/>
  <c r="L142" i="2"/>
  <c r="M141" i="2"/>
  <c r="P142" i="2"/>
  <c r="Q141" i="2"/>
  <c r="T142" i="2"/>
  <c r="U141" i="2"/>
  <c r="X142" i="2"/>
  <c r="Y141" i="2"/>
  <c r="F141" i="2"/>
  <c r="I142" i="2"/>
  <c r="J141" i="2"/>
  <c r="M142" i="2"/>
  <c r="N141" i="2"/>
  <c r="Q142" i="2"/>
  <c r="R141" i="2"/>
  <c r="U142" i="2"/>
  <c r="V141" i="2"/>
  <c r="Y142" i="2"/>
  <c r="J142" i="2"/>
  <c r="G141" i="2"/>
  <c r="N142" i="2"/>
  <c r="K141" i="2"/>
  <c r="R142" i="2"/>
  <c r="O141" i="2"/>
  <c r="V142" i="2"/>
  <c r="S141" i="2"/>
  <c r="W141" i="2"/>
  <c r="AT3" i="2"/>
  <c r="G142" i="2"/>
  <c r="D141" i="2"/>
  <c r="K142" i="2"/>
  <c r="H141" i="2"/>
  <c r="O142" i="2"/>
  <c r="L141" i="2"/>
  <c r="S142" i="2"/>
  <c r="P141" i="2"/>
  <c r="W142" i="2"/>
  <c r="T141" i="2"/>
  <c r="X141" i="2"/>
  <c r="AS3" i="2"/>
  <c r="AQ157" i="2"/>
  <c r="AR4" i="6"/>
  <c r="AR31" i="6" s="1"/>
  <c r="AU8" i="2"/>
  <c r="AQ4" i="6"/>
  <c r="AQ31" i="6" s="1"/>
  <c r="AF6" i="7"/>
  <c r="AT31" i="6"/>
  <c r="BR31" i="6" s="1"/>
  <c r="AG6" i="7"/>
  <c r="AF16" i="4"/>
  <c r="CT5" i="7"/>
  <c r="CT6" i="7" s="1"/>
  <c r="AH4" i="7"/>
  <c r="AH7" i="7" s="1"/>
  <c r="AG16" i="4"/>
  <c r="AG259" i="2"/>
  <c r="AF259" i="2"/>
  <c r="AH259" i="2"/>
  <c r="CT7" i="4"/>
  <c r="AE40" i="4"/>
  <c r="CM165" i="2"/>
  <c r="AC140" i="2"/>
  <c r="AG140" i="2"/>
  <c r="AK140" i="2"/>
  <c r="AM140" i="2"/>
  <c r="AO140" i="2"/>
  <c r="AS140" i="2"/>
  <c r="Z140" i="2"/>
  <c r="AB140" i="2"/>
  <c r="AD140" i="2"/>
  <c r="AF140" i="2"/>
  <c r="AH140" i="2"/>
  <c r="AJ140" i="2"/>
  <c r="AL140" i="2"/>
  <c r="AN140" i="2"/>
  <c r="AP140" i="2"/>
  <c r="AR140" i="2"/>
  <c r="AT140" i="2"/>
  <c r="AA140" i="2"/>
  <c r="AE140" i="2"/>
  <c r="AI140" i="2"/>
  <c r="AQ140" i="2"/>
  <c r="CU259" i="2"/>
  <c r="CT259" i="2"/>
  <c r="CM8" i="2"/>
  <c r="CN8" i="2"/>
  <c r="CN140" i="2" s="1"/>
  <c r="CO8" i="2"/>
  <c r="CO140" i="2" s="1"/>
  <c r="CP8" i="2"/>
  <c r="CP140" i="2" s="1"/>
  <c r="CQ8" i="2"/>
  <c r="CR8" i="2"/>
  <c r="CS8" i="2"/>
  <c r="CT8" i="2"/>
  <c r="CU8" i="2"/>
  <c r="CV8" i="2"/>
  <c r="CW8" i="2"/>
  <c r="CM58" i="2"/>
  <c r="B4" i="6"/>
  <c r="CM4" i="6" s="1"/>
  <c r="CN58" i="2"/>
  <c r="F4" i="6"/>
  <c r="CN4" i="6" s="1"/>
  <c r="CO58" i="2"/>
  <c r="J4" i="6"/>
  <c r="CP58" i="2"/>
  <c r="N4" i="6"/>
  <c r="CQ58" i="2"/>
  <c r="R4" i="6"/>
  <c r="CR58" i="2"/>
  <c r="V4" i="6"/>
  <c r="CS58" i="2"/>
  <c r="Z4" i="6"/>
  <c r="CT58" i="2"/>
  <c r="AD4" i="6"/>
  <c r="CU58" i="2"/>
  <c r="AH4" i="6"/>
  <c r="CV58" i="2"/>
  <c r="AL4" i="6"/>
  <c r="CV4" i="6" s="1"/>
  <c r="CW58" i="2"/>
  <c r="AP4" i="6"/>
  <c r="CM168" i="2"/>
  <c r="CN165" i="2"/>
  <c r="CO165" i="2"/>
  <c r="CQ165" i="2"/>
  <c r="CR165" i="2"/>
  <c r="CN168" i="2"/>
  <c r="CO168" i="2"/>
  <c r="CP168" i="2"/>
  <c r="CQ168" i="2"/>
  <c r="CR168" i="2"/>
  <c r="CS168" i="2"/>
  <c r="CT168" i="2"/>
  <c r="CU168" i="2"/>
  <c r="CV168" i="2"/>
  <c r="CW168" i="2"/>
  <c r="AR166" i="2"/>
  <c r="AT166" i="2"/>
  <c r="AS169" i="2"/>
  <c r="AO177" i="2"/>
  <c r="AK33" i="2"/>
  <c r="AK41" i="2"/>
  <c r="AK17" i="2"/>
  <c r="AL9" i="2"/>
  <c r="AK25" i="2"/>
  <c r="AO10" i="2"/>
  <c r="C41" i="2"/>
  <c r="C33" i="2"/>
  <c r="C17" i="2"/>
  <c r="C25" i="2"/>
  <c r="G10" i="2"/>
  <c r="D9" i="2"/>
  <c r="E41" i="2"/>
  <c r="E33" i="2"/>
  <c r="E17" i="2"/>
  <c r="E25" i="2"/>
  <c r="I10" i="2"/>
  <c r="F9" i="2"/>
  <c r="G33" i="2"/>
  <c r="G17" i="2"/>
  <c r="H9" i="2"/>
  <c r="G41" i="2"/>
  <c r="G25" i="2"/>
  <c r="K10" i="2"/>
  <c r="M177" i="2"/>
  <c r="I33" i="2"/>
  <c r="I41" i="2"/>
  <c r="I17" i="2"/>
  <c r="J9" i="2"/>
  <c r="I25" i="2"/>
  <c r="M10" i="2"/>
  <c r="O177" i="2"/>
  <c r="K33" i="2"/>
  <c r="K17" i="2"/>
  <c r="L9" i="2"/>
  <c r="K41" i="2"/>
  <c r="K25" i="2"/>
  <c r="O10" i="2"/>
  <c r="Q177" i="2"/>
  <c r="M33" i="2"/>
  <c r="M41" i="2"/>
  <c r="M17" i="2"/>
  <c r="N9" i="2"/>
  <c r="M25" i="2"/>
  <c r="Q10" i="2"/>
  <c r="S177" i="2"/>
  <c r="O33" i="2"/>
  <c r="O17" i="2"/>
  <c r="P9" i="2"/>
  <c r="O41" i="2"/>
  <c r="O25" i="2"/>
  <c r="S10" i="2"/>
  <c r="U177" i="2"/>
  <c r="Q33" i="2"/>
  <c r="Q41" i="2"/>
  <c r="Q17" i="2"/>
  <c r="R9" i="2"/>
  <c r="Q25" i="2"/>
  <c r="U10" i="2"/>
  <c r="W177" i="2"/>
  <c r="S33" i="2"/>
  <c r="S17" i="2"/>
  <c r="T9" i="2"/>
  <c r="S41" i="2"/>
  <c r="S25" i="2"/>
  <c r="W10" i="2"/>
  <c r="Y177" i="2"/>
  <c r="U33" i="2"/>
  <c r="U41" i="2"/>
  <c r="U17" i="2"/>
  <c r="V9" i="2"/>
  <c r="U25" i="2"/>
  <c r="Y10" i="2"/>
  <c r="AA177" i="2"/>
  <c r="W33" i="2"/>
  <c r="W17" i="2"/>
  <c r="X9" i="2"/>
  <c r="W41" i="2"/>
  <c r="W25" i="2"/>
  <c r="AA10" i="2"/>
  <c r="AC177" i="2"/>
  <c r="Y33" i="2"/>
  <c r="Y41" i="2"/>
  <c r="Y17" i="2"/>
  <c r="Z9" i="2"/>
  <c r="Y25" i="2"/>
  <c r="AC10" i="2"/>
  <c r="AE177" i="2"/>
  <c r="AA33" i="2"/>
  <c r="AA17" i="2"/>
  <c r="AB9" i="2"/>
  <c r="AA41" i="2"/>
  <c r="AA25" i="2"/>
  <c r="AE10" i="2"/>
  <c r="AG177" i="2"/>
  <c r="AC33" i="2"/>
  <c r="AC41" i="2"/>
  <c r="AC17" i="2"/>
  <c r="AD9" i="2"/>
  <c r="AC25" i="2"/>
  <c r="AG10" i="2"/>
  <c r="AI177" i="2"/>
  <c r="AE33" i="2"/>
  <c r="AE17" i="2"/>
  <c r="AF9" i="2"/>
  <c r="AE41" i="2"/>
  <c r="AE25" i="2"/>
  <c r="AI10" i="2"/>
  <c r="AK177" i="2"/>
  <c r="AG33" i="2"/>
  <c r="AG41" i="2"/>
  <c r="AG17" i="2"/>
  <c r="AH9" i="2"/>
  <c r="AG25" i="2"/>
  <c r="AK10" i="2"/>
  <c r="AM177" i="2"/>
  <c r="AI33" i="2"/>
  <c r="AI17" i="2"/>
  <c r="AJ9" i="2"/>
  <c r="AI41" i="2"/>
  <c r="AI25" i="2"/>
  <c r="AM10" i="2"/>
  <c r="AQ177" i="2"/>
  <c r="AM33" i="2"/>
  <c r="AM17" i="2"/>
  <c r="AN9" i="2"/>
  <c r="AM41" i="2"/>
  <c r="AM25" i="2"/>
  <c r="AQ10" i="2"/>
  <c r="AS177" i="2"/>
  <c r="AO33" i="2"/>
  <c r="AO41" i="2"/>
  <c r="AO17" i="2"/>
  <c r="AP9" i="2"/>
  <c r="AO25" i="2"/>
  <c r="AS10" i="2"/>
  <c r="AQ33" i="2"/>
  <c r="AQ17" i="2"/>
  <c r="AR9" i="2"/>
  <c r="AQ41" i="2"/>
  <c r="AQ25" i="2"/>
  <c r="AS33" i="2"/>
  <c r="AS41" i="2"/>
  <c r="AS17" i="2"/>
  <c r="AT9" i="2"/>
  <c r="AS25" i="2"/>
  <c r="B71" i="2"/>
  <c r="B66" i="2"/>
  <c r="F60" i="2"/>
  <c r="B81" i="2"/>
  <c r="B76" i="2"/>
  <c r="C59" i="2"/>
  <c r="D71" i="2"/>
  <c r="D66" i="2"/>
  <c r="H60" i="2"/>
  <c r="E59" i="2"/>
  <c r="D81" i="2"/>
  <c r="D76" i="2"/>
  <c r="F71" i="2"/>
  <c r="F66" i="2"/>
  <c r="J60" i="2"/>
  <c r="F81" i="2"/>
  <c r="F76" i="2"/>
  <c r="G59" i="2"/>
  <c r="H71" i="2"/>
  <c r="L60" i="2"/>
  <c r="H66" i="2"/>
  <c r="H81" i="2"/>
  <c r="H76" i="2"/>
  <c r="I59" i="2"/>
  <c r="J71" i="2"/>
  <c r="N60" i="2"/>
  <c r="J81" i="2"/>
  <c r="J76" i="2"/>
  <c r="K59" i="2"/>
  <c r="J66" i="2"/>
  <c r="L71" i="2"/>
  <c r="P60" i="2"/>
  <c r="L66" i="2"/>
  <c r="L81" i="2"/>
  <c r="L76" i="2"/>
  <c r="M59" i="2"/>
  <c r="N71" i="2"/>
  <c r="R60" i="2"/>
  <c r="N81" i="2"/>
  <c r="N76" i="2"/>
  <c r="O59" i="2"/>
  <c r="N66" i="2"/>
  <c r="P71" i="2"/>
  <c r="T60" i="2"/>
  <c r="P66" i="2"/>
  <c r="P81" i="2"/>
  <c r="P76" i="2"/>
  <c r="Q59" i="2"/>
  <c r="R71" i="2"/>
  <c r="V60" i="2"/>
  <c r="R81" i="2"/>
  <c r="R76" i="2"/>
  <c r="S59" i="2"/>
  <c r="R66" i="2"/>
  <c r="T71" i="2"/>
  <c r="X60" i="2"/>
  <c r="T66" i="2"/>
  <c r="T81" i="2"/>
  <c r="T76" i="2"/>
  <c r="U59" i="2"/>
  <c r="V71" i="2"/>
  <c r="Z60" i="2"/>
  <c r="V81" i="2"/>
  <c r="V76" i="2"/>
  <c r="W59" i="2"/>
  <c r="V66" i="2"/>
  <c r="X71" i="2"/>
  <c r="AB60" i="2"/>
  <c r="X66" i="2"/>
  <c r="X81" i="2"/>
  <c r="X76" i="2"/>
  <c r="Y59" i="2"/>
  <c r="Z71" i="2"/>
  <c r="AD60" i="2"/>
  <c r="Z81" i="2"/>
  <c r="Z76" i="2"/>
  <c r="AA59" i="2"/>
  <c r="Z66" i="2"/>
  <c r="AB71" i="2"/>
  <c r="AF60" i="2"/>
  <c r="AB66" i="2"/>
  <c r="AB81" i="2"/>
  <c r="AB76" i="2"/>
  <c r="AC59" i="2"/>
  <c r="AD71" i="2"/>
  <c r="AH60" i="2"/>
  <c r="AD81" i="2"/>
  <c r="AD76" i="2"/>
  <c r="AE59" i="2"/>
  <c r="AD66" i="2"/>
  <c r="AF71" i="2"/>
  <c r="AJ60" i="2"/>
  <c r="AF66" i="2"/>
  <c r="AF81" i="2"/>
  <c r="AF76" i="2"/>
  <c r="AG59" i="2"/>
  <c r="AH71" i="2"/>
  <c r="AL60" i="2"/>
  <c r="AH81" i="2"/>
  <c r="AH76" i="2"/>
  <c r="AI59" i="2"/>
  <c r="AH66" i="2"/>
  <c r="AJ71" i="2"/>
  <c r="AN60" i="2"/>
  <c r="AJ66" i="2"/>
  <c r="AJ81" i="2"/>
  <c r="AJ76" i="2"/>
  <c r="AK59" i="2"/>
  <c r="AL71" i="2"/>
  <c r="AP60" i="2"/>
  <c r="AL81" i="2"/>
  <c r="AL76" i="2"/>
  <c r="AM59" i="2"/>
  <c r="AL66" i="2"/>
  <c r="AN71" i="2"/>
  <c r="AR60" i="2"/>
  <c r="AN66" i="2"/>
  <c r="AN81" i="2"/>
  <c r="AN76" i="2"/>
  <c r="AO59" i="2"/>
  <c r="AP71" i="2"/>
  <c r="AT60" i="2"/>
  <c r="AP81" i="2"/>
  <c r="AP76" i="2"/>
  <c r="AQ59" i="2"/>
  <c r="AP66" i="2"/>
  <c r="AR71" i="2"/>
  <c r="AR66" i="2"/>
  <c r="AR81" i="2"/>
  <c r="AR76" i="2"/>
  <c r="AS59" i="2"/>
  <c r="AT71" i="2"/>
  <c r="AT81" i="2"/>
  <c r="AT76" i="2"/>
  <c r="AT66" i="2"/>
  <c r="F167" i="2"/>
  <c r="C166" i="2"/>
  <c r="G167" i="2"/>
  <c r="D166" i="2"/>
  <c r="I167" i="2"/>
  <c r="F166" i="2"/>
  <c r="K167" i="2"/>
  <c r="H166" i="2"/>
  <c r="M167" i="2"/>
  <c r="J166" i="2"/>
  <c r="O167" i="2"/>
  <c r="L166" i="2"/>
  <c r="Q167" i="2"/>
  <c r="N166" i="2"/>
  <c r="S167" i="2"/>
  <c r="P166" i="2"/>
  <c r="U167" i="2"/>
  <c r="R166" i="2"/>
  <c r="W167" i="2"/>
  <c r="T166" i="2"/>
  <c r="Y167" i="2"/>
  <c r="V166" i="2"/>
  <c r="AA167" i="2"/>
  <c r="X166" i="2"/>
  <c r="AC167" i="2"/>
  <c r="Z166" i="2"/>
  <c r="AE167" i="2"/>
  <c r="AB166" i="2"/>
  <c r="AG167" i="2"/>
  <c r="AD166" i="2"/>
  <c r="AI167" i="2"/>
  <c r="AF166" i="2"/>
  <c r="AK167" i="2"/>
  <c r="AH166" i="2"/>
  <c r="AM167" i="2"/>
  <c r="AJ166" i="2"/>
  <c r="AO167" i="2"/>
  <c r="AL166" i="2"/>
  <c r="AQ167" i="2"/>
  <c r="AN166" i="2"/>
  <c r="AS167" i="2"/>
  <c r="AP166" i="2"/>
  <c r="H170" i="2"/>
  <c r="E169" i="2"/>
  <c r="J170" i="2"/>
  <c r="G169" i="2"/>
  <c r="L170" i="2"/>
  <c r="I169" i="2"/>
  <c r="N170" i="2"/>
  <c r="K169" i="2"/>
  <c r="P170" i="2"/>
  <c r="M169" i="2"/>
  <c r="R170" i="2"/>
  <c r="O169" i="2"/>
  <c r="T170" i="2"/>
  <c r="Q169" i="2"/>
  <c r="V170" i="2"/>
  <c r="S169" i="2"/>
  <c r="X170" i="2"/>
  <c r="U169" i="2"/>
  <c r="Z170" i="2"/>
  <c r="W169" i="2"/>
  <c r="AB170" i="2"/>
  <c r="Y169" i="2"/>
  <c r="AD170" i="2"/>
  <c r="AA169" i="2"/>
  <c r="AF170" i="2"/>
  <c r="AC169" i="2"/>
  <c r="AH170" i="2"/>
  <c r="AE169" i="2"/>
  <c r="AJ170" i="2"/>
  <c r="AG169" i="2"/>
  <c r="AL170" i="2"/>
  <c r="AI169" i="2"/>
  <c r="AN170" i="2"/>
  <c r="AK169" i="2"/>
  <c r="AP170" i="2"/>
  <c r="AM169" i="2"/>
  <c r="AR170" i="2"/>
  <c r="AO169" i="2"/>
  <c r="AT170" i="2"/>
  <c r="AQ169" i="2"/>
  <c r="B41" i="2"/>
  <c r="B25" i="2"/>
  <c r="F10" i="2"/>
  <c r="C9" i="2"/>
  <c r="B33" i="2"/>
  <c r="B17" i="2"/>
  <c r="D33" i="2"/>
  <c r="D25" i="2"/>
  <c r="H10" i="2"/>
  <c r="E9" i="2"/>
  <c r="D41" i="2"/>
  <c r="D17" i="2"/>
  <c r="F41" i="2"/>
  <c r="F25" i="2"/>
  <c r="J10" i="2"/>
  <c r="F33" i="2"/>
  <c r="F17" i="2"/>
  <c r="G9" i="2"/>
  <c r="H41" i="2"/>
  <c r="L177" i="2"/>
  <c r="H33" i="2"/>
  <c r="H25" i="2"/>
  <c r="L10" i="2"/>
  <c r="H17" i="2"/>
  <c r="I9" i="2"/>
  <c r="J41" i="2"/>
  <c r="J25" i="2"/>
  <c r="N10" i="2"/>
  <c r="N177" i="2"/>
  <c r="J33" i="2"/>
  <c r="J17" i="2"/>
  <c r="K9" i="2"/>
  <c r="L41" i="2"/>
  <c r="P177" i="2"/>
  <c r="L33" i="2"/>
  <c r="L25" i="2"/>
  <c r="P10" i="2"/>
  <c r="L17" i="2"/>
  <c r="M9" i="2"/>
  <c r="N41" i="2"/>
  <c r="N25" i="2"/>
  <c r="R10" i="2"/>
  <c r="R177" i="2"/>
  <c r="N33" i="2"/>
  <c r="N17" i="2"/>
  <c r="O9" i="2"/>
  <c r="P41" i="2"/>
  <c r="T177" i="2"/>
  <c r="P33" i="2"/>
  <c r="P25" i="2"/>
  <c r="T10" i="2"/>
  <c r="P17" i="2"/>
  <c r="Q9" i="2"/>
  <c r="R41" i="2"/>
  <c r="R25" i="2"/>
  <c r="V10" i="2"/>
  <c r="V177" i="2"/>
  <c r="R33" i="2"/>
  <c r="R17" i="2"/>
  <c r="S9" i="2"/>
  <c r="T41" i="2"/>
  <c r="X177" i="2"/>
  <c r="T33" i="2"/>
  <c r="T25" i="2"/>
  <c r="X10" i="2"/>
  <c r="T17" i="2"/>
  <c r="U9" i="2"/>
  <c r="V41" i="2"/>
  <c r="V25" i="2"/>
  <c r="Z10" i="2"/>
  <c r="Z177" i="2"/>
  <c r="V33" i="2"/>
  <c r="V17" i="2"/>
  <c r="W9" i="2"/>
  <c r="X41" i="2"/>
  <c r="AB177" i="2"/>
  <c r="X33" i="2"/>
  <c r="X25" i="2"/>
  <c r="AB10" i="2"/>
  <c r="X17" i="2"/>
  <c r="Y9" i="2"/>
  <c r="Z41" i="2"/>
  <c r="Z25" i="2"/>
  <c r="AD10" i="2"/>
  <c r="AD177" i="2"/>
  <c r="Z33" i="2"/>
  <c r="Z17" i="2"/>
  <c r="AA9" i="2"/>
  <c r="AB41" i="2"/>
  <c r="AF177" i="2"/>
  <c r="AB33" i="2"/>
  <c r="AB25" i="2"/>
  <c r="AF10" i="2"/>
  <c r="AB17" i="2"/>
  <c r="AC9" i="2"/>
  <c r="AD41" i="2"/>
  <c r="AD25" i="2"/>
  <c r="AH10" i="2"/>
  <c r="AH177" i="2"/>
  <c r="AD33" i="2"/>
  <c r="AD17" i="2"/>
  <c r="AE9" i="2"/>
  <c r="AF41" i="2"/>
  <c r="AJ177" i="2"/>
  <c r="AF33" i="2"/>
  <c r="AF25" i="2"/>
  <c r="AJ10" i="2"/>
  <c r="AF17" i="2"/>
  <c r="AG9" i="2"/>
  <c r="AH41" i="2"/>
  <c r="AH25" i="2"/>
  <c r="AL10" i="2"/>
  <c r="AL177" i="2"/>
  <c r="AH33" i="2"/>
  <c r="AH17" i="2"/>
  <c r="AI9" i="2"/>
  <c r="AJ41" i="2"/>
  <c r="AN177" i="2"/>
  <c r="AJ33" i="2"/>
  <c r="AJ25" i="2"/>
  <c r="AN10" i="2"/>
  <c r="AJ17" i="2"/>
  <c r="AK9" i="2"/>
  <c r="AL41" i="2"/>
  <c r="AL25" i="2"/>
  <c r="AP10" i="2"/>
  <c r="AP177" i="2"/>
  <c r="AL33" i="2"/>
  <c r="AL17" i="2"/>
  <c r="AM9" i="2"/>
  <c r="AN41" i="2"/>
  <c r="AR177" i="2"/>
  <c r="AN33" i="2"/>
  <c r="AN25" i="2"/>
  <c r="AR10" i="2"/>
  <c r="AN17" i="2"/>
  <c r="AO9" i="2"/>
  <c r="AP41" i="2"/>
  <c r="AP25" i="2"/>
  <c r="AT10" i="2"/>
  <c r="AT177" i="2"/>
  <c r="AP33" i="2"/>
  <c r="AP17" i="2"/>
  <c r="AQ9" i="2"/>
  <c r="AR41" i="2"/>
  <c r="AR33" i="2"/>
  <c r="AR25" i="2"/>
  <c r="AR17" i="2"/>
  <c r="AS9" i="2"/>
  <c r="AT41" i="2"/>
  <c r="AT25" i="2"/>
  <c r="AT33" i="2"/>
  <c r="AT17" i="2"/>
  <c r="C81" i="2"/>
  <c r="C76" i="2"/>
  <c r="D59" i="2"/>
  <c r="G60" i="2"/>
  <c r="C71" i="2"/>
  <c r="C66" i="2"/>
  <c r="E81" i="2"/>
  <c r="E76" i="2"/>
  <c r="F59" i="2"/>
  <c r="E71" i="2"/>
  <c r="E66" i="2"/>
  <c r="I60" i="2"/>
  <c r="G81" i="2"/>
  <c r="G76" i="2"/>
  <c r="G66" i="2"/>
  <c r="H59" i="2"/>
  <c r="K60" i="2"/>
  <c r="G71" i="2"/>
  <c r="I81" i="2"/>
  <c r="I76" i="2"/>
  <c r="I66" i="2"/>
  <c r="J59" i="2"/>
  <c r="I71" i="2"/>
  <c r="M60" i="2"/>
  <c r="K81" i="2"/>
  <c r="K76" i="2"/>
  <c r="K66" i="2"/>
  <c r="L59" i="2"/>
  <c r="O60" i="2"/>
  <c r="K71" i="2"/>
  <c r="M81" i="2"/>
  <c r="M76" i="2"/>
  <c r="M66" i="2"/>
  <c r="N59" i="2"/>
  <c r="M71" i="2"/>
  <c r="Q60" i="2"/>
  <c r="O81" i="2"/>
  <c r="O76" i="2"/>
  <c r="O66" i="2"/>
  <c r="P59" i="2"/>
  <c r="S60" i="2"/>
  <c r="O71" i="2"/>
  <c r="Q81" i="2"/>
  <c r="Q76" i="2"/>
  <c r="Q66" i="2"/>
  <c r="R59" i="2"/>
  <c r="Q71" i="2"/>
  <c r="U60" i="2"/>
  <c r="S81" i="2"/>
  <c r="S76" i="2"/>
  <c r="S66" i="2"/>
  <c r="T59" i="2"/>
  <c r="W60" i="2"/>
  <c r="S71" i="2"/>
  <c r="U81" i="2"/>
  <c r="U76" i="2"/>
  <c r="U66" i="2"/>
  <c r="V59" i="2"/>
  <c r="U71" i="2"/>
  <c r="Y60" i="2"/>
  <c r="W81" i="2"/>
  <c r="W76" i="2"/>
  <c r="W66" i="2"/>
  <c r="X59" i="2"/>
  <c r="AA60" i="2"/>
  <c r="W71" i="2"/>
  <c r="Y81" i="2"/>
  <c r="Y76" i="2"/>
  <c r="Y66" i="2"/>
  <c r="Z59" i="2"/>
  <c r="Y71" i="2"/>
  <c r="AC60" i="2"/>
  <c r="AA81" i="2"/>
  <c r="AA76" i="2"/>
  <c r="AA66" i="2"/>
  <c r="AB59" i="2"/>
  <c r="AE60" i="2"/>
  <c r="AA71" i="2"/>
  <c r="AC81" i="2"/>
  <c r="AC76" i="2"/>
  <c r="AC66" i="2"/>
  <c r="AD59" i="2"/>
  <c r="AC71" i="2"/>
  <c r="AG60" i="2"/>
  <c r="AE81" i="2"/>
  <c r="AE76" i="2"/>
  <c r="AE66" i="2"/>
  <c r="AF59" i="2"/>
  <c r="AI60" i="2"/>
  <c r="AE71" i="2"/>
  <c r="AG81" i="2"/>
  <c r="AG76" i="2"/>
  <c r="AG66" i="2"/>
  <c r="AH59" i="2"/>
  <c r="AG71" i="2"/>
  <c r="AK60" i="2"/>
  <c r="AI81" i="2"/>
  <c r="AI76" i="2"/>
  <c r="AI66" i="2"/>
  <c r="AJ59" i="2"/>
  <c r="AM60" i="2"/>
  <c r="AI71" i="2"/>
  <c r="AK81" i="2"/>
  <c r="AK76" i="2"/>
  <c r="AK66" i="2"/>
  <c r="AL59" i="2"/>
  <c r="AK71" i="2"/>
  <c r="AO60" i="2"/>
  <c r="AM81" i="2"/>
  <c r="AM76" i="2"/>
  <c r="AM66" i="2"/>
  <c r="AN59" i="2"/>
  <c r="AQ60" i="2"/>
  <c r="AM71" i="2"/>
  <c r="AO81" i="2"/>
  <c r="AO76" i="2"/>
  <c r="AO66" i="2"/>
  <c r="AP59" i="2"/>
  <c r="AO71" i="2"/>
  <c r="AS60" i="2"/>
  <c r="AQ81" i="2"/>
  <c r="AQ76" i="2"/>
  <c r="AQ66" i="2"/>
  <c r="AR59" i="2"/>
  <c r="AQ71" i="2"/>
  <c r="AS81" i="2"/>
  <c r="AS76" i="2"/>
  <c r="AS66" i="2"/>
  <c r="AT59" i="2"/>
  <c r="AS71" i="2"/>
  <c r="F170" i="2"/>
  <c r="C169" i="2"/>
  <c r="H167" i="2"/>
  <c r="E166" i="2"/>
  <c r="G166" i="2"/>
  <c r="J167" i="2"/>
  <c r="I166" i="2"/>
  <c r="L167" i="2"/>
  <c r="K166" i="2"/>
  <c r="N167" i="2"/>
  <c r="M166" i="2"/>
  <c r="P167" i="2"/>
  <c r="O166" i="2"/>
  <c r="R167" i="2"/>
  <c r="Q166" i="2"/>
  <c r="T167" i="2"/>
  <c r="S166" i="2"/>
  <c r="V167" i="2"/>
  <c r="U166" i="2"/>
  <c r="X167" i="2"/>
  <c r="W166" i="2"/>
  <c r="Z167" i="2"/>
  <c r="Y166" i="2"/>
  <c r="AB167" i="2"/>
  <c r="AA166" i="2"/>
  <c r="AD167" i="2"/>
  <c r="AC166" i="2"/>
  <c r="AF167" i="2"/>
  <c r="AE166" i="2"/>
  <c r="AH167" i="2"/>
  <c r="AG166" i="2"/>
  <c r="AJ167" i="2"/>
  <c r="AI166" i="2"/>
  <c r="AL167" i="2"/>
  <c r="AK166" i="2"/>
  <c r="AN167" i="2"/>
  <c r="AM166" i="2"/>
  <c r="AP167" i="2"/>
  <c r="AO166" i="2"/>
  <c r="AR167" i="2"/>
  <c r="AQ166" i="2"/>
  <c r="AT167" i="2"/>
  <c r="AS166" i="2"/>
  <c r="G170" i="2"/>
  <c r="D169" i="2"/>
  <c r="I170" i="2"/>
  <c r="F169" i="2"/>
  <c r="K170" i="2"/>
  <c r="H169" i="2"/>
  <c r="M170" i="2"/>
  <c r="J169" i="2"/>
  <c r="O170" i="2"/>
  <c r="L169" i="2"/>
  <c r="Q170" i="2"/>
  <c r="N169" i="2"/>
  <c r="S170" i="2"/>
  <c r="P169" i="2"/>
  <c r="U170" i="2"/>
  <c r="R169" i="2"/>
  <c r="W170" i="2"/>
  <c r="T169" i="2"/>
  <c r="Y170" i="2"/>
  <c r="V169" i="2"/>
  <c r="AA170" i="2"/>
  <c r="X169" i="2"/>
  <c r="AC170" i="2"/>
  <c r="Z169" i="2"/>
  <c r="AE170" i="2"/>
  <c r="AB169" i="2"/>
  <c r="AG170" i="2"/>
  <c r="AD169" i="2"/>
  <c r="AI170" i="2"/>
  <c r="AF169" i="2"/>
  <c r="AK170" i="2"/>
  <c r="AH169" i="2"/>
  <c r="AM170" i="2"/>
  <c r="AJ169" i="2"/>
  <c r="AO170" i="2"/>
  <c r="AL169" i="2"/>
  <c r="AQ170" i="2"/>
  <c r="AN169" i="2"/>
  <c r="AS170" i="2"/>
  <c r="AP169" i="2"/>
  <c r="AR169" i="2"/>
  <c r="AT169" i="2"/>
  <c r="F157" i="2"/>
  <c r="C157" i="2"/>
  <c r="K157" i="2"/>
  <c r="AN157" i="2"/>
  <c r="AJ157" i="2"/>
  <c r="AO157" i="2"/>
  <c r="AP157" i="2"/>
  <c r="AR157" i="2"/>
  <c r="D171" i="2"/>
  <c r="G171" i="2"/>
  <c r="I171" i="2"/>
  <c r="J171" i="2"/>
  <c r="L171" i="2"/>
  <c r="O171" i="2"/>
  <c r="Q171" i="2"/>
  <c r="R171" i="2"/>
  <c r="Y171" i="2"/>
  <c r="AB171" i="2"/>
  <c r="AE171" i="2"/>
  <c r="AH171" i="2"/>
  <c r="AO171" i="2"/>
  <c r="AR171" i="2"/>
  <c r="L157" i="2"/>
  <c r="Y157" i="2"/>
  <c r="B171" i="2"/>
  <c r="R157" i="2"/>
  <c r="AE157" i="2"/>
  <c r="T171" i="2"/>
  <c r="W171" i="2"/>
  <c r="Z171" i="2"/>
  <c r="AG171" i="2"/>
  <c r="AJ171" i="2"/>
  <c r="AM171" i="2"/>
  <c r="AP171" i="2"/>
  <c r="D157" i="2"/>
  <c r="G157" i="2"/>
  <c r="J157" i="2"/>
  <c r="Q157" i="2"/>
  <c r="T157" i="2"/>
  <c r="W157" i="2"/>
  <c r="Z157" i="2"/>
  <c r="AG157" i="2"/>
  <c r="AM157" i="2"/>
  <c r="B157" i="2"/>
  <c r="I157" i="2"/>
  <c r="O157" i="2"/>
  <c r="AB157" i="2"/>
  <c r="AH157" i="2"/>
  <c r="E157" i="2"/>
  <c r="H157" i="2"/>
  <c r="M157" i="2"/>
  <c r="N157" i="2"/>
  <c r="P157" i="2"/>
  <c r="S157" i="2"/>
  <c r="U157" i="2"/>
  <c r="V157" i="2"/>
  <c r="X157" i="2"/>
  <c r="AA157" i="2"/>
  <c r="AC157" i="2"/>
  <c r="AD157" i="2"/>
  <c r="AF157" i="2"/>
  <c r="AI157" i="2"/>
  <c r="AK157" i="2"/>
  <c r="AL157" i="2"/>
  <c r="C171" i="2"/>
  <c r="E171" i="2"/>
  <c r="F171" i="2"/>
  <c r="H171" i="2"/>
  <c r="K171" i="2"/>
  <c r="M171" i="2"/>
  <c r="N171" i="2"/>
  <c r="P171" i="2"/>
  <c r="S171" i="2"/>
  <c r="U171" i="2"/>
  <c r="V171" i="2"/>
  <c r="X171" i="2"/>
  <c r="AA171" i="2"/>
  <c r="AC171" i="2"/>
  <c r="AD171" i="2"/>
  <c r="AF171" i="2"/>
  <c r="AI171" i="2"/>
  <c r="AK171" i="2"/>
  <c r="AL171" i="2"/>
  <c r="AN171" i="2"/>
  <c r="AQ171" i="2"/>
  <c r="AS171" i="2"/>
  <c r="AT171" i="2"/>
  <c r="CK26" i="4" l="1"/>
  <c r="DH21" i="7"/>
  <c r="DH22" i="7" s="1"/>
  <c r="CK22" i="7"/>
  <c r="CF29" i="3"/>
  <c r="CF31" i="3"/>
  <c r="AP92" i="2"/>
  <c r="AS91" i="2"/>
  <c r="AT91" i="2"/>
  <c r="AR92" i="2"/>
  <c r="AR91" i="2"/>
  <c r="AV92" i="2"/>
  <c r="AT92" i="2"/>
  <c r="AR87" i="2"/>
  <c r="AV89" i="2" s="1"/>
  <c r="AM87" i="2"/>
  <c r="AP87" i="2"/>
  <c r="AU90" i="2"/>
  <c r="AU92" i="2" s="1"/>
  <c r="AO87" i="2"/>
  <c r="AQ91" i="2"/>
  <c r="AL87" i="2"/>
  <c r="AN87" i="2"/>
  <c r="AQ87" i="2"/>
  <c r="CW90" i="2"/>
  <c r="CW103" i="2"/>
  <c r="CV90" i="2"/>
  <c r="CV103" i="2"/>
  <c r="AB142" i="2"/>
  <c r="Z141" i="2"/>
  <c r="BR17" i="6"/>
  <c r="BR19" i="4" s="1"/>
  <c r="BV31" i="6"/>
  <c r="AT223" i="2"/>
  <c r="CQ140" i="2"/>
  <c r="CR140" i="2"/>
  <c r="CT140" i="2"/>
  <c r="CS140" i="2"/>
  <c r="CO142" i="2"/>
  <c r="AT157" i="2"/>
  <c r="AT11" i="2"/>
  <c r="AT50" i="2"/>
  <c r="V209" i="2"/>
  <c r="V213" i="2"/>
  <c r="B209" i="2"/>
  <c r="B213" i="2"/>
  <c r="AA209" i="2"/>
  <c r="AA213" i="2"/>
  <c r="H209" i="2"/>
  <c r="H213" i="2"/>
  <c r="AG209" i="2"/>
  <c r="AG213" i="2"/>
  <c r="Q209" i="2"/>
  <c r="Q213" i="2"/>
  <c r="R209" i="2"/>
  <c r="R213" i="2"/>
  <c r="AO209" i="2"/>
  <c r="AO213" i="2"/>
  <c r="C209" i="2"/>
  <c r="C213" i="2"/>
  <c r="AI142" i="2"/>
  <c r="AF141" i="2"/>
  <c r="AP142" i="2"/>
  <c r="AM141" i="2"/>
  <c r="AH142" i="2"/>
  <c r="AE141" i="2"/>
  <c r="AP141" i="2"/>
  <c r="AS142" i="2"/>
  <c r="AD141" i="2"/>
  <c r="AG142" i="2"/>
  <c r="AC142" i="2"/>
  <c r="N209" i="2"/>
  <c r="N213" i="2"/>
  <c r="W209" i="2"/>
  <c r="W213" i="2"/>
  <c r="AI209" i="2"/>
  <c r="AI213" i="2"/>
  <c r="S209" i="2"/>
  <c r="S213" i="2"/>
  <c r="O209" i="2"/>
  <c r="O213" i="2"/>
  <c r="AF209" i="2"/>
  <c r="AF213" i="2"/>
  <c r="X209" i="2"/>
  <c r="X213" i="2"/>
  <c r="P209" i="2"/>
  <c r="P213" i="2"/>
  <c r="E209" i="2"/>
  <c r="E213" i="2"/>
  <c r="I209" i="2"/>
  <c r="I213" i="2"/>
  <c r="Z209" i="2"/>
  <c r="Z213" i="2"/>
  <c r="J209" i="2"/>
  <c r="J213" i="2"/>
  <c r="AJ209" i="2"/>
  <c r="AJ213" i="2"/>
  <c r="F209" i="2"/>
  <c r="F213" i="2"/>
  <c r="AE142" i="2"/>
  <c r="AB141" i="2"/>
  <c r="AS141" i="2"/>
  <c r="AK141" i="2"/>
  <c r="AN142" i="2"/>
  <c r="AC141" i="2"/>
  <c r="AF142" i="2"/>
  <c r="AQ142" i="2"/>
  <c r="AN141" i="2"/>
  <c r="AA142" i="2"/>
  <c r="Z142" i="2"/>
  <c r="AL209" i="2"/>
  <c r="AL213" i="2"/>
  <c r="G209" i="2"/>
  <c r="G213" i="2"/>
  <c r="AT13" i="2"/>
  <c r="CW11" i="2"/>
  <c r="CP142" i="2"/>
  <c r="AR141" i="2"/>
  <c r="AT142" i="2"/>
  <c r="AQ141" i="2"/>
  <c r="AL142" i="2"/>
  <c r="AI141" i="2"/>
  <c r="AD142" i="2"/>
  <c r="AA141" i="2"/>
  <c r="AL141" i="2"/>
  <c r="AO142" i="2"/>
  <c r="AD209" i="2"/>
  <c r="AD213" i="2"/>
  <c r="AH209" i="2"/>
  <c r="AH213" i="2"/>
  <c r="Y209" i="2"/>
  <c r="Y213" i="2"/>
  <c r="AR209" i="2"/>
  <c r="AR213" i="2"/>
  <c r="AN209" i="2"/>
  <c r="AN213" i="2"/>
  <c r="AK209" i="2"/>
  <c r="AK213" i="2"/>
  <c r="AC209" i="2"/>
  <c r="AC213" i="2"/>
  <c r="U209" i="2"/>
  <c r="U213" i="2"/>
  <c r="M209" i="2"/>
  <c r="M213" i="2"/>
  <c r="AB209" i="2"/>
  <c r="AB213" i="2"/>
  <c r="AM209" i="2"/>
  <c r="AM213" i="2"/>
  <c r="T209" i="2"/>
  <c r="T213" i="2"/>
  <c r="D209" i="2"/>
  <c r="D213" i="2"/>
  <c r="AE209" i="2"/>
  <c r="AE213" i="2"/>
  <c r="L209" i="2"/>
  <c r="L213" i="2"/>
  <c r="AP209" i="2"/>
  <c r="AP213" i="2"/>
  <c r="K209" i="2"/>
  <c r="K213" i="2"/>
  <c r="CV11" i="2"/>
  <c r="AM142" i="2"/>
  <c r="AJ141" i="2"/>
  <c r="AO141" i="2"/>
  <c r="AR142" i="2"/>
  <c r="AG141" i="2"/>
  <c r="AJ142" i="2"/>
  <c r="AT141" i="2"/>
  <c r="AH141" i="2"/>
  <c r="AK142" i="2"/>
  <c r="AU3" i="2"/>
  <c r="AQ209" i="2"/>
  <c r="AQ213" i="2"/>
  <c r="AS157" i="2"/>
  <c r="AT4" i="2"/>
  <c r="AS223" i="2"/>
  <c r="AS50" i="2"/>
  <c r="AS11" i="2"/>
  <c r="CV157" i="2"/>
  <c r="CW171" i="2"/>
  <c r="AS13" i="2"/>
  <c r="CU140" i="2"/>
  <c r="AU58" i="2"/>
  <c r="AU140" i="2"/>
  <c r="CT16" i="4"/>
  <c r="CU4" i="7"/>
  <c r="AH6" i="7"/>
  <c r="AG40" i="4"/>
  <c r="AF40" i="4"/>
  <c r="CV167" i="2"/>
  <c r="CT167" i="2"/>
  <c r="CR167" i="2"/>
  <c r="CP167" i="2"/>
  <c r="CW140" i="2"/>
  <c r="CV140" i="2"/>
  <c r="AK256" i="2"/>
  <c r="AK47" i="4"/>
  <c r="AK3" i="6"/>
  <c r="AK29" i="6" s="1"/>
  <c r="AK2" i="5"/>
  <c r="AF256" i="2"/>
  <c r="AF2" i="5"/>
  <c r="AF47" i="4"/>
  <c r="AF3" i="6"/>
  <c r="AF29" i="6" s="1"/>
  <c r="AC256" i="2"/>
  <c r="AC47" i="4"/>
  <c r="AC3" i="6"/>
  <c r="AC29" i="6" s="1"/>
  <c r="AC2" i="5"/>
  <c r="X2" i="5"/>
  <c r="X47" i="4"/>
  <c r="X3" i="6"/>
  <c r="X29" i="6" s="1"/>
  <c r="U47" i="4"/>
  <c r="U3" i="6"/>
  <c r="U29" i="6" s="1"/>
  <c r="U2" i="5"/>
  <c r="P2" i="5"/>
  <c r="P47" i="4"/>
  <c r="P3" i="6"/>
  <c r="P29" i="6" s="1"/>
  <c r="M47" i="4"/>
  <c r="M3" i="6"/>
  <c r="M29" i="6" s="1"/>
  <c r="M2" i="5"/>
  <c r="E3" i="6"/>
  <c r="E47" i="4"/>
  <c r="E2" i="5"/>
  <c r="AB2" i="5"/>
  <c r="AB47" i="4"/>
  <c r="AB3" i="6"/>
  <c r="AB29" i="6" s="1"/>
  <c r="I47" i="4"/>
  <c r="I3" i="6"/>
  <c r="I29" i="6" s="1"/>
  <c r="I2" i="5"/>
  <c r="AM47" i="4"/>
  <c r="AM3" i="6"/>
  <c r="AM29" i="6" s="1"/>
  <c r="AM2" i="5"/>
  <c r="CS157" i="2"/>
  <c r="Z2" i="5"/>
  <c r="Z47" i="4"/>
  <c r="Z3" i="6"/>
  <c r="Z29" i="6" s="1"/>
  <c r="T2" i="5"/>
  <c r="T47" i="4"/>
  <c r="T3" i="6"/>
  <c r="T29" i="6" s="1"/>
  <c r="CO157" i="2"/>
  <c r="J2" i="5"/>
  <c r="J47" i="4"/>
  <c r="J3" i="6"/>
  <c r="J29" i="6" s="1"/>
  <c r="D2" i="5"/>
  <c r="D3" i="6"/>
  <c r="AE47" i="4"/>
  <c r="AE3" i="6"/>
  <c r="AE29" i="6" s="1"/>
  <c r="AE2" i="5"/>
  <c r="L2" i="5"/>
  <c r="L47" i="4"/>
  <c r="L3" i="6"/>
  <c r="L29" i="6" s="1"/>
  <c r="AP256" i="2"/>
  <c r="AP2" i="5"/>
  <c r="AP47" i="4"/>
  <c r="AP3" i="6"/>
  <c r="AP29" i="6" s="1"/>
  <c r="AJ256" i="2"/>
  <c r="AJ2" i="5"/>
  <c r="AJ47" i="4"/>
  <c r="AJ3" i="6"/>
  <c r="AJ29" i="6" s="1"/>
  <c r="AN256" i="2"/>
  <c r="AN2" i="5"/>
  <c r="AN47" i="4"/>
  <c r="AN3" i="6"/>
  <c r="AN29" i="6" s="1"/>
  <c r="C3" i="6"/>
  <c r="C2" i="5"/>
  <c r="CU171" i="2"/>
  <c r="CV170" i="2"/>
  <c r="CS171" i="2"/>
  <c r="CT170" i="2"/>
  <c r="CQ171" i="2"/>
  <c r="CR170" i="2"/>
  <c r="CO171" i="2"/>
  <c r="CP170" i="2"/>
  <c r="CM171" i="2"/>
  <c r="CN170" i="2"/>
  <c r="CW66" i="2"/>
  <c r="CW71" i="2"/>
  <c r="CW76" i="2"/>
  <c r="CW81" i="2"/>
  <c r="CV71" i="2"/>
  <c r="CV81" i="2"/>
  <c r="CV76" i="2"/>
  <c r="CV66" i="2"/>
  <c r="CW60" i="2"/>
  <c r="CU66" i="2"/>
  <c r="CU71" i="2"/>
  <c r="CU76" i="2"/>
  <c r="CU81" i="2"/>
  <c r="CV60" i="2"/>
  <c r="CT66" i="2"/>
  <c r="CT71" i="2"/>
  <c r="CT76" i="2"/>
  <c r="CT81" i="2"/>
  <c r="CU60" i="2"/>
  <c r="CS66" i="2"/>
  <c r="CS71" i="2"/>
  <c r="CS76" i="2"/>
  <c r="CS81" i="2"/>
  <c r="CT60" i="2"/>
  <c r="CR81" i="2"/>
  <c r="CR76" i="2"/>
  <c r="CR71" i="2"/>
  <c r="CR66" i="2"/>
  <c r="CS60" i="2"/>
  <c r="CQ66" i="2"/>
  <c r="CQ71" i="2"/>
  <c r="CQ76" i="2"/>
  <c r="CQ81" i="2"/>
  <c r="CR60" i="2"/>
  <c r="CP66" i="2"/>
  <c r="CP71" i="2"/>
  <c r="CP76" i="2"/>
  <c r="CP81" i="2"/>
  <c r="CQ60" i="2"/>
  <c r="CO66" i="2"/>
  <c r="CO71" i="2"/>
  <c r="CO76" i="2"/>
  <c r="CO81" i="2"/>
  <c r="CP60" i="2"/>
  <c r="CN71" i="2"/>
  <c r="CN81" i="2"/>
  <c r="CN76" i="2"/>
  <c r="CO60" i="2"/>
  <c r="CN66" i="2"/>
  <c r="CM66" i="2"/>
  <c r="CM71" i="2"/>
  <c r="CM76" i="2"/>
  <c r="CM81" i="2"/>
  <c r="CN60" i="2"/>
  <c r="CW10" i="2"/>
  <c r="CV17" i="2"/>
  <c r="CV25" i="2"/>
  <c r="CV41" i="2"/>
  <c r="CV33" i="2"/>
  <c r="CW177" i="2"/>
  <c r="CU10" i="2"/>
  <c r="CT33" i="2"/>
  <c r="CT41" i="2"/>
  <c r="CU177" i="2"/>
  <c r="CT17" i="2"/>
  <c r="CT25" i="2"/>
  <c r="CS10" i="2"/>
  <c r="CR41" i="2"/>
  <c r="CR33" i="2"/>
  <c r="CR25" i="2"/>
  <c r="CR17" i="2"/>
  <c r="CS177" i="2"/>
  <c r="CQ10" i="2"/>
  <c r="CP25" i="2"/>
  <c r="CQ177" i="2"/>
  <c r="CP17" i="2"/>
  <c r="CP33" i="2"/>
  <c r="CP41" i="2"/>
  <c r="CO10" i="2"/>
  <c r="CN41" i="2"/>
  <c r="CN33" i="2"/>
  <c r="CN17" i="2"/>
  <c r="CN25" i="2"/>
  <c r="CO177" i="2"/>
  <c r="AL256" i="2"/>
  <c r="AL2" i="5"/>
  <c r="AL47" i="4"/>
  <c r="AL3" i="6"/>
  <c r="AL29" i="6" s="1"/>
  <c r="AI256" i="2"/>
  <c r="AI47" i="4"/>
  <c r="AI3" i="6"/>
  <c r="AI29" i="6" s="1"/>
  <c r="AI2" i="5"/>
  <c r="AD256" i="2"/>
  <c r="CT157" i="2"/>
  <c r="AD2" i="5"/>
  <c r="AD47" i="4"/>
  <c r="AD3" i="6"/>
  <c r="AD29" i="6" s="1"/>
  <c r="AA47" i="4"/>
  <c r="AA3" i="6"/>
  <c r="AA29" i="6" s="1"/>
  <c r="AA2" i="5"/>
  <c r="CR157" i="2"/>
  <c r="V2" i="5"/>
  <c r="V47" i="4"/>
  <c r="V3" i="6"/>
  <c r="V29" i="6" s="1"/>
  <c r="S47" i="4"/>
  <c r="S3" i="6"/>
  <c r="S29" i="6" s="1"/>
  <c r="S2" i="5"/>
  <c r="CP157" i="2"/>
  <c r="N2" i="5"/>
  <c r="N47" i="4"/>
  <c r="N3" i="6"/>
  <c r="N29" i="6" s="1"/>
  <c r="H2" i="5"/>
  <c r="H3" i="6"/>
  <c r="AH256" i="2"/>
  <c r="CU157" i="2"/>
  <c r="AH2" i="5"/>
  <c r="AH47" i="4"/>
  <c r="AH3" i="6"/>
  <c r="AH29" i="6" s="1"/>
  <c r="O47" i="4"/>
  <c r="O3" i="6"/>
  <c r="O29" i="6" s="1"/>
  <c r="O2" i="5"/>
  <c r="CM157" i="2"/>
  <c r="B2" i="5"/>
  <c r="B3" i="6"/>
  <c r="AG47" i="4"/>
  <c r="AG3" i="6"/>
  <c r="AG29" i="6" s="1"/>
  <c r="AG2" i="5"/>
  <c r="W47" i="4"/>
  <c r="W3" i="6"/>
  <c r="W29" i="6" s="1"/>
  <c r="W2" i="5"/>
  <c r="Q47" i="4"/>
  <c r="Q3" i="6"/>
  <c r="Q29" i="6" s="1"/>
  <c r="Q2" i="5"/>
  <c r="G3" i="6"/>
  <c r="G2" i="5"/>
  <c r="CQ157" i="2"/>
  <c r="R2" i="5"/>
  <c r="R47" i="4"/>
  <c r="R3" i="6"/>
  <c r="R29" i="6" s="1"/>
  <c r="Y47" i="4"/>
  <c r="Y3" i="6"/>
  <c r="Y29" i="6" s="1"/>
  <c r="Y2" i="5"/>
  <c r="AR256" i="2"/>
  <c r="AR2" i="5"/>
  <c r="AR47" i="4"/>
  <c r="AR3" i="6"/>
  <c r="AR29" i="6" s="1"/>
  <c r="AO47" i="4"/>
  <c r="AO3" i="6"/>
  <c r="AO29" i="6" s="1"/>
  <c r="AO2" i="5"/>
  <c r="AQ47" i="4"/>
  <c r="AQ3" i="6"/>
  <c r="AQ29" i="6" s="1"/>
  <c r="AQ2" i="5"/>
  <c r="K47" i="4"/>
  <c r="K3" i="6"/>
  <c r="K29" i="6" s="1"/>
  <c r="K2" i="5"/>
  <c r="CN157" i="2"/>
  <c r="F2" i="5"/>
  <c r="F3" i="6"/>
  <c r="CV171" i="2"/>
  <c r="CW170" i="2"/>
  <c r="CU170" i="2"/>
  <c r="CT171" i="2"/>
  <c r="CR171" i="2"/>
  <c r="CS170" i="2"/>
  <c r="CQ170" i="2"/>
  <c r="CP171" i="2"/>
  <c r="CN171" i="2"/>
  <c r="CO170" i="2"/>
  <c r="CW167" i="2"/>
  <c r="CU167" i="2"/>
  <c r="CS167" i="2"/>
  <c r="CQ167" i="2"/>
  <c r="CO167" i="2"/>
  <c r="CW4" i="6"/>
  <c r="AP31" i="6"/>
  <c r="AL31" i="6"/>
  <c r="CU4" i="6"/>
  <c r="AH31" i="6"/>
  <c r="AD31" i="6"/>
  <c r="CT4" i="6"/>
  <c r="CS4" i="6"/>
  <c r="Z31" i="6"/>
  <c r="V31" i="6"/>
  <c r="CR4" i="6"/>
  <c r="CQ4" i="6"/>
  <c r="R31" i="6"/>
  <c r="N31" i="6"/>
  <c r="CP4" i="6"/>
  <c r="CO4" i="6"/>
  <c r="J31" i="6"/>
  <c r="CW17" i="2"/>
  <c r="CW25" i="2"/>
  <c r="CW33" i="2"/>
  <c r="CW41" i="2"/>
  <c r="CU17" i="2"/>
  <c r="CV10" i="2"/>
  <c r="CU25" i="2"/>
  <c r="CU33" i="2"/>
  <c r="CU41" i="2"/>
  <c r="CV177" i="2"/>
  <c r="CT10" i="2"/>
  <c r="CS17" i="2"/>
  <c r="CT177" i="2"/>
  <c r="CS25" i="2"/>
  <c r="CS33" i="2"/>
  <c r="CS41" i="2"/>
  <c r="CQ17" i="2"/>
  <c r="CR10" i="2"/>
  <c r="CQ25" i="2"/>
  <c r="CQ33" i="2"/>
  <c r="CQ41" i="2"/>
  <c r="CR177" i="2"/>
  <c r="CO25" i="2"/>
  <c r="CP10" i="2"/>
  <c r="CO17" i="2"/>
  <c r="CP177" i="2"/>
  <c r="CO33" i="2"/>
  <c r="CO41" i="2"/>
  <c r="CM17" i="2"/>
  <c r="CN10" i="2"/>
  <c r="CM33" i="2"/>
  <c r="CM41" i="2"/>
  <c r="CM25" i="2"/>
  <c r="CN167" i="2"/>
  <c r="X256" i="2"/>
  <c r="P256" i="2"/>
  <c r="M256" i="2"/>
  <c r="U256" i="2"/>
  <c r="AA256" i="2"/>
  <c r="V256" i="2"/>
  <c r="S256" i="2"/>
  <c r="N256" i="2"/>
  <c r="H256" i="2"/>
  <c r="O256" i="2"/>
  <c r="G256" i="2"/>
  <c r="R256" i="2"/>
  <c r="Y256" i="2"/>
  <c r="AG12" i="2"/>
  <c r="AG256" i="2"/>
  <c r="W61" i="2"/>
  <c r="W256" i="2"/>
  <c r="Q61" i="2"/>
  <c r="Q256" i="2"/>
  <c r="AO12" i="2"/>
  <c r="AO256" i="2"/>
  <c r="AQ61" i="2"/>
  <c r="AQ256" i="2"/>
  <c r="K12" i="2"/>
  <c r="K256" i="2"/>
  <c r="F186" i="2"/>
  <c r="F187" i="2" s="1"/>
  <c r="F256" i="2"/>
  <c r="E12" i="2"/>
  <c r="E256" i="2"/>
  <c r="AB12" i="2"/>
  <c r="AB256" i="2"/>
  <c r="I12" i="2"/>
  <c r="I256" i="2"/>
  <c r="AM12" i="2"/>
  <c r="AM256" i="2"/>
  <c r="Z61" i="2"/>
  <c r="Z256" i="2"/>
  <c r="T12" i="2"/>
  <c r="T256" i="2"/>
  <c r="J12" i="2"/>
  <c r="J256" i="2"/>
  <c r="AE61" i="2"/>
  <c r="AE256" i="2"/>
  <c r="L12" i="2"/>
  <c r="L256" i="2"/>
  <c r="I61" i="2"/>
  <c r="Z12" i="2"/>
  <c r="K61" i="2"/>
  <c r="J61" i="2"/>
  <c r="F12" i="2"/>
  <c r="AO61" i="2"/>
  <c r="AM61" i="2"/>
  <c r="AG61" i="2"/>
  <c r="AL204" i="2"/>
  <c r="AL194" i="2"/>
  <c r="AP159" i="2"/>
  <c r="AL199" i="2"/>
  <c r="AL162" i="2"/>
  <c r="AM158" i="2"/>
  <c r="AL68" i="3"/>
  <c r="AL237" i="2"/>
  <c r="AK199" i="2"/>
  <c r="AK194" i="2"/>
  <c r="AK162" i="2"/>
  <c r="AK179" i="2" s="1"/>
  <c r="AK180" i="2" s="1"/>
  <c r="AL158" i="2"/>
  <c r="AK204" i="2"/>
  <c r="AO159" i="2"/>
  <c r="AK237" i="2"/>
  <c r="AK68" i="3"/>
  <c r="AI199" i="2"/>
  <c r="AI204" i="2"/>
  <c r="AI162" i="2"/>
  <c r="AI179" i="2" s="1"/>
  <c r="AJ158" i="2"/>
  <c r="AI194" i="2"/>
  <c r="AM159" i="2"/>
  <c r="AI237" i="2"/>
  <c r="AI68" i="3"/>
  <c r="AF204" i="2"/>
  <c r="AF194" i="2"/>
  <c r="AF199" i="2"/>
  <c r="AJ159" i="2"/>
  <c r="AF162" i="2"/>
  <c r="AF179" i="2" s="1"/>
  <c r="AG158" i="2"/>
  <c r="AF237" i="2"/>
  <c r="AF68" i="3"/>
  <c r="AD204" i="2"/>
  <c r="AD194" i="2"/>
  <c r="AH159" i="2"/>
  <c r="AD199" i="2"/>
  <c r="AD162" i="2"/>
  <c r="AE158" i="2"/>
  <c r="AD237" i="2"/>
  <c r="AD68" i="3"/>
  <c r="AC199" i="2"/>
  <c r="AC194" i="2"/>
  <c r="AC162" i="2"/>
  <c r="AC179" i="2" s="1"/>
  <c r="AD158" i="2"/>
  <c r="AC204" i="2"/>
  <c r="AG159" i="2"/>
  <c r="AC237" i="2"/>
  <c r="AC68" i="3"/>
  <c r="AA199" i="2"/>
  <c r="AA204" i="2"/>
  <c r="AA162" i="2"/>
  <c r="AA179" i="2" s="1"/>
  <c r="AA180" i="2" s="1"/>
  <c r="AB158" i="2"/>
  <c r="AA194" i="2"/>
  <c r="AE159" i="2"/>
  <c r="AA237" i="2"/>
  <c r="AA68" i="3"/>
  <c r="X204" i="2"/>
  <c r="X194" i="2"/>
  <c r="X199" i="2"/>
  <c r="AB159" i="2"/>
  <c r="X162" i="2"/>
  <c r="X179" i="2" s="1"/>
  <c r="Y158" i="2"/>
  <c r="X237" i="2"/>
  <c r="X68" i="3"/>
  <c r="V204" i="2"/>
  <c r="V194" i="2"/>
  <c r="Z159" i="2"/>
  <c r="V199" i="2"/>
  <c r="V162" i="2"/>
  <c r="W158" i="2"/>
  <c r="V237" i="2"/>
  <c r="V68" i="3"/>
  <c r="U199" i="2"/>
  <c r="U194" i="2"/>
  <c r="U162" i="2"/>
  <c r="U179" i="2" s="1"/>
  <c r="V158" i="2"/>
  <c r="U204" i="2"/>
  <c r="Y159" i="2"/>
  <c r="U237" i="2"/>
  <c r="U68" i="3"/>
  <c r="S199" i="2"/>
  <c r="S204" i="2"/>
  <c r="S162" i="2"/>
  <c r="S179" i="2" s="1"/>
  <c r="T158" i="2"/>
  <c r="S194" i="2"/>
  <c r="W159" i="2"/>
  <c r="S237" i="2"/>
  <c r="S68" i="3"/>
  <c r="P204" i="2"/>
  <c r="P194" i="2"/>
  <c r="P199" i="2"/>
  <c r="T159" i="2"/>
  <c r="P162" i="2"/>
  <c r="P179" i="2" s="1"/>
  <c r="Q158" i="2"/>
  <c r="P237" i="2"/>
  <c r="P68" i="3"/>
  <c r="N204" i="2"/>
  <c r="N194" i="2"/>
  <c r="R159" i="2"/>
  <c r="N199" i="2"/>
  <c r="N162" i="2"/>
  <c r="O158" i="2"/>
  <c r="N237" i="2"/>
  <c r="N68" i="3"/>
  <c r="M199" i="2"/>
  <c r="M194" i="2"/>
  <c r="M162" i="2"/>
  <c r="M179" i="2" s="1"/>
  <c r="N158" i="2"/>
  <c r="M204" i="2"/>
  <c r="Q159" i="2"/>
  <c r="M237" i="2"/>
  <c r="M68" i="3"/>
  <c r="AH204" i="2"/>
  <c r="AH194" i="2"/>
  <c r="AL159" i="2"/>
  <c r="AH199" i="2"/>
  <c r="AH162" i="2"/>
  <c r="AI158" i="2"/>
  <c r="AH237" i="2"/>
  <c r="AH68" i="3"/>
  <c r="O199" i="2"/>
  <c r="O204" i="2"/>
  <c r="O162" i="2"/>
  <c r="O179" i="2" s="1"/>
  <c r="P158" i="2"/>
  <c r="O194" i="2"/>
  <c r="S159" i="2"/>
  <c r="O237" i="2"/>
  <c r="O68" i="3"/>
  <c r="B186" i="2"/>
  <c r="B204" i="2"/>
  <c r="F159" i="2"/>
  <c r="C158" i="2"/>
  <c r="B199" i="2"/>
  <c r="B194" i="2"/>
  <c r="B237" i="2"/>
  <c r="B68" i="3"/>
  <c r="G199" i="2"/>
  <c r="G204" i="2"/>
  <c r="H158" i="2"/>
  <c r="G194" i="2"/>
  <c r="K159" i="2"/>
  <c r="G68" i="3"/>
  <c r="G237" i="2"/>
  <c r="R204" i="2"/>
  <c r="R194" i="2"/>
  <c r="V159" i="2"/>
  <c r="R199" i="2"/>
  <c r="R162" i="2"/>
  <c r="S158" i="2"/>
  <c r="R68" i="3"/>
  <c r="R237" i="2"/>
  <c r="Y199" i="2"/>
  <c r="Y194" i="2"/>
  <c r="Y162" i="2"/>
  <c r="Y179" i="2" s="1"/>
  <c r="Z158" i="2"/>
  <c r="AC159" i="2"/>
  <c r="Y204" i="2"/>
  <c r="Y237" i="2"/>
  <c r="Y68" i="3"/>
  <c r="AP204" i="2"/>
  <c r="AP194" i="2"/>
  <c r="AP199" i="2"/>
  <c r="AP162" i="2"/>
  <c r="AQ158" i="2"/>
  <c r="AP237" i="2"/>
  <c r="AP68" i="3"/>
  <c r="AJ204" i="2"/>
  <c r="AJ194" i="2"/>
  <c r="AJ199" i="2"/>
  <c r="AN159" i="2"/>
  <c r="AJ162" i="2"/>
  <c r="AJ179" i="2" s="1"/>
  <c r="AJ181" i="2" s="1"/>
  <c r="AK158" i="2"/>
  <c r="AJ237" i="2"/>
  <c r="AJ68" i="3"/>
  <c r="AN186" i="2"/>
  <c r="AN204" i="2"/>
  <c r="AN194" i="2"/>
  <c r="AN199" i="2"/>
  <c r="AR159" i="2"/>
  <c r="AN162" i="2"/>
  <c r="AN179" i="2" s="1"/>
  <c r="AO158" i="2"/>
  <c r="AN237" i="2"/>
  <c r="AN68" i="3"/>
  <c r="C186" i="2"/>
  <c r="C216" i="2" s="1"/>
  <c r="C199" i="2"/>
  <c r="C194" i="2"/>
  <c r="C204" i="2"/>
  <c r="G159" i="2"/>
  <c r="D158" i="2"/>
  <c r="C68" i="3"/>
  <c r="C237" i="2"/>
  <c r="AK61" i="2"/>
  <c r="AI61" i="2"/>
  <c r="AC61" i="2"/>
  <c r="AA61" i="2"/>
  <c r="Y61" i="2"/>
  <c r="U61" i="2"/>
  <c r="S61" i="2"/>
  <c r="O61" i="2"/>
  <c r="M61" i="2"/>
  <c r="G61" i="2"/>
  <c r="C61" i="2"/>
  <c r="AP12" i="2"/>
  <c r="AL12" i="2"/>
  <c r="AH12" i="2"/>
  <c r="AF12" i="2"/>
  <c r="X12" i="2"/>
  <c r="R12" i="2"/>
  <c r="P12" i="2"/>
  <c r="AP61" i="2"/>
  <c r="AL61" i="2"/>
  <c r="AH61" i="2"/>
  <c r="AD61" i="2"/>
  <c r="V61" i="2"/>
  <c r="R61" i="2"/>
  <c r="N61" i="2"/>
  <c r="B61" i="2"/>
  <c r="AI12" i="2"/>
  <c r="AC12" i="2"/>
  <c r="AA12" i="2"/>
  <c r="Y12" i="2"/>
  <c r="M12" i="2"/>
  <c r="C12" i="2"/>
  <c r="AK12" i="2"/>
  <c r="H204" i="2"/>
  <c r="H194" i="2"/>
  <c r="H199" i="2"/>
  <c r="L159" i="2"/>
  <c r="I158" i="2"/>
  <c r="H237" i="2"/>
  <c r="H68" i="3"/>
  <c r="E199" i="2"/>
  <c r="E194" i="2"/>
  <c r="E204" i="2"/>
  <c r="I159" i="2"/>
  <c r="F158" i="2"/>
  <c r="E237" i="2"/>
  <c r="E68" i="3"/>
  <c r="AB204" i="2"/>
  <c r="AB194" i="2"/>
  <c r="AB199" i="2"/>
  <c r="AF159" i="2"/>
  <c r="AB162" i="2"/>
  <c r="AB179" i="2" s="1"/>
  <c r="AC158" i="2"/>
  <c r="AB237" i="2"/>
  <c r="AB68" i="3"/>
  <c r="I199" i="2"/>
  <c r="I194" i="2"/>
  <c r="J158" i="2"/>
  <c r="M159" i="2"/>
  <c r="I204" i="2"/>
  <c r="I237" i="2"/>
  <c r="I68" i="3"/>
  <c r="AM199" i="2"/>
  <c r="AM204" i="2"/>
  <c r="AM162" i="2"/>
  <c r="AM179" i="2" s="1"/>
  <c r="AM180" i="2" s="1"/>
  <c r="AN158" i="2"/>
  <c r="AM194" i="2"/>
  <c r="AQ159" i="2"/>
  <c r="AM237" i="2"/>
  <c r="AM68" i="3"/>
  <c r="AG199" i="2"/>
  <c r="AG194" i="2"/>
  <c r="AG162" i="2"/>
  <c r="AG179" i="2" s="1"/>
  <c r="AH158" i="2"/>
  <c r="AK159" i="2"/>
  <c r="AG204" i="2"/>
  <c r="AG237" i="2"/>
  <c r="AG68" i="3"/>
  <c r="Z204" i="2"/>
  <c r="Z194" i="2"/>
  <c r="AD159" i="2"/>
  <c r="Z199" i="2"/>
  <c r="Z162" i="2"/>
  <c r="AA158" i="2"/>
  <c r="Z68" i="3"/>
  <c r="Z237" i="2"/>
  <c r="W199" i="2"/>
  <c r="W204" i="2"/>
  <c r="W162" i="2"/>
  <c r="W179" i="2" s="1"/>
  <c r="X158" i="2"/>
  <c r="W194" i="2"/>
  <c r="AA159" i="2"/>
  <c r="W68" i="3"/>
  <c r="W237" i="2"/>
  <c r="T204" i="2"/>
  <c r="T194" i="2"/>
  <c r="T199" i="2"/>
  <c r="X159" i="2"/>
  <c r="T162" i="2"/>
  <c r="T179" i="2" s="1"/>
  <c r="T180" i="2" s="1"/>
  <c r="U158" i="2"/>
  <c r="T237" i="2"/>
  <c r="T68" i="3"/>
  <c r="Q199" i="2"/>
  <c r="Q194" i="2"/>
  <c r="Q162" i="2"/>
  <c r="Q179" i="2" s="1"/>
  <c r="R158" i="2"/>
  <c r="U159" i="2"/>
  <c r="Q204" i="2"/>
  <c r="Q237" i="2"/>
  <c r="Q68" i="3"/>
  <c r="J204" i="2"/>
  <c r="J194" i="2"/>
  <c r="N159" i="2"/>
  <c r="J199" i="2"/>
  <c r="K158" i="2"/>
  <c r="J237" i="2"/>
  <c r="J68" i="3"/>
  <c r="D186" i="2"/>
  <c r="D216" i="2" s="1"/>
  <c r="D204" i="2"/>
  <c r="D199" i="2"/>
  <c r="D194" i="2"/>
  <c r="H159" i="2"/>
  <c r="E158" i="2"/>
  <c r="D237" i="2"/>
  <c r="D68" i="3"/>
  <c r="AE199" i="2"/>
  <c r="AE204" i="2"/>
  <c r="AE162" i="2"/>
  <c r="AE179" i="2" s="1"/>
  <c r="AE180" i="2" s="1"/>
  <c r="AF158" i="2"/>
  <c r="AE194" i="2"/>
  <c r="AI159" i="2"/>
  <c r="AE237" i="2"/>
  <c r="AE68" i="3"/>
  <c r="L204" i="2"/>
  <c r="L194" i="2"/>
  <c r="L199" i="2"/>
  <c r="P159" i="2"/>
  <c r="L162" i="2"/>
  <c r="L179" i="2" s="1"/>
  <c r="M158" i="2"/>
  <c r="L237" i="2"/>
  <c r="L68" i="3"/>
  <c r="AR204" i="2"/>
  <c r="AR194" i="2"/>
  <c r="AR199" i="2"/>
  <c r="AR162" i="2"/>
  <c r="AR179" i="2" s="1"/>
  <c r="AR237" i="2"/>
  <c r="AR68" i="3"/>
  <c r="AO199" i="2"/>
  <c r="AO194" i="2"/>
  <c r="AO162" i="2"/>
  <c r="AO179" i="2" s="1"/>
  <c r="AP158" i="2"/>
  <c r="AO204" i="2"/>
  <c r="AO237" i="2"/>
  <c r="AO68" i="3"/>
  <c r="AQ199" i="2"/>
  <c r="AQ204" i="2"/>
  <c r="AQ162" i="2"/>
  <c r="AQ179" i="2" s="1"/>
  <c r="AR158" i="2"/>
  <c r="AQ194" i="2"/>
  <c r="AQ68" i="3"/>
  <c r="AQ237" i="2"/>
  <c r="K186" i="2"/>
  <c r="K216" i="2" s="1"/>
  <c r="K199" i="2"/>
  <c r="K204" i="2"/>
  <c r="K162" i="2"/>
  <c r="L158" i="2"/>
  <c r="K194" i="2"/>
  <c r="O159" i="2"/>
  <c r="K237" i="2"/>
  <c r="K68" i="3"/>
  <c r="F204" i="2"/>
  <c r="J159" i="2"/>
  <c r="F199" i="2"/>
  <c r="F194" i="2"/>
  <c r="G158" i="2"/>
  <c r="F68" i="3"/>
  <c r="F237" i="2"/>
  <c r="E61" i="2"/>
  <c r="AR12" i="2"/>
  <c r="AN12" i="2"/>
  <c r="AJ12" i="2"/>
  <c r="AD12" i="2"/>
  <c r="V12" i="2"/>
  <c r="N12" i="2"/>
  <c r="H12" i="2"/>
  <c r="D12" i="2"/>
  <c r="B12" i="2"/>
  <c r="AR61" i="2"/>
  <c r="AN61" i="2"/>
  <c r="AJ61" i="2"/>
  <c r="AF61" i="2"/>
  <c r="AB61" i="2"/>
  <c r="X61" i="2"/>
  <c r="T61" i="2"/>
  <c r="P61" i="2"/>
  <c r="L61" i="2"/>
  <c r="H61" i="2"/>
  <c r="F61" i="2"/>
  <c r="D61" i="2"/>
  <c r="AQ12" i="2"/>
  <c r="AE12" i="2"/>
  <c r="W12" i="2"/>
  <c r="U12" i="2"/>
  <c r="S12" i="2"/>
  <c r="Q12" i="2"/>
  <c r="O12" i="2"/>
  <c r="G12" i="2"/>
  <c r="AQ186" i="2"/>
  <c r="AL186" i="2"/>
  <c r="AK186" i="2"/>
  <c r="AK216" i="2" s="1"/>
  <c r="AI186" i="2"/>
  <c r="AI216" i="2" s="1"/>
  <c r="AF186" i="2"/>
  <c r="AF216" i="2" s="1"/>
  <c r="AD186" i="2"/>
  <c r="AC186" i="2"/>
  <c r="AC216" i="2" s="1"/>
  <c r="AA186" i="2"/>
  <c r="AA216" i="2" s="1"/>
  <c r="X186" i="2"/>
  <c r="X216" i="2" s="1"/>
  <c r="V186" i="2"/>
  <c r="U186" i="2"/>
  <c r="U216" i="2" s="1"/>
  <c r="S186" i="2"/>
  <c r="S216" i="2" s="1"/>
  <c r="P186" i="2"/>
  <c r="P216" i="2" s="1"/>
  <c r="N186" i="2"/>
  <c r="M186" i="2"/>
  <c r="M216" i="2" s="1"/>
  <c r="AH186" i="2"/>
  <c r="I186" i="2"/>
  <c r="I216" i="2" s="1"/>
  <c r="AM186" i="2"/>
  <c r="AG186" i="2"/>
  <c r="AG216" i="2" s="1"/>
  <c r="Z186" i="2"/>
  <c r="W186" i="2"/>
  <c r="W216" i="2" s="1"/>
  <c r="T186" i="2"/>
  <c r="T216" i="2" s="1"/>
  <c r="Q186" i="2"/>
  <c r="Q216" i="2" s="1"/>
  <c r="J186" i="2"/>
  <c r="AE186" i="2"/>
  <c r="AE216" i="2" s="1"/>
  <c r="Y186" i="2"/>
  <c r="Y216" i="2" s="1"/>
  <c r="AP186" i="2"/>
  <c r="AJ186" i="2"/>
  <c r="AJ216" i="2" s="1"/>
  <c r="H186" i="2"/>
  <c r="H216" i="2" s="1"/>
  <c r="E186" i="2"/>
  <c r="E216" i="2" s="1"/>
  <c r="AB186" i="2"/>
  <c r="AB216" i="2" s="1"/>
  <c r="O186" i="2"/>
  <c r="O216" i="2" s="1"/>
  <c r="G186" i="2"/>
  <c r="G216" i="2" s="1"/>
  <c r="R186" i="2"/>
  <c r="L186" i="2"/>
  <c r="L216" i="2" s="1"/>
  <c r="AR186" i="2"/>
  <c r="AO186" i="2"/>
  <c r="CV162" i="2" l="1"/>
  <c r="CT162" i="2"/>
  <c r="CU162" i="2"/>
  <c r="CO162" i="2"/>
  <c r="CR162" i="2"/>
  <c r="CQ162" i="2"/>
  <c r="CN162" i="2"/>
  <c r="CP162" i="2"/>
  <c r="CS162" i="2"/>
  <c r="DH26" i="4"/>
  <c r="CM162" i="2"/>
  <c r="CF4" i="4"/>
  <c r="CG31" i="3" s="1"/>
  <c r="CF36" i="3"/>
  <c r="AQ5" i="5"/>
  <c r="AQ10" i="5"/>
  <c r="AQ15" i="5"/>
  <c r="AH10" i="5"/>
  <c r="AH15" i="5"/>
  <c r="AI5" i="5"/>
  <c r="AI10" i="5"/>
  <c r="AI15" i="5"/>
  <c r="AL15" i="5"/>
  <c r="AL10" i="5"/>
  <c r="AP10" i="5"/>
  <c r="AP15" i="5"/>
  <c r="J10" i="5"/>
  <c r="J15" i="5"/>
  <c r="F15" i="5"/>
  <c r="F10" i="5"/>
  <c r="Q5" i="5"/>
  <c r="Q10" i="5"/>
  <c r="Q15" i="5"/>
  <c r="AG5" i="5"/>
  <c r="AG15" i="5"/>
  <c r="AG10" i="5"/>
  <c r="O5" i="5"/>
  <c r="O15" i="5"/>
  <c r="O10" i="5"/>
  <c r="N15" i="5"/>
  <c r="N10" i="5"/>
  <c r="Z15" i="5"/>
  <c r="Z10" i="5"/>
  <c r="AR5" i="5"/>
  <c r="AR15" i="5"/>
  <c r="AR10" i="5"/>
  <c r="V15" i="5"/>
  <c r="V10" i="5"/>
  <c r="AJ5" i="5"/>
  <c r="AJ15" i="5"/>
  <c r="AJ10" i="5"/>
  <c r="P5" i="5"/>
  <c r="P10" i="5"/>
  <c r="P15" i="5"/>
  <c r="X5" i="5"/>
  <c r="X10" i="5"/>
  <c r="X15" i="5"/>
  <c r="K5" i="5"/>
  <c r="K10" i="5"/>
  <c r="K15" i="5"/>
  <c r="AO5" i="5"/>
  <c r="AO10" i="5"/>
  <c r="AO15" i="5"/>
  <c r="R10" i="5"/>
  <c r="R15" i="5"/>
  <c r="S5" i="5"/>
  <c r="S10" i="5"/>
  <c r="S15" i="5"/>
  <c r="AD15" i="5"/>
  <c r="AD10" i="5"/>
  <c r="AM5" i="5"/>
  <c r="AM15" i="5"/>
  <c r="AM10" i="5"/>
  <c r="M5" i="5"/>
  <c r="M10" i="5"/>
  <c r="M15" i="5"/>
  <c r="U5" i="5"/>
  <c r="U15" i="5"/>
  <c r="U10" i="5"/>
  <c r="AC5" i="5"/>
  <c r="AC10" i="5"/>
  <c r="AC15" i="5"/>
  <c r="AF5" i="5"/>
  <c r="AF10" i="5"/>
  <c r="AF15" i="5"/>
  <c r="Y5" i="5"/>
  <c r="Y15" i="5"/>
  <c r="Y10" i="5"/>
  <c r="W5" i="5"/>
  <c r="W10" i="5"/>
  <c r="W15" i="5"/>
  <c r="H5" i="5"/>
  <c r="H10" i="5"/>
  <c r="H15" i="5"/>
  <c r="AA5" i="5"/>
  <c r="AA15" i="5"/>
  <c r="AA10" i="5"/>
  <c r="AN5" i="5"/>
  <c r="AN10" i="5"/>
  <c r="AN15" i="5"/>
  <c r="L5" i="5"/>
  <c r="L15" i="5"/>
  <c r="L10" i="5"/>
  <c r="T5" i="5"/>
  <c r="T10" i="5"/>
  <c r="T15" i="5"/>
  <c r="I5" i="5"/>
  <c r="I15" i="5"/>
  <c r="I10" i="5"/>
  <c r="G5" i="5"/>
  <c r="G15" i="5"/>
  <c r="G10" i="5"/>
  <c r="AE5" i="5"/>
  <c r="AE15" i="5"/>
  <c r="AE10" i="5"/>
  <c r="AB5" i="5"/>
  <c r="AB10" i="5"/>
  <c r="AB15" i="5"/>
  <c r="AK5" i="5"/>
  <c r="AK10" i="5"/>
  <c r="AK15" i="5"/>
  <c r="AR216" i="2"/>
  <c r="AM216" i="2"/>
  <c r="AN216" i="2"/>
  <c r="AO216" i="2"/>
  <c r="AQ88" i="2"/>
  <c r="CG30" i="3"/>
  <c r="AU91" i="2"/>
  <c r="AO88" i="2"/>
  <c r="AP89" i="2"/>
  <c r="AR88" i="2"/>
  <c r="AP88" i="2"/>
  <c r="AQ89" i="2"/>
  <c r="AV91" i="2"/>
  <c r="AM88" i="2"/>
  <c r="AR89" i="2"/>
  <c r="AN88" i="2"/>
  <c r="AS87" i="2"/>
  <c r="AS89" i="2" s="1"/>
  <c r="AT87" i="2"/>
  <c r="AT89" i="2" s="1"/>
  <c r="CW105" i="2"/>
  <c r="CV100" i="2"/>
  <c r="CV87" i="2"/>
  <c r="CW92" i="2"/>
  <c r="BZ31" i="6"/>
  <c r="BV17" i="6"/>
  <c r="CS142" i="2"/>
  <c r="CQ142" i="2"/>
  <c r="J255" i="2"/>
  <c r="CO61" i="2"/>
  <c r="CW157" i="2"/>
  <c r="I255" i="2"/>
  <c r="AT2" i="5"/>
  <c r="CT142" i="2"/>
  <c r="CR142" i="2"/>
  <c r="AT162" i="2"/>
  <c r="AT179" i="2" s="1"/>
  <c r="AT181" i="2" s="1"/>
  <c r="AT12" i="2"/>
  <c r="AT186" i="2"/>
  <c r="AT213" i="2"/>
  <c r="AT61" i="2"/>
  <c r="AT209" i="2"/>
  <c r="AT56" i="2"/>
  <c r="AS159" i="2"/>
  <c r="AT158" i="2"/>
  <c r="CS61" i="2"/>
  <c r="CS12" i="2"/>
  <c r="AT199" i="2"/>
  <c r="AS186" i="2"/>
  <c r="AT237" i="2"/>
  <c r="AT194" i="2"/>
  <c r="AT3" i="6"/>
  <c r="AT29" i="6" s="1"/>
  <c r="AT6" i="2"/>
  <c r="AT68" i="3"/>
  <c r="AT204" i="2"/>
  <c r="AT159" i="2"/>
  <c r="AT256" i="2"/>
  <c r="AT47" i="4"/>
  <c r="AT51" i="2"/>
  <c r="AU4" i="2"/>
  <c r="AV4" i="2"/>
  <c r="AU157" i="2"/>
  <c r="AU223" i="2"/>
  <c r="AS2" i="5"/>
  <c r="AS68" i="3"/>
  <c r="AS162" i="2"/>
  <c r="AS179" i="2" s="1"/>
  <c r="AS180" i="2" s="1"/>
  <c r="AS3" i="6"/>
  <c r="AS29" i="6" s="1"/>
  <c r="AS61" i="2"/>
  <c r="AS237" i="2"/>
  <c r="AS194" i="2"/>
  <c r="AS47" i="4"/>
  <c r="AS6" i="2"/>
  <c r="AS12" i="2"/>
  <c r="AS158" i="2"/>
  <c r="AS204" i="2"/>
  <c r="AS199" i="2"/>
  <c r="AS256" i="2"/>
  <c r="CU142" i="2"/>
  <c r="AS209" i="2"/>
  <c r="AS213" i="2"/>
  <c r="CW142" i="2"/>
  <c r="CV209" i="2"/>
  <c r="CV213" i="2"/>
  <c r="CV142" i="2"/>
  <c r="AU141" i="2"/>
  <c r="AU11" i="2"/>
  <c r="AU50" i="2"/>
  <c r="AU142" i="2"/>
  <c r="AS56" i="2"/>
  <c r="AS51" i="2"/>
  <c r="CV56" i="2"/>
  <c r="CV51" i="2"/>
  <c r="CV6" i="2"/>
  <c r="CU12" i="2"/>
  <c r="CQ137" i="2"/>
  <c r="CM61" i="2"/>
  <c r="CP137" i="2"/>
  <c r="CO137" i="2"/>
  <c r="CN137" i="2"/>
  <c r="CR137" i="2"/>
  <c r="CU6" i="7"/>
  <c r="CU7" i="7"/>
  <c r="CT40" i="4"/>
  <c r="CM3" i="6"/>
  <c r="CM12" i="2"/>
  <c r="CQ12" i="2"/>
  <c r="CU137" i="2"/>
  <c r="CV137" i="2"/>
  <c r="CT137" i="2"/>
  <c r="CS137" i="2"/>
  <c r="CN3" i="6"/>
  <c r="CX22" i="2"/>
  <c r="R216" i="2"/>
  <c r="R70" i="3" s="1"/>
  <c r="CQ186" i="2"/>
  <c r="J216" i="2"/>
  <c r="J261" i="2" s="1"/>
  <c r="CO186" i="2"/>
  <c r="Z216" i="2"/>
  <c r="Z218" i="2" s="1"/>
  <c r="CS186" i="2"/>
  <c r="AH216" i="2"/>
  <c r="AH70" i="3" s="1"/>
  <c r="CU186" i="2"/>
  <c r="N216" i="2"/>
  <c r="N70" i="3" s="1"/>
  <c r="CP186" i="2"/>
  <c r="V216" i="2"/>
  <c r="V261" i="2" s="1"/>
  <c r="CR186" i="2"/>
  <c r="AD216" i="2"/>
  <c r="AD70" i="3" s="1"/>
  <c r="CT186" i="2"/>
  <c r="AL216" i="2"/>
  <c r="CV186" i="2"/>
  <c r="K179" i="2"/>
  <c r="K180" i="2" s="1"/>
  <c r="Z179" i="2"/>
  <c r="Z180" i="2" s="1"/>
  <c r="AP179" i="2"/>
  <c r="R179" i="2"/>
  <c r="CQ179" i="2" s="1"/>
  <c r="CN68" i="3"/>
  <c r="CO159" i="2"/>
  <c r="CN194" i="2"/>
  <c r="CN199" i="2"/>
  <c r="CN204" i="2"/>
  <c r="CN237" i="2"/>
  <c r="K33" i="6"/>
  <c r="K28" i="6"/>
  <c r="Y33" i="6"/>
  <c r="Y28" i="6"/>
  <c r="CQ3" i="6"/>
  <c r="R28" i="6"/>
  <c r="R33" i="6"/>
  <c r="CQ2" i="5"/>
  <c r="R5" i="5"/>
  <c r="W33" i="6"/>
  <c r="W28" i="6"/>
  <c r="CM2" i="5"/>
  <c r="CV159" i="2"/>
  <c r="CU68" i="3"/>
  <c r="CU194" i="2"/>
  <c r="CU199" i="2"/>
  <c r="CU204" i="2"/>
  <c r="CU237" i="2"/>
  <c r="CP3" i="6"/>
  <c r="N28" i="6"/>
  <c r="N33" i="6"/>
  <c r="N5" i="5"/>
  <c r="CP2" i="5"/>
  <c r="CR68" i="3"/>
  <c r="CS159" i="2"/>
  <c r="CR194" i="2"/>
  <c r="CR204" i="2"/>
  <c r="CR199" i="2"/>
  <c r="CR237" i="2"/>
  <c r="AA33" i="6"/>
  <c r="AA28" i="6"/>
  <c r="CT3" i="6"/>
  <c r="AD28" i="6"/>
  <c r="AD33" i="6"/>
  <c r="AD5" i="5"/>
  <c r="CT2" i="5"/>
  <c r="AI33" i="6"/>
  <c r="AI28" i="6"/>
  <c r="CV68" i="3"/>
  <c r="CV194" i="2"/>
  <c r="CV199" i="2"/>
  <c r="CV204" i="2"/>
  <c r="CV237" i="2"/>
  <c r="CN12" i="2"/>
  <c r="CR12" i="2"/>
  <c r="CV12" i="2"/>
  <c r="CN61" i="2"/>
  <c r="CU61" i="2"/>
  <c r="CV61" i="2"/>
  <c r="AN33" i="6"/>
  <c r="AN28" i="6"/>
  <c r="AJ33" i="6"/>
  <c r="AJ28" i="6"/>
  <c r="AP28" i="6"/>
  <c r="AP33" i="6"/>
  <c r="AP5" i="5"/>
  <c r="CP159" i="2"/>
  <c r="CO68" i="3"/>
  <c r="CO194" i="2"/>
  <c r="CO199" i="2"/>
  <c r="CO204" i="2"/>
  <c r="CO237" i="2"/>
  <c r="CS3" i="6"/>
  <c r="Z28" i="6"/>
  <c r="Z33" i="6"/>
  <c r="CS2" i="5"/>
  <c r="Z5" i="5"/>
  <c r="I33" i="6"/>
  <c r="I28" i="6"/>
  <c r="AB33" i="6"/>
  <c r="AB28" i="6"/>
  <c r="AF33" i="6"/>
  <c r="AF28" i="6"/>
  <c r="AP216" i="2"/>
  <c r="B216" i="2"/>
  <c r="CM216" i="2" s="1"/>
  <c r="CM186" i="2"/>
  <c r="AH179" i="2"/>
  <c r="CU179" i="2" s="1"/>
  <c r="N179" i="2"/>
  <c r="CP179" i="2" s="1"/>
  <c r="V179" i="2"/>
  <c r="CR179" i="2" s="1"/>
  <c r="AD179" i="2"/>
  <c r="CT179" i="2" s="1"/>
  <c r="AL179" i="2"/>
  <c r="AL181" i="2" s="1"/>
  <c r="AL174" i="2" s="1"/>
  <c r="F216" i="2"/>
  <c r="CN216" i="2" s="1"/>
  <c r="CN186" i="2"/>
  <c r="CO12" i="2"/>
  <c r="F5" i="5"/>
  <c r="CN2" i="5"/>
  <c r="AQ28" i="6"/>
  <c r="AQ33" i="6"/>
  <c r="AO33" i="6"/>
  <c r="AO28" i="6"/>
  <c r="AR33" i="6"/>
  <c r="AR28" i="6"/>
  <c r="CR159" i="2"/>
  <c r="CQ68" i="3"/>
  <c r="CQ194" i="2"/>
  <c r="CQ199" i="2"/>
  <c r="CQ204" i="2"/>
  <c r="CQ237" i="2"/>
  <c r="Q33" i="6"/>
  <c r="Q28" i="6"/>
  <c r="AG33" i="6"/>
  <c r="AG28" i="6"/>
  <c r="CM78" i="3"/>
  <c r="CN159" i="2"/>
  <c r="CM85" i="3"/>
  <c r="CM68" i="3"/>
  <c r="CM194" i="2"/>
  <c r="CM199" i="2"/>
  <c r="CM204" i="2"/>
  <c r="CM237" i="2"/>
  <c r="O33" i="6"/>
  <c r="O28" i="6"/>
  <c r="CU3" i="6"/>
  <c r="AH28" i="6"/>
  <c r="AH33" i="6"/>
  <c r="CU2" i="5"/>
  <c r="AH5" i="5"/>
  <c r="CP61" i="2"/>
  <c r="CP68" i="3"/>
  <c r="CQ159" i="2"/>
  <c r="CP194" i="2"/>
  <c r="CP199" i="2"/>
  <c r="CP204" i="2"/>
  <c r="CP237" i="2"/>
  <c r="S33" i="6"/>
  <c r="S28" i="6"/>
  <c r="CR3" i="6"/>
  <c r="V28" i="6"/>
  <c r="V33" i="6"/>
  <c r="V5" i="5"/>
  <c r="CR2" i="5"/>
  <c r="CT61" i="2"/>
  <c r="CT68" i="3"/>
  <c r="CU159" i="2"/>
  <c r="CT194" i="2"/>
  <c r="CT199" i="2"/>
  <c r="CT204" i="2"/>
  <c r="CT237" i="2"/>
  <c r="CV3" i="6"/>
  <c r="AL28" i="6"/>
  <c r="AL33" i="6"/>
  <c r="AL5" i="5"/>
  <c r="CV2" i="5"/>
  <c r="CP12" i="2"/>
  <c r="CT12" i="2"/>
  <c r="CQ61" i="2"/>
  <c r="CR61" i="2"/>
  <c r="L33" i="6"/>
  <c r="L28" i="6"/>
  <c r="AE33" i="6"/>
  <c r="AE28" i="6"/>
  <c r="CO3" i="6"/>
  <c r="J28" i="6"/>
  <c r="J33" i="6"/>
  <c r="CO2" i="5"/>
  <c r="J5" i="5"/>
  <c r="T33" i="6"/>
  <c r="T28" i="6"/>
  <c r="CT159" i="2"/>
  <c r="CS68" i="3"/>
  <c r="CS194" i="2"/>
  <c r="CS199" i="2"/>
  <c r="CS204" i="2"/>
  <c r="CS237" i="2"/>
  <c r="AM33" i="6"/>
  <c r="AM28" i="6"/>
  <c r="E28" i="6"/>
  <c r="E33" i="6"/>
  <c r="M28" i="6"/>
  <c r="M33" i="6"/>
  <c r="P33" i="6"/>
  <c r="P28" i="6"/>
  <c r="U28" i="6"/>
  <c r="U33" i="6"/>
  <c r="X33" i="6"/>
  <c r="X28" i="6"/>
  <c r="AC28" i="6"/>
  <c r="AC33" i="6"/>
  <c r="AK28" i="6"/>
  <c r="AK33" i="6"/>
  <c r="CX38" i="2"/>
  <c r="CX30" i="2"/>
  <c r="CX14" i="2"/>
  <c r="O70" i="3"/>
  <c r="O261" i="2"/>
  <c r="S219" i="2"/>
  <c r="O217" i="2"/>
  <c r="P218" i="2"/>
  <c r="E70" i="3"/>
  <c r="E261" i="2"/>
  <c r="I219" i="2"/>
  <c r="E217" i="2"/>
  <c r="AJ70" i="3"/>
  <c r="AJ261" i="2"/>
  <c r="AK218" i="2"/>
  <c r="AJ217" i="2"/>
  <c r="Y70" i="3"/>
  <c r="Y261" i="2"/>
  <c r="AC219" i="2"/>
  <c r="Y217" i="2"/>
  <c r="T70" i="3"/>
  <c r="T261" i="2"/>
  <c r="U218" i="2"/>
  <c r="X219" i="2"/>
  <c r="T217" i="2"/>
  <c r="S70" i="3"/>
  <c r="S261" i="2"/>
  <c r="W219" i="2"/>
  <c r="S217" i="2"/>
  <c r="T218" i="2"/>
  <c r="AA70" i="3"/>
  <c r="AA261" i="2"/>
  <c r="AE219" i="2"/>
  <c r="AA217" i="2"/>
  <c r="AB218" i="2"/>
  <c r="AI70" i="3"/>
  <c r="AI261" i="2"/>
  <c r="AI217" i="2"/>
  <c r="AJ218" i="2"/>
  <c r="L70" i="3"/>
  <c r="L261" i="2"/>
  <c r="M218" i="2"/>
  <c r="P219" i="2"/>
  <c r="L217" i="2"/>
  <c r="G70" i="3"/>
  <c r="G261" i="2"/>
  <c r="K219" i="2"/>
  <c r="G217" i="2"/>
  <c r="H218" i="2"/>
  <c r="AB70" i="3"/>
  <c r="AB261" i="2"/>
  <c r="AC218" i="2"/>
  <c r="AF219" i="2"/>
  <c r="AB217" i="2"/>
  <c r="H70" i="3"/>
  <c r="H261" i="2"/>
  <c r="I218" i="2"/>
  <c r="L219" i="2"/>
  <c r="H217" i="2"/>
  <c r="AE70" i="3"/>
  <c r="AE261" i="2"/>
  <c r="AI219" i="2"/>
  <c r="AE217" i="2"/>
  <c r="AF218" i="2"/>
  <c r="Q70" i="3"/>
  <c r="Q261" i="2"/>
  <c r="U219" i="2"/>
  <c r="Q217" i="2"/>
  <c r="W70" i="3"/>
  <c r="W261" i="2"/>
  <c r="AA219" i="2"/>
  <c r="W217" i="2"/>
  <c r="X218" i="2"/>
  <c r="AG70" i="3"/>
  <c r="AG261" i="2"/>
  <c r="AK219" i="2"/>
  <c r="AG217" i="2"/>
  <c r="I70" i="3"/>
  <c r="I261" i="2"/>
  <c r="M219" i="2"/>
  <c r="I217" i="2"/>
  <c r="M70" i="3"/>
  <c r="M261" i="2"/>
  <c r="Q219" i="2"/>
  <c r="M217" i="2"/>
  <c r="P70" i="3"/>
  <c r="P261" i="2"/>
  <c r="Q218" i="2"/>
  <c r="T219" i="2"/>
  <c r="P217" i="2"/>
  <c r="U70" i="3"/>
  <c r="U261" i="2"/>
  <c r="Y219" i="2"/>
  <c r="U217" i="2"/>
  <c r="X70" i="3"/>
  <c r="X261" i="2"/>
  <c r="Y218" i="2"/>
  <c r="AB219" i="2"/>
  <c r="X217" i="2"/>
  <c r="AC70" i="3"/>
  <c r="AC261" i="2"/>
  <c r="AG219" i="2"/>
  <c r="AC217" i="2"/>
  <c r="AF70" i="3"/>
  <c r="AF261" i="2"/>
  <c r="AG218" i="2"/>
  <c r="AJ219" i="2"/>
  <c r="AF217" i="2"/>
  <c r="AK70" i="3"/>
  <c r="AK261" i="2"/>
  <c r="AK217" i="2"/>
  <c r="AQ187" i="2"/>
  <c r="AQ216" i="2"/>
  <c r="K70" i="3"/>
  <c r="K72" i="3" s="1"/>
  <c r="K261" i="2"/>
  <c r="O219" i="2"/>
  <c r="K217" i="2"/>
  <c r="L218" i="2"/>
  <c r="D70" i="3"/>
  <c r="D72" i="3" s="1"/>
  <c r="D261" i="2"/>
  <c r="D271" i="2" s="1"/>
  <c r="E218" i="2"/>
  <c r="H219" i="2"/>
  <c r="D217" i="2"/>
  <c r="C70" i="3"/>
  <c r="C72" i="3" s="1"/>
  <c r="C261" i="2"/>
  <c r="C271" i="2" s="1"/>
  <c r="G219" i="2"/>
  <c r="C217" i="2"/>
  <c r="D218" i="2"/>
  <c r="D187" i="2"/>
  <c r="B187" i="2"/>
  <c r="F188" i="2" s="1"/>
  <c r="P180" i="2"/>
  <c r="P181" i="2"/>
  <c r="P174" i="2" s="1"/>
  <c r="U180" i="2"/>
  <c r="U181" i="2"/>
  <c r="U174" i="2" s="1"/>
  <c r="AA181" i="2"/>
  <c r="AA174" i="2" s="1"/>
  <c r="AK181" i="2"/>
  <c r="AK174" i="2" s="1"/>
  <c r="L181" i="2"/>
  <c r="L174" i="2" s="1"/>
  <c r="L180" i="2"/>
  <c r="M181" i="2"/>
  <c r="M174" i="2" s="1"/>
  <c r="M180" i="2"/>
  <c r="X181" i="2"/>
  <c r="X174" i="2" s="1"/>
  <c r="X180" i="2"/>
  <c r="AI180" i="2"/>
  <c r="AI181" i="2"/>
  <c r="AI174" i="2" s="1"/>
  <c r="AE181" i="2"/>
  <c r="AE174" i="2" s="1"/>
  <c r="AO181" i="2"/>
  <c r="AO174" i="2" s="1"/>
  <c r="AO180" i="2"/>
  <c r="AR181" i="2"/>
  <c r="AR174" i="2" s="1"/>
  <c r="AR180" i="2"/>
  <c r="Q180" i="2"/>
  <c r="Q181" i="2"/>
  <c r="Q174" i="2" s="1"/>
  <c r="W180" i="2"/>
  <c r="W181" i="2"/>
  <c r="W174" i="2" s="1"/>
  <c r="AB180" i="2"/>
  <c r="AB181" i="2"/>
  <c r="AB174" i="2" s="1"/>
  <c r="Y180" i="2"/>
  <c r="Y181" i="2"/>
  <c r="Y174" i="2" s="1"/>
  <c r="S181" i="2"/>
  <c r="S174" i="2" s="1"/>
  <c r="S180" i="2"/>
  <c r="AC181" i="2"/>
  <c r="AC174" i="2" s="1"/>
  <c r="AC180" i="2"/>
  <c r="AF181" i="2"/>
  <c r="AF174" i="2" s="1"/>
  <c r="AF180" i="2"/>
  <c r="AQ180" i="2"/>
  <c r="AQ181" i="2"/>
  <c r="AQ174" i="2" s="1"/>
  <c r="AG180" i="2"/>
  <c r="AG181" i="2"/>
  <c r="AG174" i="2" s="1"/>
  <c r="AN180" i="2"/>
  <c r="AN181" i="2"/>
  <c r="AN174" i="2" s="1"/>
  <c r="O180" i="2"/>
  <c r="O181" i="2"/>
  <c r="O174" i="2" s="1"/>
  <c r="AP189" i="2"/>
  <c r="P190" i="2"/>
  <c r="M189" i="2"/>
  <c r="V190" i="2"/>
  <c r="S189" i="2"/>
  <c r="H189" i="2"/>
  <c r="K190" i="2"/>
  <c r="P189" i="2"/>
  <c r="S190" i="2"/>
  <c r="AF190" i="2"/>
  <c r="AC189" i="2"/>
  <c r="F189" i="2"/>
  <c r="I190" i="2"/>
  <c r="L190" i="2"/>
  <c r="I189" i="2"/>
  <c r="AN190" i="2"/>
  <c r="AK189" i="2"/>
  <c r="AQ189" i="2"/>
  <c r="Z189" i="2"/>
  <c r="AC190" i="2"/>
  <c r="AF189" i="2"/>
  <c r="AI190" i="2"/>
  <c r="N190" i="2"/>
  <c r="K189" i="2"/>
  <c r="R189" i="2"/>
  <c r="U190" i="2"/>
  <c r="X190" i="2"/>
  <c r="U189" i="2"/>
  <c r="X189" i="2"/>
  <c r="AA190" i="2"/>
  <c r="AD190" i="2"/>
  <c r="AA189" i="2"/>
  <c r="AH189" i="2"/>
  <c r="AK190" i="2"/>
  <c r="AN189" i="2"/>
  <c r="AQ190" i="2"/>
  <c r="J189" i="2"/>
  <c r="M190" i="2"/>
  <c r="AL190" i="2"/>
  <c r="AI189" i="2"/>
  <c r="N189" i="2"/>
  <c r="Q190" i="2"/>
  <c r="R190" i="2"/>
  <c r="O189" i="2"/>
  <c r="T190" i="2"/>
  <c r="Q189" i="2"/>
  <c r="T189" i="2"/>
  <c r="W190" i="2"/>
  <c r="V189" i="2"/>
  <c r="Y190" i="2"/>
  <c r="Z190" i="2"/>
  <c r="W189" i="2"/>
  <c r="AB190" i="2"/>
  <c r="Y189" i="2"/>
  <c r="AB189" i="2"/>
  <c r="AE190" i="2"/>
  <c r="AD189" i="2"/>
  <c r="AG190" i="2"/>
  <c r="AH190" i="2"/>
  <c r="AE189" i="2"/>
  <c r="AJ190" i="2"/>
  <c r="AG189" i="2"/>
  <c r="AJ189" i="2"/>
  <c r="AM190" i="2"/>
  <c r="AL189" i="2"/>
  <c r="AO190" i="2"/>
  <c r="AP190" i="2"/>
  <c r="AM189" i="2"/>
  <c r="AR189" i="2"/>
  <c r="AV31" i="2"/>
  <c r="AW31" i="2"/>
  <c r="AV32" i="2"/>
  <c r="AV15" i="2"/>
  <c r="AU16" i="2"/>
  <c r="AU21" i="2" s="1"/>
  <c r="AU15" i="2"/>
  <c r="O255" i="2"/>
  <c r="L189" i="2"/>
  <c r="O190" i="2"/>
  <c r="J190" i="2"/>
  <c r="AI255" i="2"/>
  <c r="N255" i="2"/>
  <c r="U255" i="2"/>
  <c r="AA255" i="2"/>
  <c r="AK255" i="2"/>
  <c r="L255" i="2"/>
  <c r="AU40" i="2"/>
  <c r="AU39" i="2"/>
  <c r="AW16" i="2"/>
  <c r="AX15" i="2"/>
  <c r="AW8" i="2"/>
  <c r="AX24" i="2"/>
  <c r="AX168" i="2"/>
  <c r="AW32" i="2"/>
  <c r="AV39" i="2"/>
  <c r="AV40" i="2"/>
  <c r="AW39" i="2"/>
  <c r="C187" i="2"/>
  <c r="D189" i="2"/>
  <c r="G190" i="2"/>
  <c r="AR190" i="2"/>
  <c r="AO189" i="2"/>
  <c r="AN255" i="2"/>
  <c r="AC255" i="2"/>
  <c r="V255" i="2"/>
  <c r="S255" i="2"/>
  <c r="Q255" i="2"/>
  <c r="T181" i="2"/>
  <c r="T174" i="2" s="1"/>
  <c r="W255" i="2"/>
  <c r="Y255" i="2"/>
  <c r="Z255" i="2"/>
  <c r="AE255" i="2"/>
  <c r="AG255" i="2"/>
  <c r="AM255" i="2"/>
  <c r="AM181" i="2"/>
  <c r="AM174" i="2" s="1"/>
  <c r="AJ180" i="2"/>
  <c r="K187" i="2"/>
  <c r="AN187" i="2"/>
  <c r="AV23" i="2"/>
  <c r="AU24" i="2"/>
  <c r="AU29" i="2" s="1"/>
  <c r="AU23" i="2"/>
  <c r="AW24" i="2"/>
  <c r="AX31" i="2"/>
  <c r="AX32" i="2"/>
  <c r="AW40" i="2"/>
  <c r="AU32" i="2"/>
  <c r="AU37" i="2" s="1"/>
  <c r="AU31" i="2"/>
  <c r="G189" i="2"/>
  <c r="P255" i="2"/>
  <c r="H190" i="2"/>
  <c r="E189" i="2"/>
  <c r="X255" i="2"/>
  <c r="AD255" i="2"/>
  <c r="AQ255" i="2"/>
  <c r="M255" i="2"/>
  <c r="AF255" i="2"/>
  <c r="AV16" i="2"/>
  <c r="AW15" i="2"/>
  <c r="AX16" i="2"/>
  <c r="AX165" i="2"/>
  <c r="AX8" i="2"/>
  <c r="AW23" i="2"/>
  <c r="AV24" i="2"/>
  <c r="AX39" i="2"/>
  <c r="AX40" i="2"/>
  <c r="AR255" i="2"/>
  <c r="K255" i="2"/>
  <c r="F190" i="2"/>
  <c r="C189" i="2"/>
  <c r="AL255" i="2"/>
  <c r="R255" i="2"/>
  <c r="T255" i="2"/>
  <c r="AB255" i="2"/>
  <c r="AH255" i="2"/>
  <c r="AJ174" i="2"/>
  <c r="AJ255" i="2"/>
  <c r="AO255" i="2"/>
  <c r="AP255" i="2"/>
  <c r="AO187" i="2"/>
  <c r="AR187" i="2"/>
  <c r="L187" i="2"/>
  <c r="R187" i="2"/>
  <c r="G187" i="2"/>
  <c r="O187" i="2"/>
  <c r="AB187" i="2"/>
  <c r="E187" i="2"/>
  <c r="H187" i="2"/>
  <c r="AJ187" i="2"/>
  <c r="AP187" i="2"/>
  <c r="Y187" i="2"/>
  <c r="AE187" i="2"/>
  <c r="J187" i="2"/>
  <c r="J188" i="2" s="1"/>
  <c r="Q187" i="2"/>
  <c r="T187" i="2"/>
  <c r="W187" i="2"/>
  <c r="Z187" i="2"/>
  <c r="AG187" i="2"/>
  <c r="AM187" i="2"/>
  <c r="I187" i="2"/>
  <c r="AH187" i="2"/>
  <c r="M187" i="2"/>
  <c r="N187" i="2"/>
  <c r="P187" i="2"/>
  <c r="S187" i="2"/>
  <c r="U187" i="2"/>
  <c r="V187" i="2"/>
  <c r="X187" i="2"/>
  <c r="AA187" i="2"/>
  <c r="AC187" i="2"/>
  <c r="AD187" i="2"/>
  <c r="AF187" i="2"/>
  <c r="AI187" i="2"/>
  <c r="AK187" i="2"/>
  <c r="AL187" i="2"/>
  <c r="CW162" i="2" l="1"/>
  <c r="CG29" i="3"/>
  <c r="CG36" i="3" s="1"/>
  <c r="DG31" i="3"/>
  <c r="DG30" i="3"/>
  <c r="AN70" i="3"/>
  <c r="AN72" i="3" s="1"/>
  <c r="AN73" i="3" s="1"/>
  <c r="CR5" i="5"/>
  <c r="CR10" i="5"/>
  <c r="CR15" i="5"/>
  <c r="CQ5" i="5"/>
  <c r="CQ15" i="5"/>
  <c r="CQ10" i="5"/>
  <c r="CU5" i="5"/>
  <c r="CU10" i="5"/>
  <c r="CU15" i="5"/>
  <c r="CN5" i="5"/>
  <c r="CN10" i="5"/>
  <c r="CN15" i="5"/>
  <c r="CO5" i="5"/>
  <c r="CO15" i="5"/>
  <c r="CO10" i="5"/>
  <c r="CV5" i="5"/>
  <c r="CV10" i="5"/>
  <c r="CV15" i="5"/>
  <c r="CS5" i="5"/>
  <c r="CS15" i="5"/>
  <c r="CS10" i="5"/>
  <c r="CT5" i="5"/>
  <c r="CT15" i="5"/>
  <c r="CT10" i="5"/>
  <c r="CP5" i="5"/>
  <c r="CP10" i="5"/>
  <c r="CP15" i="5"/>
  <c r="AS5" i="5"/>
  <c r="AS15" i="5"/>
  <c r="AS10" i="5"/>
  <c r="AT5" i="5"/>
  <c r="AT15" i="5"/>
  <c r="AT10" i="5"/>
  <c r="AO70" i="3"/>
  <c r="AO72" i="3" s="1"/>
  <c r="AO219" i="2"/>
  <c r="AO217" i="2"/>
  <c r="AO261" i="2"/>
  <c r="AM217" i="2"/>
  <c r="AM261" i="2"/>
  <c r="AM70" i="3"/>
  <c r="AM72" i="3" s="1"/>
  <c r="AM219" i="2"/>
  <c r="AN219" i="2"/>
  <c r="AR261" i="2"/>
  <c r="AR219" i="2"/>
  <c r="AS216" i="2"/>
  <c r="AR217" i="2"/>
  <c r="AN217" i="2"/>
  <c r="AR70" i="3"/>
  <c r="AR72" i="3" s="1"/>
  <c r="AM218" i="2"/>
  <c r="AO218" i="2"/>
  <c r="AN261" i="2"/>
  <c r="AN271" i="2" s="1"/>
  <c r="AN275" i="2" s="1"/>
  <c r="AN218" i="2"/>
  <c r="AT187" i="2"/>
  <c r="AT188" i="2" s="1"/>
  <c r="BZ17" i="6"/>
  <c r="BZ19" i="4" s="1"/>
  <c r="CD31" i="6"/>
  <c r="AS88" i="2"/>
  <c r="AT88" i="2"/>
  <c r="AU87" i="2"/>
  <c r="AU88" i="2" s="1"/>
  <c r="CX143" i="2"/>
  <c r="CX145" i="2" s="1"/>
  <c r="CX149" i="2"/>
  <c r="CX151" i="2" s="1"/>
  <c r="CX152" i="2"/>
  <c r="CX154" i="2" s="1"/>
  <c r="CX146" i="2"/>
  <c r="CX148" i="2" s="1"/>
  <c r="CW100" i="2"/>
  <c r="CW102" i="2" s="1"/>
  <c r="CW87" i="2"/>
  <c r="AX103" i="2"/>
  <c r="AX105" i="2" s="1"/>
  <c r="AX90" i="2"/>
  <c r="AW103" i="2"/>
  <c r="AW104" i="2" s="1"/>
  <c r="AW90" i="2"/>
  <c r="V188" i="2"/>
  <c r="AX21" i="2"/>
  <c r="AX37" i="2"/>
  <c r="AV29" i="2"/>
  <c r="AW37" i="2"/>
  <c r="AU46" i="2"/>
  <c r="AX46" i="2"/>
  <c r="AW46" i="2"/>
  <c r="AW29" i="2"/>
  <c r="AV37" i="2"/>
  <c r="AV46" i="2"/>
  <c r="AX29" i="2"/>
  <c r="AW21" i="2"/>
  <c r="AV21" i="2"/>
  <c r="BV19" i="4"/>
  <c r="CW194" i="2"/>
  <c r="CW6" i="2"/>
  <c r="CW159" i="2"/>
  <c r="CW12" i="2"/>
  <c r="CW56" i="2"/>
  <c r="V70" i="3"/>
  <c r="V72" i="3" s="1"/>
  <c r="CW237" i="2"/>
  <c r="CW51" i="2"/>
  <c r="CW137" i="2"/>
  <c r="CW61" i="2"/>
  <c r="CW204" i="2"/>
  <c r="CW213" i="2"/>
  <c r="AS255" i="2"/>
  <c r="CW68" i="3"/>
  <c r="CW199" i="2"/>
  <c r="CW209" i="2"/>
  <c r="AL217" i="2"/>
  <c r="AL218" i="2"/>
  <c r="J70" i="3"/>
  <c r="J72" i="3" s="1"/>
  <c r="AT190" i="2"/>
  <c r="AT180" i="2"/>
  <c r="V218" i="2"/>
  <c r="AK188" i="2"/>
  <c r="CQ139" i="2"/>
  <c r="CP139" i="2"/>
  <c r="AU6" i="2"/>
  <c r="AS190" i="2"/>
  <c r="AT216" i="2"/>
  <c r="AU56" i="2"/>
  <c r="AT189" i="2"/>
  <c r="AT174" i="2"/>
  <c r="AS187" i="2"/>
  <c r="AS188" i="2" s="1"/>
  <c r="CW186" i="2"/>
  <c r="AU51" i="2"/>
  <c r="AT255" i="2"/>
  <c r="AS189" i="2"/>
  <c r="B261" i="2"/>
  <c r="C263" i="2" s="1"/>
  <c r="CW3" i="6"/>
  <c r="AS33" i="6"/>
  <c r="AT33" i="6"/>
  <c r="AT28" i="6"/>
  <c r="N180" i="2"/>
  <c r="AD180" i="2"/>
  <c r="F217" i="2"/>
  <c r="AS28" i="6"/>
  <c r="CW2" i="5"/>
  <c r="CU139" i="2"/>
  <c r="AS181" i="2"/>
  <c r="AS174" i="2" s="1"/>
  <c r="CW179" i="2"/>
  <c r="AX3" i="2"/>
  <c r="CS139" i="2"/>
  <c r="CO139" i="2"/>
  <c r="AW3" i="2"/>
  <c r="CR139" i="2"/>
  <c r="CT139" i="2"/>
  <c r="CV139" i="2"/>
  <c r="Z261" i="2"/>
  <c r="AP218" i="2"/>
  <c r="U188" i="2"/>
  <c r="AP70" i="3"/>
  <c r="AP72" i="3" s="1"/>
  <c r="R261" i="2"/>
  <c r="AD218" i="2"/>
  <c r="N218" i="2"/>
  <c r="AD261" i="2"/>
  <c r="N261" i="2"/>
  <c r="AP180" i="2"/>
  <c r="AL180" i="2"/>
  <c r="AX140" i="2"/>
  <c r="S188" i="2"/>
  <c r="CU181" i="2"/>
  <c r="CU174" i="2" s="1"/>
  <c r="AF188" i="2"/>
  <c r="P188" i="2"/>
  <c r="AL188" i="2"/>
  <c r="AD188" i="2"/>
  <c r="N188" i="2"/>
  <c r="AL219" i="2"/>
  <c r="H188" i="2"/>
  <c r="V180" i="2"/>
  <c r="AH181" i="2"/>
  <c r="AH174" i="2" s="1"/>
  <c r="J219" i="2"/>
  <c r="G218" i="2"/>
  <c r="B70" i="3"/>
  <c r="B72" i="3" s="1"/>
  <c r="C74" i="3" s="1"/>
  <c r="AH218" i="2"/>
  <c r="R218" i="2"/>
  <c r="AP261" i="2"/>
  <c r="AH261" i="2"/>
  <c r="Z70" i="3"/>
  <c r="Z72" i="3" s="1"/>
  <c r="K271" i="2"/>
  <c r="K275" i="2" s="1"/>
  <c r="AQ218" i="2"/>
  <c r="CV216" i="2"/>
  <c r="CT216" i="2"/>
  <c r="CR216" i="2"/>
  <c r="CP216" i="2"/>
  <c r="CU216" i="2"/>
  <c r="CS216" i="2"/>
  <c r="CO216" i="2"/>
  <c r="CQ216" i="2"/>
  <c r="AP181" i="2"/>
  <c r="AP174" i="2" s="1"/>
  <c r="V181" i="2"/>
  <c r="V174" i="2" s="1"/>
  <c r="AD181" i="2"/>
  <c r="AD174" i="2" s="1"/>
  <c r="AH180" i="2"/>
  <c r="R180" i="2"/>
  <c r="N181" i="2"/>
  <c r="N174" i="2" s="1"/>
  <c r="F70" i="3"/>
  <c r="F72" i="3" s="1"/>
  <c r="F261" i="2"/>
  <c r="F262" i="2" s="1"/>
  <c r="F219" i="2"/>
  <c r="B217" i="2"/>
  <c r="C218" i="2"/>
  <c r="J218" i="2"/>
  <c r="AP217" i="2"/>
  <c r="AL70" i="3"/>
  <c r="AL72" i="3" s="1"/>
  <c r="AL261" i="2"/>
  <c r="AP219" i="2"/>
  <c r="AH219" i="2"/>
  <c r="AD217" i="2"/>
  <c r="AE218" i="2"/>
  <c r="Z219" i="2"/>
  <c r="V217" i="2"/>
  <c r="W218" i="2"/>
  <c r="R219" i="2"/>
  <c r="N217" i="2"/>
  <c r="O218" i="2"/>
  <c r="AH217" i="2"/>
  <c r="AI218" i="2"/>
  <c r="AD219" i="2"/>
  <c r="Z217" i="2"/>
  <c r="AA218" i="2"/>
  <c r="N219" i="2"/>
  <c r="J217" i="2"/>
  <c r="K218" i="2"/>
  <c r="V219" i="2"/>
  <c r="R217" i="2"/>
  <c r="S218" i="2"/>
  <c r="F218" i="2"/>
  <c r="M188" i="2"/>
  <c r="CV179" i="2"/>
  <c r="CR181" i="2"/>
  <c r="CR174" i="2" s="1"/>
  <c r="BA24" i="2"/>
  <c r="AZ24" i="2"/>
  <c r="BB16" i="2"/>
  <c r="B25" i="19" s="1"/>
  <c r="AZ16" i="2"/>
  <c r="CX24" i="2"/>
  <c r="BA32" i="2"/>
  <c r="AX41" i="2"/>
  <c r="AW165" i="2"/>
  <c r="AX166" i="2" s="1"/>
  <c r="AV165" i="2"/>
  <c r="AW17" i="2"/>
  <c r="AW140" i="2"/>
  <c r="CX40" i="2"/>
  <c r="AV25" i="2"/>
  <c r="AV140" i="2"/>
  <c r="CX32" i="2"/>
  <c r="CX16" i="2"/>
  <c r="CR261" i="2"/>
  <c r="CO261" i="2"/>
  <c r="CN187" i="2"/>
  <c r="CO190" i="2"/>
  <c r="CN190" i="2"/>
  <c r="CM187" i="2"/>
  <c r="CV187" i="2"/>
  <c r="CT187" i="2"/>
  <c r="CU190" i="2"/>
  <c r="CR187" i="2"/>
  <c r="CS190" i="2"/>
  <c r="CP187" i="2"/>
  <c r="CQ190" i="2"/>
  <c r="CV190" i="2"/>
  <c r="CU187" i="2"/>
  <c r="CT190" i="2"/>
  <c r="CS187" i="2"/>
  <c r="CP190" i="2"/>
  <c r="CO187" i="2"/>
  <c r="CR190" i="2"/>
  <c r="CQ187" i="2"/>
  <c r="AJ188" i="2"/>
  <c r="R181" i="2"/>
  <c r="R174" i="2" s="1"/>
  <c r="CN217" i="2"/>
  <c r="CN70" i="3"/>
  <c r="CQ181" i="2"/>
  <c r="CQ174" i="2" s="1"/>
  <c r="CM217" i="2"/>
  <c r="CM70" i="3"/>
  <c r="CN219" i="2"/>
  <c r="Z181" i="2"/>
  <c r="Z174" i="2" s="1"/>
  <c r="CS179" i="2"/>
  <c r="CT181" i="2" s="1"/>
  <c r="CT174" i="2" s="1"/>
  <c r="K181" i="2"/>
  <c r="K174" i="2" s="1"/>
  <c r="CO179" i="2"/>
  <c r="CP181" i="2" s="1"/>
  <c r="CP174" i="2" s="1"/>
  <c r="AY39" i="2"/>
  <c r="CY38" i="2"/>
  <c r="S11" i="19" s="1"/>
  <c r="CY30" i="2"/>
  <c r="S10" i="19" s="1"/>
  <c r="CY22" i="2"/>
  <c r="S9" i="19" s="1"/>
  <c r="AY16" i="2"/>
  <c r="CY14" i="2"/>
  <c r="S8" i="19" s="1"/>
  <c r="AU41" i="2"/>
  <c r="CX8" i="2"/>
  <c r="AW25" i="2"/>
  <c r="AC188" i="2"/>
  <c r="X188" i="2"/>
  <c r="I188" i="2"/>
  <c r="AI188" i="2"/>
  <c r="AA188" i="2"/>
  <c r="AW41" i="2"/>
  <c r="AQ70" i="3"/>
  <c r="AQ72" i="3" s="1"/>
  <c r="AQ261" i="2"/>
  <c r="AQ217" i="2"/>
  <c r="AR218" i="2"/>
  <c r="AQ219" i="2"/>
  <c r="E262" i="2"/>
  <c r="O262" i="2"/>
  <c r="AU33" i="2"/>
  <c r="AW33" i="2"/>
  <c r="G188" i="2"/>
  <c r="AY15" i="2"/>
  <c r="O188" i="2"/>
  <c r="AU168" i="2"/>
  <c r="AH188" i="2"/>
  <c r="AM188" i="2"/>
  <c r="AG188" i="2"/>
  <c r="Z188" i="2"/>
  <c r="W188" i="2"/>
  <c r="T188" i="2"/>
  <c r="Q188" i="2"/>
  <c r="AE188" i="2"/>
  <c r="Y188" i="2"/>
  <c r="AP188" i="2"/>
  <c r="AB188" i="2"/>
  <c r="R188" i="2"/>
  <c r="L188" i="2"/>
  <c r="AR188" i="2"/>
  <c r="AO188" i="2"/>
  <c r="D275" i="2"/>
  <c r="D3" i="3"/>
  <c r="AX10" i="2"/>
  <c r="AW9" i="2"/>
  <c r="AV10" i="2"/>
  <c r="AW70" i="2"/>
  <c r="AW79" i="2"/>
  <c r="AV80" i="2"/>
  <c r="AW75" i="2"/>
  <c r="AX33" i="2"/>
  <c r="AZ31" i="2"/>
  <c r="D267" i="2"/>
  <c r="AN188" i="2"/>
  <c r="AV41" i="2"/>
  <c r="AX170" i="2"/>
  <c r="AX171" i="2"/>
  <c r="BB168" i="2"/>
  <c r="BA23" i="2"/>
  <c r="BA15" i="2"/>
  <c r="AZ8" i="2"/>
  <c r="AU10" i="2"/>
  <c r="AU9" i="2"/>
  <c r="AV9" i="2"/>
  <c r="AU75" i="2"/>
  <c r="AV74" i="2"/>
  <c r="AU74" i="2"/>
  <c r="AV33" i="2"/>
  <c r="AZ32" i="2"/>
  <c r="AZ23" i="2"/>
  <c r="D74" i="3"/>
  <c r="C73" i="3"/>
  <c r="K267" i="2"/>
  <c r="AK262" i="2"/>
  <c r="AK72" i="3"/>
  <c r="AI262" i="2"/>
  <c r="AI72" i="3"/>
  <c r="AF262" i="2"/>
  <c r="AF72" i="3"/>
  <c r="AD72" i="3"/>
  <c r="AC271" i="2"/>
  <c r="AC72" i="3"/>
  <c r="AA262" i="2"/>
  <c r="AA72" i="3"/>
  <c r="X271" i="2"/>
  <c r="X72" i="3"/>
  <c r="V262" i="2"/>
  <c r="U271" i="2"/>
  <c r="U72" i="3"/>
  <c r="S262" i="2"/>
  <c r="S72" i="3"/>
  <c r="P271" i="2"/>
  <c r="P72" i="3"/>
  <c r="N72" i="3"/>
  <c r="M262" i="2"/>
  <c r="M72" i="3"/>
  <c r="AH72" i="3"/>
  <c r="I262" i="2"/>
  <c r="I72" i="3"/>
  <c r="AG262" i="2"/>
  <c r="AG72" i="3"/>
  <c r="W262" i="2"/>
  <c r="W72" i="3"/>
  <c r="T271" i="2"/>
  <c r="T72" i="3"/>
  <c r="Q271" i="2"/>
  <c r="Q72" i="3"/>
  <c r="AE262" i="2"/>
  <c r="AE72" i="3"/>
  <c r="Y72" i="3"/>
  <c r="AJ271" i="2"/>
  <c r="AJ72" i="3"/>
  <c r="H271" i="2"/>
  <c r="H72" i="3"/>
  <c r="H75" i="3" s="1"/>
  <c r="E72" i="3"/>
  <c r="E74" i="3" s="1"/>
  <c r="AB262" i="2"/>
  <c r="AB72" i="3"/>
  <c r="O72" i="3"/>
  <c r="O75" i="3" s="1"/>
  <c r="G271" i="2"/>
  <c r="G72" i="3"/>
  <c r="R72" i="3"/>
  <c r="L263" i="2"/>
  <c r="L72" i="3"/>
  <c r="D262" i="2"/>
  <c r="K262" i="2"/>
  <c r="C275" i="2"/>
  <c r="C3" i="3"/>
  <c r="AZ39" i="2"/>
  <c r="BA39" i="2"/>
  <c r="AV168" i="2"/>
  <c r="BB15" i="2"/>
  <c r="B50" i="19" s="1"/>
  <c r="BA8" i="2"/>
  <c r="AX17" i="2"/>
  <c r="AX167" i="2"/>
  <c r="AV17" i="2"/>
  <c r="AW80" i="2"/>
  <c r="AW74" i="2"/>
  <c r="AV75" i="2"/>
  <c r="AU70" i="2"/>
  <c r="AU69" i="2"/>
  <c r="AV69" i="2"/>
  <c r="AV65" i="2"/>
  <c r="AW64" i="2"/>
  <c r="AV58" i="2"/>
  <c r="AY32" i="2"/>
  <c r="AZ15" i="2"/>
  <c r="AY8" i="2"/>
  <c r="AU65" i="2"/>
  <c r="AU64" i="2"/>
  <c r="AV64" i="2"/>
  <c r="BA40" i="2"/>
  <c r="AY31" i="2"/>
  <c r="AW168" i="2"/>
  <c r="AU25" i="2"/>
  <c r="AY24" i="2"/>
  <c r="D73" i="3"/>
  <c r="K188" i="2"/>
  <c r="AZ40" i="2"/>
  <c r="AX25" i="2"/>
  <c r="AY23" i="2"/>
  <c r="BB24" i="2"/>
  <c r="B28" i="19" s="1"/>
  <c r="AX9" i="2"/>
  <c r="AW10" i="2"/>
  <c r="BA16" i="2"/>
  <c r="AY40" i="2"/>
  <c r="BB165" i="2"/>
  <c r="BB8" i="2"/>
  <c r="AU80" i="2"/>
  <c r="AV79" i="2"/>
  <c r="AU79" i="2"/>
  <c r="AU17" i="2"/>
  <c r="AU165" i="2"/>
  <c r="AW69" i="2"/>
  <c r="AV70" i="2"/>
  <c r="AW65" i="2"/>
  <c r="AW58" i="2"/>
  <c r="BB23" i="2"/>
  <c r="B51" i="19" s="1"/>
  <c r="C262" i="2"/>
  <c r="D263" i="2"/>
  <c r="C267" i="2"/>
  <c r="AQ188" i="2"/>
  <c r="K73" i="3"/>
  <c r="AK271" i="2"/>
  <c r="X262" i="2"/>
  <c r="P262" i="2"/>
  <c r="M271" i="2"/>
  <c r="Q262" i="2"/>
  <c r="Y262" i="2"/>
  <c r="H262" i="2"/>
  <c r="CG4" i="4" l="1"/>
  <c r="DG29" i="3"/>
  <c r="CD17" i="6"/>
  <c r="CD19" i="4" s="1"/>
  <c r="CH31" i="6"/>
  <c r="CH17" i="6" s="1"/>
  <c r="CW5" i="5"/>
  <c r="CW15" i="5"/>
  <c r="CW10" i="5"/>
  <c r="AO262" i="2"/>
  <c r="CW216" i="2"/>
  <c r="AM271" i="2"/>
  <c r="AM275" i="2" s="1"/>
  <c r="AN262" i="2"/>
  <c r="AN267" i="2"/>
  <c r="AR262" i="2"/>
  <c r="AS232" i="2"/>
  <c r="AS234" i="2" s="1"/>
  <c r="AS261" i="2"/>
  <c r="AS70" i="3"/>
  <c r="AS72" i="3" s="1"/>
  <c r="CW72" i="3" s="1"/>
  <c r="AS217" i="2"/>
  <c r="AS218" i="2"/>
  <c r="AS219" i="2"/>
  <c r="AT70" i="3"/>
  <c r="AT72" i="3" s="1"/>
  <c r="AT75" i="3" s="1"/>
  <c r="B7" i="19"/>
  <c r="BF167" i="2"/>
  <c r="CX165" i="2"/>
  <c r="CX167" i="2" s="1"/>
  <c r="BF170" i="2"/>
  <c r="CU217" i="2"/>
  <c r="AV88" i="2"/>
  <c r="AU89" i="2"/>
  <c r="AY29" i="2"/>
  <c r="CY152" i="2"/>
  <c r="CY154" i="2" s="1"/>
  <c r="CY143" i="2"/>
  <c r="CY145" i="2" s="1"/>
  <c r="BB90" i="2"/>
  <c r="B18" i="19" s="1"/>
  <c r="AY21" i="2"/>
  <c r="CY149" i="2"/>
  <c r="CY151" i="2" s="1"/>
  <c r="AY37" i="2"/>
  <c r="CY146" i="2"/>
  <c r="CY148" i="2" s="1"/>
  <c r="AX92" i="2"/>
  <c r="CW89" i="2"/>
  <c r="CX103" i="2"/>
  <c r="CX90" i="2"/>
  <c r="AX104" i="2"/>
  <c r="AW105" i="2"/>
  <c r="AW91" i="2"/>
  <c r="AW92" i="2"/>
  <c r="AY103" i="2"/>
  <c r="AY104" i="2" s="1"/>
  <c r="AY90" i="2"/>
  <c r="BA103" i="2"/>
  <c r="BA105" i="2" s="1"/>
  <c r="BA90" i="2"/>
  <c r="AZ103" i="2"/>
  <c r="AZ105" i="2" s="1"/>
  <c r="AZ90" i="2"/>
  <c r="AX91" i="2"/>
  <c r="BF10" i="2"/>
  <c r="F24" i="19" s="1"/>
  <c r="BB103" i="2"/>
  <c r="BB29" i="2"/>
  <c r="AZ21" i="2"/>
  <c r="AY46" i="2"/>
  <c r="AZ37" i="2"/>
  <c r="BB21" i="2"/>
  <c r="AZ29" i="2"/>
  <c r="BA21" i="2"/>
  <c r="BA46" i="2"/>
  <c r="BB46" i="2"/>
  <c r="BA37" i="2"/>
  <c r="BB37" i="2"/>
  <c r="BA29" i="2"/>
  <c r="AZ46" i="2"/>
  <c r="BB140" i="2"/>
  <c r="BB33" i="2"/>
  <c r="BB41" i="2"/>
  <c r="BB3" i="2"/>
  <c r="CV232" i="2"/>
  <c r="CV234" i="2" s="1"/>
  <c r="CW139" i="2"/>
  <c r="BA3" i="2"/>
  <c r="AZ3" i="2"/>
  <c r="AW4" i="2"/>
  <c r="Z271" i="2"/>
  <c r="Z3" i="3" s="1"/>
  <c r="CS261" i="2"/>
  <c r="CM261" i="2"/>
  <c r="B262" i="2"/>
  <c r="B271" i="2"/>
  <c r="B275" i="2" s="1"/>
  <c r="B276" i="2" s="1"/>
  <c r="B267" i="2"/>
  <c r="AT219" i="2"/>
  <c r="AT232" i="2"/>
  <c r="AT234" i="2" s="1"/>
  <c r="CS70" i="3"/>
  <c r="AT218" i="2"/>
  <c r="AT261" i="2"/>
  <c r="AW11" i="2"/>
  <c r="AT217" i="2"/>
  <c r="AY3" i="2"/>
  <c r="AW50" i="2"/>
  <c r="AL262" i="2"/>
  <c r="CP70" i="3"/>
  <c r="K3" i="3"/>
  <c r="CT70" i="3"/>
  <c r="CV261" i="2"/>
  <c r="AW157" i="2"/>
  <c r="AN3" i="3"/>
  <c r="CQ70" i="3"/>
  <c r="CW190" i="2"/>
  <c r="CW187" i="2"/>
  <c r="CW181" i="2"/>
  <c r="CW174" i="2" s="1"/>
  <c r="AW5" i="2"/>
  <c r="AD262" i="2"/>
  <c r="CT261" i="2"/>
  <c r="AW223" i="2"/>
  <c r="AU13" i="2"/>
  <c r="CX3" i="2"/>
  <c r="AX142" i="2"/>
  <c r="AW13" i="2"/>
  <c r="AW141" i="2"/>
  <c r="AV142" i="2"/>
  <c r="AV141" i="2"/>
  <c r="AX141" i="2"/>
  <c r="AW142" i="2"/>
  <c r="AX13" i="2"/>
  <c r="CQ261" i="2"/>
  <c r="R262" i="2"/>
  <c r="N262" i="2"/>
  <c r="CP261" i="2"/>
  <c r="AX11" i="2"/>
  <c r="AP262" i="2"/>
  <c r="AX50" i="2"/>
  <c r="AX157" i="2"/>
  <c r="AX5" i="2"/>
  <c r="AX4" i="2"/>
  <c r="AV13" i="2"/>
  <c r="CP219" i="2"/>
  <c r="CV219" i="2"/>
  <c r="CV70" i="3"/>
  <c r="CO217" i="2"/>
  <c r="CR70" i="3"/>
  <c r="CO219" i="2"/>
  <c r="B73" i="3"/>
  <c r="CS219" i="2"/>
  <c r="AH262" i="2"/>
  <c r="CO188" i="2"/>
  <c r="CU261" i="2"/>
  <c r="CU262" i="2" s="1"/>
  <c r="F75" i="3"/>
  <c r="CR219" i="2"/>
  <c r="CQ217" i="2"/>
  <c r="CO70" i="3"/>
  <c r="CT219" i="2"/>
  <c r="CS217" i="2"/>
  <c r="CU70" i="3"/>
  <c r="CP217" i="2"/>
  <c r="CQ219" i="2"/>
  <c r="CR217" i="2"/>
  <c r="CT217" i="2"/>
  <c r="CU219" i="2"/>
  <c r="CV217" i="2"/>
  <c r="F73" i="3"/>
  <c r="K280" i="2"/>
  <c r="AN280" i="2"/>
  <c r="CN72" i="3"/>
  <c r="CN73" i="3" s="1"/>
  <c r="F264" i="2"/>
  <c r="F267" i="2"/>
  <c r="CN261" i="2"/>
  <c r="G263" i="2"/>
  <c r="J264" i="2"/>
  <c r="AW167" i="2"/>
  <c r="F271" i="2"/>
  <c r="F275" i="2" s="1"/>
  <c r="CV181" i="2"/>
  <c r="CV174" i="2" s="1"/>
  <c r="CQ188" i="2"/>
  <c r="CS188" i="2"/>
  <c r="CU188" i="2"/>
  <c r="CN188" i="2"/>
  <c r="BF37" i="2"/>
  <c r="AW166" i="2"/>
  <c r="AV167" i="2"/>
  <c r="AY140" i="2"/>
  <c r="CX140" i="2"/>
  <c r="CY24" i="2"/>
  <c r="S28" i="19" s="1"/>
  <c r="BA165" i="2"/>
  <c r="AZ165" i="2"/>
  <c r="BD167" i="2" s="1"/>
  <c r="BA17" i="2"/>
  <c r="BA140" i="2"/>
  <c r="AZ17" i="2"/>
  <c r="AZ140" i="2"/>
  <c r="CY32" i="2"/>
  <c r="S31" i="19" s="1"/>
  <c r="CS181" i="2"/>
  <c r="CS174" i="2" s="1"/>
  <c r="CP188" i="2"/>
  <c r="CR188" i="2"/>
  <c r="CT188" i="2"/>
  <c r="CV188" i="2"/>
  <c r="CO262" i="2"/>
  <c r="CO267" i="2"/>
  <c r="CR262" i="2"/>
  <c r="CR267" i="2"/>
  <c r="CY40" i="2"/>
  <c r="S34" i="19" s="1"/>
  <c r="BC39" i="2"/>
  <c r="C53" i="19" s="1"/>
  <c r="CZ38" i="2"/>
  <c r="T11" i="19" s="1"/>
  <c r="CZ30" i="2"/>
  <c r="T10" i="19" s="1"/>
  <c r="CZ22" i="2"/>
  <c r="T9" i="19" s="1"/>
  <c r="AU169" i="2"/>
  <c r="CX168" i="2"/>
  <c r="AW71" i="2"/>
  <c r="AW31" i="6"/>
  <c r="BU31" i="6" s="1"/>
  <c r="AV66" i="2"/>
  <c r="AV31" i="6"/>
  <c r="BT31" i="6" s="1"/>
  <c r="AU81" i="2"/>
  <c r="AU31" i="6"/>
  <c r="BS31" i="6" s="1"/>
  <c r="AY9" i="2"/>
  <c r="CY8" i="2"/>
  <c r="BC16" i="2"/>
  <c r="C25" i="19" s="1"/>
  <c r="CZ14" i="2"/>
  <c r="T8" i="19" s="1"/>
  <c r="CX41" i="2"/>
  <c r="CX25" i="2"/>
  <c r="CX33" i="2"/>
  <c r="CX10" i="2"/>
  <c r="CX17" i="2"/>
  <c r="AY165" i="2"/>
  <c r="CY16" i="2"/>
  <c r="S25" i="19" s="1"/>
  <c r="J75" i="3"/>
  <c r="CO72" i="3"/>
  <c r="CS72" i="3"/>
  <c r="CR72" i="3"/>
  <c r="CT72" i="3"/>
  <c r="CQ72" i="3"/>
  <c r="CU72" i="3"/>
  <c r="CP72" i="3"/>
  <c r="CV72" i="3"/>
  <c r="CM72" i="3"/>
  <c r="BC15" i="2"/>
  <c r="C50" i="19" s="1"/>
  <c r="BA168" i="2"/>
  <c r="BC40" i="2"/>
  <c r="C34" i="19" s="1"/>
  <c r="G262" i="2"/>
  <c r="AG271" i="2"/>
  <c r="AG3" i="3" s="1"/>
  <c r="I271" i="2"/>
  <c r="I3" i="3" s="1"/>
  <c r="U262" i="2"/>
  <c r="AC262" i="2"/>
  <c r="AF271" i="2"/>
  <c r="AF3" i="3" s="1"/>
  <c r="L271" i="2"/>
  <c r="L275" i="2" s="1"/>
  <c r="AB271" i="2"/>
  <c r="AB275" i="2" s="1"/>
  <c r="AP271" i="2"/>
  <c r="AE271" i="2"/>
  <c r="AE3" i="3" s="1"/>
  <c r="W271" i="2"/>
  <c r="W275" i="2" s="1"/>
  <c r="G264" i="2"/>
  <c r="AO263" i="2"/>
  <c r="AO271" i="2"/>
  <c r="AO3" i="3" s="1"/>
  <c r="AV71" i="2"/>
  <c r="AU170" i="2"/>
  <c r="L262" i="2"/>
  <c r="AV169" i="2"/>
  <c r="J271" i="2"/>
  <c r="BB17" i="2"/>
  <c r="AY168" i="2"/>
  <c r="AY169" i="2" s="1"/>
  <c r="AZ25" i="2"/>
  <c r="BB25" i="2"/>
  <c r="AZ10" i="2"/>
  <c r="BA25" i="2"/>
  <c r="AW66" i="2"/>
  <c r="BA10" i="2"/>
  <c r="BA33" i="2"/>
  <c r="AY17" i="2"/>
  <c r="AZ41" i="2"/>
  <c r="AY10" i="2"/>
  <c r="AY33" i="2"/>
  <c r="G275" i="2"/>
  <c r="G3" i="3"/>
  <c r="AJ275" i="2"/>
  <c r="AJ3" i="3"/>
  <c r="Q275" i="2"/>
  <c r="Q3" i="3"/>
  <c r="T275" i="2"/>
  <c r="T3" i="3"/>
  <c r="AV166" i="2"/>
  <c r="AU166" i="2"/>
  <c r="AU167" i="2"/>
  <c r="BD8" i="2"/>
  <c r="AV59" i="2"/>
  <c r="AU59" i="2"/>
  <c r="AU60" i="2"/>
  <c r="BB167" i="2"/>
  <c r="C276" i="2"/>
  <c r="D277" i="2"/>
  <c r="AR267" i="2"/>
  <c r="P75" i="3"/>
  <c r="L73" i="3"/>
  <c r="M74" i="3"/>
  <c r="V264" i="2"/>
  <c r="S263" i="2"/>
  <c r="R267" i="2"/>
  <c r="H74" i="3"/>
  <c r="K75" i="3"/>
  <c r="G73" i="3"/>
  <c r="O267" i="2"/>
  <c r="S264" i="2"/>
  <c r="P263" i="2"/>
  <c r="AF75" i="3"/>
  <c r="AB73" i="3"/>
  <c r="AC74" i="3"/>
  <c r="I75" i="3"/>
  <c r="F74" i="3"/>
  <c r="E73" i="3"/>
  <c r="E267" i="2"/>
  <c r="I264" i="2"/>
  <c r="F263" i="2"/>
  <c r="L75" i="3"/>
  <c r="H73" i="3"/>
  <c r="I74" i="3"/>
  <c r="AN264" i="2"/>
  <c r="AK263" i="2"/>
  <c r="AJ267" i="2"/>
  <c r="AQ74" i="3"/>
  <c r="AP73" i="3"/>
  <c r="AC75" i="3"/>
  <c r="Y73" i="3"/>
  <c r="Z74" i="3"/>
  <c r="Y267" i="2"/>
  <c r="Z263" i="2"/>
  <c r="AC264" i="2"/>
  <c r="AF74" i="3"/>
  <c r="AI75" i="3"/>
  <c r="AE73" i="3"/>
  <c r="N264" i="2"/>
  <c r="K263" i="2"/>
  <c r="J267" i="2"/>
  <c r="U75" i="3"/>
  <c r="Q73" i="3"/>
  <c r="R74" i="3"/>
  <c r="X264" i="2"/>
  <c r="U263" i="2"/>
  <c r="T267" i="2"/>
  <c r="X74" i="3"/>
  <c r="AA75" i="3"/>
  <c r="W73" i="3"/>
  <c r="AD264" i="2"/>
  <c r="AA263" i="2"/>
  <c r="Z267" i="2"/>
  <c r="AM267" i="2"/>
  <c r="AQ264" i="2"/>
  <c r="AN263" i="2"/>
  <c r="AL264" i="2"/>
  <c r="AI263" i="2"/>
  <c r="AH267" i="2"/>
  <c r="Q75" i="3"/>
  <c r="M73" i="3"/>
  <c r="N74" i="3"/>
  <c r="R264" i="2"/>
  <c r="O263" i="2"/>
  <c r="N267" i="2"/>
  <c r="T75" i="3"/>
  <c r="P73" i="3"/>
  <c r="Q74" i="3"/>
  <c r="S267" i="2"/>
  <c r="W264" i="2"/>
  <c r="T263" i="2"/>
  <c r="Y75" i="3"/>
  <c r="U73" i="3"/>
  <c r="V74" i="3"/>
  <c r="Z264" i="2"/>
  <c r="W263" i="2"/>
  <c r="V267" i="2"/>
  <c r="AB75" i="3"/>
  <c r="X73" i="3"/>
  <c r="Y74" i="3"/>
  <c r="AA267" i="2"/>
  <c r="AE264" i="2"/>
  <c r="AB263" i="2"/>
  <c r="AG75" i="3"/>
  <c r="AC73" i="3"/>
  <c r="AD74" i="3"/>
  <c r="AH264" i="2"/>
  <c r="AE263" i="2"/>
  <c r="AD267" i="2"/>
  <c r="AJ75" i="3"/>
  <c r="AF73" i="3"/>
  <c r="AG74" i="3"/>
  <c r="AI267" i="2"/>
  <c r="AM264" i="2"/>
  <c r="AJ263" i="2"/>
  <c r="AP264" i="2"/>
  <c r="AM263" i="2"/>
  <c r="AL267" i="2"/>
  <c r="AR74" i="3"/>
  <c r="AQ73" i="3"/>
  <c r="G75" i="3"/>
  <c r="AU76" i="2"/>
  <c r="BC23" i="2"/>
  <c r="C51" i="19" s="1"/>
  <c r="E263" i="2"/>
  <c r="AU171" i="2"/>
  <c r="K276" i="2"/>
  <c r="AN276" i="2"/>
  <c r="D276" i="2"/>
  <c r="AR271" i="2"/>
  <c r="R271" i="2"/>
  <c r="O271" i="2"/>
  <c r="E271" i="2"/>
  <c r="H275" i="2"/>
  <c r="H280" i="2" s="1"/>
  <c r="H3" i="3"/>
  <c r="AJ262" i="2"/>
  <c r="Y271" i="2"/>
  <c r="J262" i="2"/>
  <c r="T262" i="2"/>
  <c r="Z262" i="2"/>
  <c r="AM262" i="2"/>
  <c r="AH271" i="2"/>
  <c r="M275" i="2"/>
  <c r="M3" i="3"/>
  <c r="N271" i="2"/>
  <c r="P275" i="2"/>
  <c r="P3" i="3"/>
  <c r="S271" i="2"/>
  <c r="U275" i="2"/>
  <c r="U3" i="3"/>
  <c r="V271" i="2"/>
  <c r="X275" i="2"/>
  <c r="X3" i="3"/>
  <c r="AA271" i="2"/>
  <c r="AC275" i="2"/>
  <c r="AC3" i="3"/>
  <c r="AD271" i="2"/>
  <c r="AI271" i="2"/>
  <c r="AK275" i="2"/>
  <c r="AK3" i="3"/>
  <c r="AL271" i="2"/>
  <c r="L74" i="3"/>
  <c r="AR264" i="2"/>
  <c r="BC31" i="2"/>
  <c r="C52" i="19" s="1"/>
  <c r="AW60" i="2"/>
  <c r="AW170" i="2"/>
  <c r="AX169" i="2"/>
  <c r="AW171" i="2"/>
  <c r="AU66" i="2"/>
  <c r="AZ9" i="2"/>
  <c r="AW59" i="2"/>
  <c r="AV60" i="2"/>
  <c r="AU71" i="2"/>
  <c r="AV76" i="2"/>
  <c r="AW81" i="2"/>
  <c r="AY41" i="2"/>
  <c r="BE8" i="2"/>
  <c r="BB9" i="2"/>
  <c r="B49" i="19" s="1"/>
  <c r="AW169" i="2"/>
  <c r="AV171" i="2"/>
  <c r="AV170" i="2"/>
  <c r="AO73" i="3"/>
  <c r="AP74" i="3"/>
  <c r="AO267" i="2"/>
  <c r="AP263" i="2"/>
  <c r="AR73" i="3"/>
  <c r="P264" i="2"/>
  <c r="M263" i="2"/>
  <c r="L267" i="2"/>
  <c r="S74" i="3"/>
  <c r="V75" i="3"/>
  <c r="R73" i="3"/>
  <c r="G267" i="2"/>
  <c r="K264" i="2"/>
  <c r="H263" i="2"/>
  <c r="P74" i="3"/>
  <c r="S75" i="3"/>
  <c r="O73" i="3"/>
  <c r="AF264" i="2"/>
  <c r="AC263" i="2"/>
  <c r="AB267" i="2"/>
  <c r="L264" i="2"/>
  <c r="I263" i="2"/>
  <c r="H267" i="2"/>
  <c r="AN75" i="3"/>
  <c r="AJ73" i="3"/>
  <c r="AK74" i="3"/>
  <c r="AQ263" i="2"/>
  <c r="AP267" i="2"/>
  <c r="AE267" i="2"/>
  <c r="AI264" i="2"/>
  <c r="AF263" i="2"/>
  <c r="K74" i="3"/>
  <c r="N75" i="3"/>
  <c r="J73" i="3"/>
  <c r="Q267" i="2"/>
  <c r="R263" i="2"/>
  <c r="U264" i="2"/>
  <c r="X75" i="3"/>
  <c r="T73" i="3"/>
  <c r="U74" i="3"/>
  <c r="W267" i="2"/>
  <c r="AA264" i="2"/>
  <c r="X263" i="2"/>
  <c r="AA74" i="3"/>
  <c r="AD75" i="3"/>
  <c r="Z73" i="3"/>
  <c r="AK75" i="3"/>
  <c r="AG73" i="3"/>
  <c r="AH74" i="3"/>
  <c r="AG267" i="2"/>
  <c r="AH263" i="2"/>
  <c r="AK264" i="2"/>
  <c r="AN74" i="3"/>
  <c r="AQ75" i="3"/>
  <c r="AM73" i="3"/>
  <c r="M75" i="3"/>
  <c r="I73" i="3"/>
  <c r="J74" i="3"/>
  <c r="I267" i="2"/>
  <c r="J263" i="2"/>
  <c r="M264" i="2"/>
  <c r="AI74" i="3"/>
  <c r="AL75" i="3"/>
  <c r="AH73" i="3"/>
  <c r="M267" i="2"/>
  <c r="N263" i="2"/>
  <c r="Q264" i="2"/>
  <c r="O74" i="3"/>
  <c r="R75" i="3"/>
  <c r="N73" i="3"/>
  <c r="T264" i="2"/>
  <c r="Q263" i="2"/>
  <c r="P267" i="2"/>
  <c r="T74" i="3"/>
  <c r="W75" i="3"/>
  <c r="S73" i="3"/>
  <c r="U267" i="2"/>
  <c r="V263" i="2"/>
  <c r="Y264" i="2"/>
  <c r="W74" i="3"/>
  <c r="Z75" i="3"/>
  <c r="V73" i="3"/>
  <c r="AB264" i="2"/>
  <c r="Y263" i="2"/>
  <c r="X267" i="2"/>
  <c r="AB74" i="3"/>
  <c r="AE75" i="3"/>
  <c r="AA73" i="3"/>
  <c r="AC267" i="2"/>
  <c r="AD263" i="2"/>
  <c r="AG264" i="2"/>
  <c r="AE74" i="3"/>
  <c r="AH75" i="3"/>
  <c r="AD73" i="3"/>
  <c r="AJ264" i="2"/>
  <c r="AG263" i="2"/>
  <c r="AF267" i="2"/>
  <c r="AJ74" i="3"/>
  <c r="AM75" i="3"/>
  <c r="AI73" i="3"/>
  <c r="AO75" i="3"/>
  <c r="AK73" i="3"/>
  <c r="AL74" i="3"/>
  <c r="AK267" i="2"/>
  <c r="AL263" i="2"/>
  <c r="AO264" i="2"/>
  <c r="AM74" i="3"/>
  <c r="AP75" i="3"/>
  <c r="AL73" i="3"/>
  <c r="G74" i="3"/>
  <c r="O264" i="2"/>
  <c r="AO74" i="3"/>
  <c r="AR75" i="3"/>
  <c r="AQ267" i="2"/>
  <c r="AR263" i="2"/>
  <c r="AQ262" i="2"/>
  <c r="AQ271" i="2"/>
  <c r="AY25" i="2"/>
  <c r="BC24" i="2"/>
  <c r="C28" i="19" s="1"/>
  <c r="BA41" i="2"/>
  <c r="BC32" i="2"/>
  <c r="C31" i="19" s="1"/>
  <c r="BA9" i="2"/>
  <c r="AZ168" i="2"/>
  <c r="BD170" i="2" s="1"/>
  <c r="BB171" i="2"/>
  <c r="BF29" i="2"/>
  <c r="BB170" i="2"/>
  <c r="H264" i="2"/>
  <c r="AZ33" i="2"/>
  <c r="AW76" i="2"/>
  <c r="AV81" i="2"/>
  <c r="BC8" i="2"/>
  <c r="BB10" i="2"/>
  <c r="B24" i="19" s="1"/>
  <c r="CH29" i="3" l="1"/>
  <c r="CH31" i="3"/>
  <c r="CH30" i="3"/>
  <c r="DG4" i="4"/>
  <c r="CH19" i="4"/>
  <c r="CW217" i="2"/>
  <c r="AM3" i="3"/>
  <c r="CW219" i="2"/>
  <c r="CW232" i="2"/>
  <c r="CW234" i="2" s="1"/>
  <c r="CW70" i="3"/>
  <c r="AS73" i="3"/>
  <c r="AT73" i="3"/>
  <c r="AT74" i="3"/>
  <c r="AS74" i="3"/>
  <c r="AS264" i="2"/>
  <c r="AS75" i="3"/>
  <c r="AT263" i="2"/>
  <c r="AS263" i="2"/>
  <c r="D7" i="19"/>
  <c r="AS271" i="2"/>
  <c r="AS3" i="3" s="1"/>
  <c r="AS262" i="2"/>
  <c r="C7" i="19"/>
  <c r="E7" i="19"/>
  <c r="CW261" i="2"/>
  <c r="AS267" i="2"/>
  <c r="B6" i="19"/>
  <c r="S7" i="19"/>
  <c r="BI177" i="2"/>
  <c r="BI10" i="2"/>
  <c r="I24" i="19" s="1"/>
  <c r="CZ177" i="2"/>
  <c r="CY165" i="2"/>
  <c r="CY167" i="2" s="1"/>
  <c r="BH177" i="2"/>
  <c r="BH10" i="2"/>
  <c r="H24" i="19" s="1"/>
  <c r="BG177" i="2"/>
  <c r="BG10" i="2"/>
  <c r="G24" i="19" s="1"/>
  <c r="BB92" i="2"/>
  <c r="B43" i="19" s="1"/>
  <c r="BF92" i="2"/>
  <c r="F43" i="19" s="1"/>
  <c r="CZ143" i="2"/>
  <c r="CZ145" i="2" s="1"/>
  <c r="CZ146" i="2"/>
  <c r="CZ148" i="2" s="1"/>
  <c r="BF5" i="2"/>
  <c r="F23" i="19" s="1"/>
  <c r="CZ149" i="2"/>
  <c r="CZ151" i="2" s="1"/>
  <c r="BE90" i="2"/>
  <c r="E18" i="19" s="1"/>
  <c r="CZ152" i="2"/>
  <c r="CZ154" i="2" s="1"/>
  <c r="AW87" i="2"/>
  <c r="AW88" i="2" s="1"/>
  <c r="CX11" i="2"/>
  <c r="AX87" i="2"/>
  <c r="BA92" i="2"/>
  <c r="AY92" i="2"/>
  <c r="CX105" i="2"/>
  <c r="CY103" i="2"/>
  <c r="CY90" i="2"/>
  <c r="S18" i="19" s="1"/>
  <c r="CX92" i="2"/>
  <c r="BB104" i="2"/>
  <c r="AY105" i="2"/>
  <c r="BA104" i="2"/>
  <c r="AZ104" i="2"/>
  <c r="AZ92" i="2"/>
  <c r="AY91" i="2"/>
  <c r="BC103" i="2"/>
  <c r="BC90" i="2"/>
  <c r="C18" i="19" s="1"/>
  <c r="BD103" i="2"/>
  <c r="BD105" i="2" s="1"/>
  <c r="BD90" i="2"/>
  <c r="D18" i="19" s="1"/>
  <c r="BA91" i="2"/>
  <c r="BB91" i="2"/>
  <c r="B60" i="19" s="1"/>
  <c r="AZ91" i="2"/>
  <c r="BB105" i="2"/>
  <c r="BF9" i="2"/>
  <c r="F49" i="19" s="1"/>
  <c r="BE103" i="2"/>
  <c r="BE105" i="2" s="1"/>
  <c r="BC37" i="2"/>
  <c r="BD37" i="2"/>
  <c r="BC29" i="2"/>
  <c r="BD29" i="2"/>
  <c r="BC21" i="2"/>
  <c r="BD21" i="2"/>
  <c r="BC46" i="2"/>
  <c r="BD46" i="2"/>
  <c r="BF46" i="2"/>
  <c r="BB169" i="2"/>
  <c r="BE170" i="2"/>
  <c r="BA167" i="2"/>
  <c r="BE167" i="2"/>
  <c r="BE41" i="2"/>
  <c r="BE25" i="2"/>
  <c r="BE140" i="2"/>
  <c r="BE33" i="2"/>
  <c r="BE17" i="2"/>
  <c r="BS17" i="6"/>
  <c r="BS19" i="3" s="1"/>
  <c r="BW31" i="6"/>
  <c r="BT17" i="6"/>
  <c r="BX31" i="6"/>
  <c r="BU17" i="6"/>
  <c r="BV19" i="3" s="1"/>
  <c r="BY31" i="6"/>
  <c r="BD41" i="2"/>
  <c r="BD33" i="2"/>
  <c r="BD25" i="2"/>
  <c r="BD17" i="2"/>
  <c r="BD140" i="2"/>
  <c r="BC140" i="2"/>
  <c r="BB142" i="2"/>
  <c r="BB141" i="2"/>
  <c r="BC3" i="2"/>
  <c r="BB223" i="2"/>
  <c r="B31" i="18" s="1"/>
  <c r="BE3" i="2"/>
  <c r="BD3" i="2"/>
  <c r="Z275" i="2"/>
  <c r="BA157" i="2"/>
  <c r="CS264" i="2"/>
  <c r="AW51" i="2"/>
  <c r="CS262" i="2"/>
  <c r="AZ157" i="2"/>
  <c r="CM267" i="2"/>
  <c r="CS267" i="2"/>
  <c r="C277" i="2"/>
  <c r="CM271" i="2"/>
  <c r="BR165" i="2"/>
  <c r="CW188" i="2"/>
  <c r="B3" i="3"/>
  <c r="F278" i="2"/>
  <c r="CM262" i="2"/>
  <c r="CV267" i="2"/>
  <c r="CV262" i="2"/>
  <c r="AW47" i="4"/>
  <c r="AW56" i="2"/>
  <c r="AT271" i="2"/>
  <c r="AT275" i="2" s="1"/>
  <c r="AW6" i="2"/>
  <c r="AW199" i="2"/>
  <c r="AW256" i="2"/>
  <c r="AT262" i="2"/>
  <c r="AW204" i="2"/>
  <c r="AT267" i="2"/>
  <c r="AT264" i="2"/>
  <c r="CQ267" i="2"/>
  <c r="AW186" i="2"/>
  <c r="AW194" i="2"/>
  <c r="AN25" i="3"/>
  <c r="AN55" i="3" s="1"/>
  <c r="K25" i="3"/>
  <c r="CP267" i="2"/>
  <c r="CT271" i="2"/>
  <c r="CT267" i="2"/>
  <c r="CT264" i="2"/>
  <c r="CQ262" i="2"/>
  <c r="CT262" i="2"/>
  <c r="CR264" i="2"/>
  <c r="AZ142" i="2"/>
  <c r="AX204" i="2"/>
  <c r="AX47" i="4"/>
  <c r="AX256" i="2"/>
  <c r="AX199" i="2"/>
  <c r="AX186" i="2"/>
  <c r="AX194" i="2"/>
  <c r="AY13" i="2"/>
  <c r="CX142" i="2"/>
  <c r="CX50" i="2"/>
  <c r="CX223" i="2"/>
  <c r="CX5" i="2"/>
  <c r="AZ141" i="2"/>
  <c r="AY142" i="2"/>
  <c r="BA142" i="2"/>
  <c r="AY141" i="2"/>
  <c r="BA141" i="2"/>
  <c r="AX6" i="2"/>
  <c r="AX2" i="5"/>
  <c r="AX3" i="6"/>
  <c r="AY11" i="2"/>
  <c r="AY4" i="2"/>
  <c r="CP262" i="2"/>
  <c r="CP264" i="2"/>
  <c r="CQ264" i="2"/>
  <c r="AZ11" i="2"/>
  <c r="AX159" i="2"/>
  <c r="AX12" i="2"/>
  <c r="CW267" i="2"/>
  <c r="BA5" i="2"/>
  <c r="BA50" i="2"/>
  <c r="BB4" i="2"/>
  <c r="B48" i="19" s="1"/>
  <c r="CY3" i="2"/>
  <c r="BB157" i="2"/>
  <c r="BB50" i="2"/>
  <c r="AX51" i="2"/>
  <c r="AX56" i="2"/>
  <c r="AZ5" i="2"/>
  <c r="AZ50" i="2"/>
  <c r="BA4" i="2"/>
  <c r="BA11" i="2"/>
  <c r="BB5" i="2"/>
  <c r="B23" i="19" s="1"/>
  <c r="BB11" i="2"/>
  <c r="AY157" i="2"/>
  <c r="AZ4" i="2"/>
  <c r="AY5" i="2"/>
  <c r="AY50" i="2"/>
  <c r="CU267" i="2"/>
  <c r="AV186" i="2"/>
  <c r="CV264" i="2"/>
  <c r="CU264" i="2"/>
  <c r="BA13" i="2"/>
  <c r="AZ13" i="2"/>
  <c r="F3" i="3"/>
  <c r="F25" i="3" s="1"/>
  <c r="F55" i="3" s="1"/>
  <c r="F65" i="3" s="1"/>
  <c r="CN262" i="2"/>
  <c r="AV256" i="2"/>
  <c r="AV204" i="2"/>
  <c r="AV47" i="4"/>
  <c r="AV199" i="2"/>
  <c r="CN264" i="2"/>
  <c r="CN267" i="2"/>
  <c r="CO264" i="2"/>
  <c r="CO75" i="3"/>
  <c r="AU47" i="4"/>
  <c r="AU256" i="2"/>
  <c r="AU204" i="2"/>
  <c r="AU194" i="2"/>
  <c r="AU199" i="2"/>
  <c r="AU186" i="2"/>
  <c r="AK280" i="2"/>
  <c r="AC280" i="2"/>
  <c r="U280" i="2"/>
  <c r="M280" i="2"/>
  <c r="AM280" i="2"/>
  <c r="T280" i="2"/>
  <c r="Q280" i="2"/>
  <c r="AJ280" i="2"/>
  <c r="AB280" i="2"/>
  <c r="X280" i="2"/>
  <c r="P280" i="2"/>
  <c r="W280" i="2"/>
  <c r="L280" i="2"/>
  <c r="CS271" i="2"/>
  <c r="CV271" i="2"/>
  <c r="CR271" i="2"/>
  <c r="CP271" i="2"/>
  <c r="CQ271" i="2"/>
  <c r="BG21" i="2"/>
  <c r="BB166" i="2"/>
  <c r="BA166" i="2"/>
  <c r="CZ24" i="2"/>
  <c r="T28" i="19" s="1"/>
  <c r="CX171" i="2"/>
  <c r="AZ167" i="2"/>
  <c r="BA171" i="2"/>
  <c r="AW12" i="2"/>
  <c r="CZ32" i="2"/>
  <c r="T31" i="19" s="1"/>
  <c r="AY167" i="2"/>
  <c r="CY10" i="2"/>
  <c r="CY140" i="2"/>
  <c r="J275" i="2"/>
  <c r="J278" i="2" s="1"/>
  <c r="CO271" i="2"/>
  <c r="AP275" i="2"/>
  <c r="CW271" i="2"/>
  <c r="CU271" i="2"/>
  <c r="G278" i="2"/>
  <c r="G280" i="2"/>
  <c r="F276" i="2"/>
  <c r="F280" i="2"/>
  <c r="CN271" i="2"/>
  <c r="AY166" i="2"/>
  <c r="AY171" i="2"/>
  <c r="DA38" i="2"/>
  <c r="CZ40" i="2"/>
  <c r="T34" i="19" s="1"/>
  <c r="DA30" i="2"/>
  <c r="DA22" i="2"/>
  <c r="CX170" i="2"/>
  <c r="AY170" i="2"/>
  <c r="CY168" i="2"/>
  <c r="CY17" i="6"/>
  <c r="AW3" i="6"/>
  <c r="AW2" i="5"/>
  <c r="CX19" i="4"/>
  <c r="AV3" i="6"/>
  <c r="AV2" i="5"/>
  <c r="AZ166" i="2"/>
  <c r="CY17" i="2"/>
  <c r="DA14" i="2"/>
  <c r="AU61" i="2"/>
  <c r="CX157" i="2"/>
  <c r="AU3" i="6"/>
  <c r="AU2" i="5"/>
  <c r="CY33" i="2"/>
  <c r="CY25" i="2"/>
  <c r="CY41" i="2"/>
  <c r="CX4" i="6"/>
  <c r="BC25" i="2"/>
  <c r="CZ8" i="2"/>
  <c r="BC165" i="2"/>
  <c r="CZ16" i="2"/>
  <c r="T25" i="19" s="1"/>
  <c r="AK25" i="3"/>
  <c r="AC25" i="3"/>
  <c r="U25" i="3"/>
  <c r="M25" i="3"/>
  <c r="AE25" i="3"/>
  <c r="AF25" i="3"/>
  <c r="AG25" i="3"/>
  <c r="CM73" i="3"/>
  <c r="CN75" i="3"/>
  <c r="CW75" i="3"/>
  <c r="CV73" i="3"/>
  <c r="CU73" i="3"/>
  <c r="CV75" i="3"/>
  <c r="CQ73" i="3"/>
  <c r="CR75" i="3"/>
  <c r="CS75" i="3"/>
  <c r="CR73" i="3"/>
  <c r="CO73" i="3"/>
  <c r="CP75" i="3"/>
  <c r="X25" i="3"/>
  <c r="P25" i="3"/>
  <c r="H25" i="3"/>
  <c r="H77" i="3" s="1"/>
  <c r="Z25" i="3"/>
  <c r="T25" i="3"/>
  <c r="Q25" i="3"/>
  <c r="AJ25" i="3"/>
  <c r="G25" i="3"/>
  <c r="G77" i="3" s="1"/>
  <c r="G78" i="3" s="1"/>
  <c r="AO25" i="3"/>
  <c r="I25" i="3"/>
  <c r="I77" i="3" s="1"/>
  <c r="I78" i="3" s="1"/>
  <c r="CQ75" i="3"/>
  <c r="CP73" i="3"/>
  <c r="CW73" i="3"/>
  <c r="CU75" i="3"/>
  <c r="CT73" i="3"/>
  <c r="CS73" i="3"/>
  <c r="CT75" i="3"/>
  <c r="BA170" i="2"/>
  <c r="I275" i="2"/>
  <c r="I280" i="2" s="1"/>
  <c r="L3" i="3"/>
  <c r="AO275" i="2"/>
  <c r="AO278" i="2" s="1"/>
  <c r="J3" i="3"/>
  <c r="W3" i="3"/>
  <c r="AP3" i="3"/>
  <c r="AF275" i="2"/>
  <c r="AG275" i="2"/>
  <c r="BN165" i="2"/>
  <c r="AX158" i="2"/>
  <c r="AE275" i="2"/>
  <c r="AB3" i="3"/>
  <c r="G277" i="2"/>
  <c r="AW61" i="2"/>
  <c r="AW159" i="2"/>
  <c r="BC17" i="2"/>
  <c r="BC10" i="2"/>
  <c r="C24" i="19" s="1"/>
  <c r="BC9" i="2"/>
  <c r="C49" i="19" s="1"/>
  <c r="BC33" i="2"/>
  <c r="AX206" i="2"/>
  <c r="J51" i="19"/>
  <c r="AI275" i="2"/>
  <c r="AI3" i="3"/>
  <c r="AA275" i="2"/>
  <c r="AA3" i="3"/>
  <c r="X276" i="2"/>
  <c r="AB278" i="2"/>
  <c r="S275" i="2"/>
  <c r="S3" i="3"/>
  <c r="P276" i="2"/>
  <c r="T278" i="2"/>
  <c r="Q277" i="2"/>
  <c r="AH275" i="2"/>
  <c r="AH3" i="3"/>
  <c r="H276" i="2"/>
  <c r="L278" i="2"/>
  <c r="O275" i="2"/>
  <c r="O3" i="3"/>
  <c r="AR275" i="2"/>
  <c r="AR3" i="3"/>
  <c r="H278" i="2"/>
  <c r="J52" i="19"/>
  <c r="I52" i="19"/>
  <c r="I51" i="19"/>
  <c r="BE9" i="2"/>
  <c r="E49" i="19" s="1"/>
  <c r="BG29" i="2"/>
  <c r="I53" i="19"/>
  <c r="AW158" i="2"/>
  <c r="AV159" i="2"/>
  <c r="AV12" i="2"/>
  <c r="BD9" i="2"/>
  <c r="D49" i="19" s="1"/>
  <c r="AZ171" i="2"/>
  <c r="BA169" i="2"/>
  <c r="BD10" i="2"/>
  <c r="D24" i="19" s="1"/>
  <c r="AQ275" i="2"/>
  <c r="AQ3" i="3"/>
  <c r="AZ170" i="2"/>
  <c r="BE10" i="2"/>
  <c r="E24" i="19" s="1"/>
  <c r="J50" i="19"/>
  <c r="AV61" i="2"/>
  <c r="I50" i="19"/>
  <c r="AL275" i="2"/>
  <c r="AL3" i="3"/>
  <c r="AK276" i="2"/>
  <c r="AD275" i="2"/>
  <c r="AD3" i="3"/>
  <c r="AC276" i="2"/>
  <c r="V275" i="2"/>
  <c r="V3" i="3"/>
  <c r="U276" i="2"/>
  <c r="N275" i="2"/>
  <c r="N3" i="3"/>
  <c r="M276" i="2"/>
  <c r="Q278" i="2"/>
  <c r="Y275" i="2"/>
  <c r="Y3" i="3"/>
  <c r="E275" i="2"/>
  <c r="CM275" i="2" s="1"/>
  <c r="E3" i="3"/>
  <c r="AB276" i="2"/>
  <c r="AC277" i="2"/>
  <c r="R275" i="2"/>
  <c r="R3" i="3"/>
  <c r="L276" i="2"/>
  <c r="P278" i="2"/>
  <c r="M277" i="2"/>
  <c r="L277" i="2"/>
  <c r="J53" i="19"/>
  <c r="BC41" i="2"/>
  <c r="AU68" i="3"/>
  <c r="AV158" i="2"/>
  <c r="AU159" i="2"/>
  <c r="AU158" i="2"/>
  <c r="AU12" i="2"/>
  <c r="AZ169" i="2"/>
  <c r="BG37" i="2"/>
  <c r="BC168" i="2"/>
  <c r="CZ168" i="2" s="1"/>
  <c r="AM276" i="2"/>
  <c r="AN277" i="2"/>
  <c r="W276" i="2"/>
  <c r="X277" i="2"/>
  <c r="T276" i="2"/>
  <c r="X278" i="2"/>
  <c r="U277" i="2"/>
  <c r="Q276" i="2"/>
  <c r="U278" i="2"/>
  <c r="AJ276" i="2"/>
  <c r="AN278" i="2"/>
  <c r="AK277" i="2"/>
  <c r="G276" i="2"/>
  <c r="H277" i="2"/>
  <c r="K278" i="2"/>
  <c r="CH36" i="3" l="1"/>
  <c r="CH4" i="4"/>
  <c r="CM280" i="2"/>
  <c r="CI30" i="3"/>
  <c r="AM25" i="3"/>
  <c r="AM77" i="3" s="1"/>
  <c r="AM84" i="3" s="1"/>
  <c r="AM85" i="3" s="1"/>
  <c r="AV5" i="5"/>
  <c r="AV10" i="5"/>
  <c r="AV15" i="5"/>
  <c r="AU5" i="5"/>
  <c r="AU10" i="5"/>
  <c r="AU15" i="5"/>
  <c r="AW5" i="5"/>
  <c r="AW15" i="5"/>
  <c r="AW10" i="5"/>
  <c r="AX5" i="5"/>
  <c r="AX10" i="5"/>
  <c r="AX15" i="5"/>
  <c r="CW262" i="2"/>
  <c r="CW264" i="2"/>
  <c r="AS275" i="2"/>
  <c r="AS277" i="2" s="1"/>
  <c r="T7" i="19"/>
  <c r="U9" i="19"/>
  <c r="U10" i="19"/>
  <c r="D6" i="19"/>
  <c r="E6" i="19"/>
  <c r="U11" i="19"/>
  <c r="J7" i="19"/>
  <c r="U8" i="19"/>
  <c r="C6" i="19"/>
  <c r="S6" i="19"/>
  <c r="S24" i="19"/>
  <c r="BI5" i="2"/>
  <c r="I23" i="19" s="1"/>
  <c r="BI92" i="2"/>
  <c r="I43" i="19" s="1"/>
  <c r="B5" i="19"/>
  <c r="B5" i="18"/>
  <c r="AW187" i="2"/>
  <c r="AW188" i="2" s="1"/>
  <c r="BG167" i="2"/>
  <c r="CZ165" i="2"/>
  <c r="BH92" i="2"/>
  <c r="H43" i="19" s="1"/>
  <c r="BH5" i="2"/>
  <c r="H23" i="19" s="1"/>
  <c r="BG5" i="2"/>
  <c r="G23" i="19" s="1"/>
  <c r="BD169" i="2"/>
  <c r="BG170" i="2"/>
  <c r="BG92" i="2"/>
  <c r="G43" i="19" s="1"/>
  <c r="BE92" i="2"/>
  <c r="E43" i="19" s="1"/>
  <c r="AX89" i="2"/>
  <c r="AX88" i="2"/>
  <c r="AW89" i="2"/>
  <c r="BF91" i="2"/>
  <c r="F60" i="19" s="1"/>
  <c r="AZ87" i="2"/>
  <c r="BB87" i="2"/>
  <c r="B17" i="19" s="1"/>
  <c r="BF4" i="2"/>
  <c r="F48" i="19" s="1"/>
  <c r="AY87" i="2"/>
  <c r="BA87" i="2"/>
  <c r="CY92" i="2"/>
  <c r="S43" i="19" s="1"/>
  <c r="BC91" i="2"/>
  <c r="C60" i="19" s="1"/>
  <c r="BD92" i="2"/>
  <c r="D43" i="19" s="1"/>
  <c r="CZ103" i="2"/>
  <c r="CZ105" i="2" s="1"/>
  <c r="CZ90" i="2"/>
  <c r="T18" i="19" s="1"/>
  <c r="CX100" i="2"/>
  <c r="CX87" i="2"/>
  <c r="BC92" i="2"/>
  <c r="C43" i="19" s="1"/>
  <c r="CY105" i="2"/>
  <c r="BD104" i="2"/>
  <c r="BC104" i="2"/>
  <c r="BC105" i="2"/>
  <c r="J18" i="19"/>
  <c r="BE91" i="2"/>
  <c r="E60" i="19" s="1"/>
  <c r="BD91" i="2"/>
  <c r="D60" i="19" s="1"/>
  <c r="BE104" i="2"/>
  <c r="BR168" i="2"/>
  <c r="BP165" i="2"/>
  <c r="BJ46" i="2"/>
  <c r="BN168" i="2"/>
  <c r="BN8" i="2"/>
  <c r="BR8" i="2"/>
  <c r="BV165" i="2"/>
  <c r="BV168" i="2"/>
  <c r="BW39" i="2"/>
  <c r="BI29" i="2"/>
  <c r="BH37" i="2"/>
  <c r="BS39" i="2"/>
  <c r="BI37" i="2"/>
  <c r="BJ37" i="2"/>
  <c r="BJ29" i="2"/>
  <c r="BW31" i="2"/>
  <c r="BS31" i="2"/>
  <c r="BO23" i="2"/>
  <c r="BV8" i="2"/>
  <c r="BC142" i="2"/>
  <c r="BI46" i="2"/>
  <c r="BH46" i="2"/>
  <c r="BE142" i="2"/>
  <c r="BE141" i="2"/>
  <c r="BE50" i="2"/>
  <c r="BE223" i="2"/>
  <c r="E31" i="18" s="1"/>
  <c r="BS19" i="4"/>
  <c r="BT19" i="3"/>
  <c r="BT19" i="4"/>
  <c r="BU19" i="3"/>
  <c r="BU19" i="4"/>
  <c r="DD19" i="4" s="1"/>
  <c r="DD17" i="6"/>
  <c r="BZ8" i="2"/>
  <c r="BZ168" i="2"/>
  <c r="CB31" i="6"/>
  <c r="BX17" i="6"/>
  <c r="CA31" i="6"/>
  <c r="BW17" i="6"/>
  <c r="CC31" i="6"/>
  <c r="BY17" i="6"/>
  <c r="BE157" i="2"/>
  <c r="BD50" i="2"/>
  <c r="BD223" i="2"/>
  <c r="D31" i="18" s="1"/>
  <c r="BD142" i="2"/>
  <c r="BD141" i="2"/>
  <c r="BC166" i="2"/>
  <c r="BD166" i="2"/>
  <c r="BC141" i="2"/>
  <c r="BC50" i="2"/>
  <c r="Z276" i="2"/>
  <c r="Z280" i="2"/>
  <c r="BB186" i="2"/>
  <c r="BB199" i="2"/>
  <c r="BB204" i="2"/>
  <c r="BB194" i="2"/>
  <c r="BB56" i="2"/>
  <c r="BB47" i="4"/>
  <c r="BB256" i="2"/>
  <c r="BR167" i="2"/>
  <c r="BA204" i="2"/>
  <c r="BA186" i="2"/>
  <c r="BA199" i="2"/>
  <c r="BA194" i="2"/>
  <c r="BA47" i="4"/>
  <c r="BA256" i="2"/>
  <c r="CM3" i="3"/>
  <c r="CM25" i="3" s="1"/>
  <c r="BT165" i="2"/>
  <c r="AT3" i="3"/>
  <c r="K77" i="3"/>
  <c r="K78" i="3" s="1"/>
  <c r="AZ47" i="4"/>
  <c r="AZ204" i="2"/>
  <c r="AZ186" i="2"/>
  <c r="AZ194" i="2"/>
  <c r="AZ256" i="2"/>
  <c r="AZ199" i="2"/>
  <c r="AN58" i="3"/>
  <c r="AN77" i="3"/>
  <c r="AN78" i="3" s="1"/>
  <c r="K55" i="3"/>
  <c r="AY186" i="2"/>
  <c r="AY204" i="2"/>
  <c r="AY194" i="2"/>
  <c r="AY47" i="4"/>
  <c r="AY256" i="2"/>
  <c r="AY199" i="2"/>
  <c r="I277" i="2"/>
  <c r="AO277" i="2"/>
  <c r="AO276" i="2"/>
  <c r="AX187" i="2"/>
  <c r="AX255" i="2"/>
  <c r="AX28" i="6"/>
  <c r="AX33" i="6"/>
  <c r="AX29" i="6"/>
  <c r="AV187" i="2"/>
  <c r="AX138" i="2"/>
  <c r="AX139" i="2"/>
  <c r="CY11" i="2"/>
  <c r="BA6" i="2"/>
  <c r="CY142" i="2"/>
  <c r="AU187" i="2"/>
  <c r="AY6" i="2"/>
  <c r="AX190" i="2"/>
  <c r="AX162" i="2"/>
  <c r="AX179" i="2" s="1"/>
  <c r="AX180" i="2" s="1"/>
  <c r="AX196" i="2"/>
  <c r="AX201" i="2"/>
  <c r="AX36" i="3"/>
  <c r="AX6" i="5"/>
  <c r="BB12" i="2"/>
  <c r="BB159" i="2"/>
  <c r="BB2" i="5"/>
  <c r="BB3" i="6"/>
  <c r="F77" i="3"/>
  <c r="F78" i="3" s="1"/>
  <c r="J276" i="2"/>
  <c r="BE5" i="2"/>
  <c r="E23" i="19" s="1"/>
  <c r="AX208" i="2"/>
  <c r="BE11" i="2"/>
  <c r="CZ3" i="2"/>
  <c r="CN3" i="3"/>
  <c r="CN25" i="3" s="1"/>
  <c r="BC4" i="2"/>
  <c r="C48" i="19" s="1"/>
  <c r="AY51" i="2"/>
  <c r="AY56" i="2"/>
  <c r="AZ51" i="2"/>
  <c r="AZ56" i="2"/>
  <c r="BC157" i="2"/>
  <c r="BD4" i="2"/>
  <c r="D48" i="19" s="1"/>
  <c r="BA51" i="2"/>
  <c r="BA56" i="2"/>
  <c r="BD5" i="2"/>
  <c r="D23" i="19" s="1"/>
  <c r="BD157" i="2"/>
  <c r="BE4" i="2"/>
  <c r="E48" i="19" s="1"/>
  <c r="BF157" i="2"/>
  <c r="BB51" i="2"/>
  <c r="BC5" i="2"/>
  <c r="C23" i="19" s="1"/>
  <c r="AZ6" i="2"/>
  <c r="BC11" i="2"/>
  <c r="BB6" i="2"/>
  <c r="CY50" i="2"/>
  <c r="CY5" i="2"/>
  <c r="BD11" i="2"/>
  <c r="CX56" i="2"/>
  <c r="CX51" i="2"/>
  <c r="CX6" i="2"/>
  <c r="AW162" i="2"/>
  <c r="AW179" i="2" s="1"/>
  <c r="AW255" i="2"/>
  <c r="AW33" i="6"/>
  <c r="AW29" i="6"/>
  <c r="AW28" i="6"/>
  <c r="AN282" i="2"/>
  <c r="X282" i="2"/>
  <c r="Q282" i="2"/>
  <c r="X281" i="2"/>
  <c r="M278" i="2"/>
  <c r="AK281" i="2"/>
  <c r="L281" i="2"/>
  <c r="AC281" i="2"/>
  <c r="Q281" i="2"/>
  <c r="M281" i="2"/>
  <c r="U282" i="2"/>
  <c r="AN281" i="2"/>
  <c r="T282" i="2"/>
  <c r="P282" i="2"/>
  <c r="U281" i="2"/>
  <c r="L282" i="2"/>
  <c r="AB282" i="2"/>
  <c r="AV162" i="2"/>
  <c r="AV179" i="2" s="1"/>
  <c r="AV255" i="2"/>
  <c r="AV33" i="6"/>
  <c r="AV29" i="6"/>
  <c r="AV28" i="6"/>
  <c r="AP276" i="2"/>
  <c r="DA24" i="2"/>
  <c r="U28" i="19" s="1"/>
  <c r="BN17" i="6"/>
  <c r="BN19" i="4" s="1"/>
  <c r="AU28" i="6"/>
  <c r="AU33" i="6"/>
  <c r="AU29" i="6"/>
  <c r="AU255" i="2"/>
  <c r="CY171" i="2"/>
  <c r="AR280" i="2"/>
  <c r="AR282" i="2" s="1"/>
  <c r="O280" i="2"/>
  <c r="AT280" i="2"/>
  <c r="AW201" i="2"/>
  <c r="AX195" i="2"/>
  <c r="CX27" i="4"/>
  <c r="N277" i="2"/>
  <c r="AL277" i="2"/>
  <c r="S280" i="2"/>
  <c r="AI280" i="2"/>
  <c r="AO280" i="2"/>
  <c r="AO281" i="2" s="1"/>
  <c r="K277" i="2"/>
  <c r="L25" i="3"/>
  <c r="Q77" i="3"/>
  <c r="Q78" i="3" s="1"/>
  <c r="Z77" i="3"/>
  <c r="Z78" i="3" s="1"/>
  <c r="X77" i="3"/>
  <c r="X84" i="3" s="1"/>
  <c r="X85" i="3" s="1"/>
  <c r="AG77" i="3"/>
  <c r="AG78" i="3" s="1"/>
  <c r="AE77" i="3"/>
  <c r="AE78" i="3" s="1"/>
  <c r="U77" i="3"/>
  <c r="U84" i="3" s="1"/>
  <c r="U85" i="3" s="1"/>
  <c r="AK77" i="3"/>
  <c r="AK78" i="3" s="1"/>
  <c r="AO77" i="3"/>
  <c r="AO78" i="3" s="1"/>
  <c r="AJ77" i="3"/>
  <c r="AJ78" i="3" s="1"/>
  <c r="T77" i="3"/>
  <c r="T78" i="3" s="1"/>
  <c r="P77" i="3"/>
  <c r="P84" i="3" s="1"/>
  <c r="P85" i="3" s="1"/>
  <c r="AF77" i="3"/>
  <c r="AF78" i="3" s="1"/>
  <c r="M77" i="3"/>
  <c r="M78" i="3" s="1"/>
  <c r="AC77" i="3"/>
  <c r="AC78" i="3" s="1"/>
  <c r="I276" i="2"/>
  <c r="AP277" i="2"/>
  <c r="J277" i="2"/>
  <c r="H55" i="3"/>
  <c r="CN275" i="2"/>
  <c r="CN280" i="2" s="1"/>
  <c r="AY138" i="2"/>
  <c r="CZ140" i="2"/>
  <c r="M55" i="3"/>
  <c r="CX137" i="2"/>
  <c r="DA16" i="2"/>
  <c r="U25" i="19" s="1"/>
  <c r="AE55" i="3"/>
  <c r="Q55" i="3"/>
  <c r="P55" i="3"/>
  <c r="X55" i="3"/>
  <c r="AF55" i="3"/>
  <c r="Z55" i="3"/>
  <c r="R277" i="2"/>
  <c r="R280" i="2"/>
  <c r="CQ275" i="2"/>
  <c r="CM276" i="2"/>
  <c r="AD278" i="2"/>
  <c r="AD280" i="2"/>
  <c r="CT275" i="2"/>
  <c r="AL280" i="2"/>
  <c r="CV275" i="2"/>
  <c r="AQ278" i="2"/>
  <c r="AQ280" i="2"/>
  <c r="AH277" i="2"/>
  <c r="AH280" i="2"/>
  <c r="CU275" i="2"/>
  <c r="AA277" i="2"/>
  <c r="AA280" i="2"/>
  <c r="AE276" i="2"/>
  <c r="AE280" i="2"/>
  <c r="AG278" i="2"/>
  <c r="AG280" i="2"/>
  <c r="AF276" i="2"/>
  <c r="AF280" i="2"/>
  <c r="H84" i="3"/>
  <c r="H85" i="3" s="1"/>
  <c r="H78" i="3"/>
  <c r="AG276" i="2"/>
  <c r="Y278" i="2"/>
  <c r="Y280" i="2"/>
  <c r="N278" i="2"/>
  <c r="N280" i="2"/>
  <c r="CP275" i="2"/>
  <c r="V277" i="2"/>
  <c r="V280" i="2"/>
  <c r="CR275" i="2"/>
  <c r="AD277" i="2"/>
  <c r="BA12" i="2"/>
  <c r="M282" i="2"/>
  <c r="G281" i="2"/>
  <c r="H281" i="2"/>
  <c r="K282" i="2"/>
  <c r="CS275" i="2"/>
  <c r="I281" i="2"/>
  <c r="AP280" i="2"/>
  <c r="J280" i="2"/>
  <c r="CO275" i="2"/>
  <c r="CS3" i="3"/>
  <c r="U55" i="3"/>
  <c r="DB38" i="2"/>
  <c r="DA40" i="2"/>
  <c r="U34" i="19" s="1"/>
  <c r="CZ170" i="2"/>
  <c r="DB30" i="2"/>
  <c r="DA32" i="2"/>
  <c r="U31" i="19" s="1"/>
  <c r="BB158" i="2"/>
  <c r="B47" i="19" s="1"/>
  <c r="AX205" i="2"/>
  <c r="DB22" i="2"/>
  <c r="CY170" i="2"/>
  <c r="BA159" i="2"/>
  <c r="AW206" i="2"/>
  <c r="CX186" i="2"/>
  <c r="AX5" i="6"/>
  <c r="CX22" i="4"/>
  <c r="CY19" i="4"/>
  <c r="AX200" i="2"/>
  <c r="AW196" i="2"/>
  <c r="AW6" i="5"/>
  <c r="BA3" i="6"/>
  <c r="BA2" i="5"/>
  <c r="DA8" i="2"/>
  <c r="AZ12" i="2"/>
  <c r="AZ2" i="5"/>
  <c r="AZ3" i="6"/>
  <c r="AV6" i="5"/>
  <c r="BC167" i="2"/>
  <c r="AU162" i="2"/>
  <c r="CX173" i="2"/>
  <c r="CX162" i="2" s="1"/>
  <c r="CY157" i="2"/>
  <c r="AY3" i="6"/>
  <c r="AY2" i="5"/>
  <c r="DB14" i="2"/>
  <c r="CZ33" i="2"/>
  <c r="CZ41" i="2"/>
  <c r="CZ25" i="2"/>
  <c r="CZ10" i="2"/>
  <c r="CZ17" i="2"/>
  <c r="CX3" i="6"/>
  <c r="CX198" i="2"/>
  <c r="CX203" i="2"/>
  <c r="CX248" i="2"/>
  <c r="CY4" i="6"/>
  <c r="CX2" i="5"/>
  <c r="CX159" i="2"/>
  <c r="CX12" i="2"/>
  <c r="G55" i="3"/>
  <c r="G65" i="3" s="1"/>
  <c r="AK55" i="3"/>
  <c r="I84" i="3"/>
  <c r="G84" i="3"/>
  <c r="H79" i="3"/>
  <c r="Y25" i="3"/>
  <c r="CT3" i="3"/>
  <c r="AD25" i="3"/>
  <c r="CV3" i="3"/>
  <c r="AL25" i="3"/>
  <c r="AQ25" i="3"/>
  <c r="AR25" i="3"/>
  <c r="O25" i="3"/>
  <c r="CU3" i="3"/>
  <c r="AH25" i="3"/>
  <c r="S25" i="3"/>
  <c r="AI25" i="3"/>
  <c r="W25" i="3"/>
  <c r="J25" i="3"/>
  <c r="CO3" i="3"/>
  <c r="AO55" i="3"/>
  <c r="CQ3" i="3"/>
  <c r="R25" i="3"/>
  <c r="I55" i="3"/>
  <c r="CP3" i="3"/>
  <c r="N25" i="3"/>
  <c r="CR3" i="3"/>
  <c r="V25" i="3"/>
  <c r="AJ55" i="3"/>
  <c r="T55" i="3"/>
  <c r="AG55" i="3"/>
  <c r="AS25" i="3"/>
  <c r="AA25" i="3"/>
  <c r="AC55" i="3"/>
  <c r="AB25" i="3"/>
  <c r="AB55" i="3" s="1"/>
  <c r="AP25" i="3"/>
  <c r="CW3" i="3"/>
  <c r="I79" i="3"/>
  <c r="K50" i="19"/>
  <c r="AW208" i="2"/>
  <c r="AW209" i="2" s="1"/>
  <c r="AK278" i="2"/>
  <c r="AI278" i="2"/>
  <c r="AF278" i="2"/>
  <c r="AJ278" i="2"/>
  <c r="BA158" i="2"/>
  <c r="J24" i="19"/>
  <c r="AX189" i="2"/>
  <c r="BN15" i="2"/>
  <c r="BN39" i="2"/>
  <c r="BN23" i="2"/>
  <c r="AW190" i="2"/>
  <c r="BN167" i="2"/>
  <c r="AZ159" i="2"/>
  <c r="K53" i="19"/>
  <c r="AF277" i="2"/>
  <c r="AG277" i="2"/>
  <c r="BN31" i="2"/>
  <c r="AA278" i="2"/>
  <c r="AQ277" i="2"/>
  <c r="AW177" i="2"/>
  <c r="BC171" i="2"/>
  <c r="BC170" i="2"/>
  <c r="BC169" i="2"/>
  <c r="AV189" i="2"/>
  <c r="AU189" i="2"/>
  <c r="AU190" i="2"/>
  <c r="AU196" i="2"/>
  <c r="AU208" i="2"/>
  <c r="AU209" i="2" s="1"/>
  <c r="AU195" i="2"/>
  <c r="R276" i="2"/>
  <c r="V278" i="2"/>
  <c r="S277" i="2"/>
  <c r="N276" i="2"/>
  <c r="R278" i="2"/>
  <c r="O277" i="2"/>
  <c r="AD276" i="2"/>
  <c r="AH278" i="2"/>
  <c r="AE277" i="2"/>
  <c r="I49" i="19"/>
  <c r="AZ158" i="2"/>
  <c r="AY12" i="2"/>
  <c r="AY158" i="2"/>
  <c r="J49" i="19"/>
  <c r="AV177" i="2"/>
  <c r="AW205" i="2"/>
  <c r="AV206" i="2"/>
  <c r="AW200" i="2"/>
  <c r="AV201" i="2"/>
  <c r="AR276" i="2"/>
  <c r="AR278" i="2"/>
  <c r="O276" i="2"/>
  <c r="P277" i="2"/>
  <c r="S278" i="2"/>
  <c r="O278" i="2"/>
  <c r="S276" i="2"/>
  <c r="T277" i="2"/>
  <c r="W278" i="2"/>
  <c r="AI276" i="2"/>
  <c r="AJ277" i="2"/>
  <c r="AM278" i="2"/>
  <c r="L51" i="19"/>
  <c r="AT276" i="2"/>
  <c r="L53" i="19"/>
  <c r="M53" i="19"/>
  <c r="AT278" i="2"/>
  <c r="L52" i="19"/>
  <c r="M52" i="19"/>
  <c r="AY159" i="2"/>
  <c r="AU200" i="2"/>
  <c r="AU201" i="2"/>
  <c r="AV200" i="2"/>
  <c r="AU206" i="2"/>
  <c r="AU205" i="2"/>
  <c r="AV205" i="2"/>
  <c r="E276" i="2"/>
  <c r="F277" i="2"/>
  <c r="I278" i="2"/>
  <c r="E277" i="2"/>
  <c r="Y276" i="2"/>
  <c r="AC278" i="2"/>
  <c r="Z277" i="2"/>
  <c r="V276" i="2"/>
  <c r="Z278" i="2"/>
  <c r="W277" i="2"/>
  <c r="AL276" i="2"/>
  <c r="AP278" i="2"/>
  <c r="AM277" i="2"/>
  <c r="DA165" i="2"/>
  <c r="AQ276" i="2"/>
  <c r="AR277" i="2"/>
  <c r="AW189" i="2"/>
  <c r="AV190" i="2"/>
  <c r="M51" i="19"/>
  <c r="K51" i="19"/>
  <c r="K52" i="19"/>
  <c r="L50" i="19"/>
  <c r="AH276" i="2"/>
  <c r="AL278" i="2"/>
  <c r="AI277" i="2"/>
  <c r="Y277" i="2"/>
  <c r="AA276" i="2"/>
  <c r="AB277" i="2"/>
  <c r="AE278" i="2"/>
  <c r="M50" i="19"/>
  <c r="CI31" i="3" l="1"/>
  <c r="CI36" i="3" s="1"/>
  <c r="CI29" i="3"/>
  <c r="O51" i="19"/>
  <c r="N52" i="19"/>
  <c r="N53" i="19"/>
  <c r="N51" i="19"/>
  <c r="N50" i="19"/>
  <c r="CP280" i="2"/>
  <c r="CS280" i="2"/>
  <c r="CR280" i="2"/>
  <c r="CV280" i="2"/>
  <c r="CQ280" i="2"/>
  <c r="CU280" i="2"/>
  <c r="CO280" i="2"/>
  <c r="CT280" i="2"/>
  <c r="CI4" i="4"/>
  <c r="AM55" i="3"/>
  <c r="CX10" i="5"/>
  <c r="CX15" i="5"/>
  <c r="AY5" i="5"/>
  <c r="AY15" i="5"/>
  <c r="AY10" i="5"/>
  <c r="BA10" i="5"/>
  <c r="BA15" i="5"/>
  <c r="BB5" i="5"/>
  <c r="B35" i="18" s="1"/>
  <c r="BB10" i="5"/>
  <c r="BB15" i="5"/>
  <c r="AZ5" i="5"/>
  <c r="AZ15" i="5"/>
  <c r="AZ10" i="5"/>
  <c r="AS278" i="2"/>
  <c r="B10" i="1"/>
  <c r="CW275" i="2"/>
  <c r="AS280" i="2"/>
  <c r="AT281" i="2" s="1"/>
  <c r="AT277" i="2"/>
  <c r="AS276" i="2"/>
  <c r="F5" i="19"/>
  <c r="E5" i="19"/>
  <c r="N7" i="19"/>
  <c r="T24" i="19"/>
  <c r="D5" i="19"/>
  <c r="T6" i="19"/>
  <c r="V10" i="19"/>
  <c r="C5" i="19"/>
  <c r="M7" i="19"/>
  <c r="K7" i="19"/>
  <c r="V9" i="19"/>
  <c r="V8" i="19"/>
  <c r="V11" i="19"/>
  <c r="J6" i="19"/>
  <c r="U7" i="19"/>
  <c r="L7" i="19"/>
  <c r="B6" i="18"/>
  <c r="S23" i="19"/>
  <c r="B22" i="19"/>
  <c r="B41" i="18"/>
  <c r="BJ157" i="2"/>
  <c r="F5" i="18"/>
  <c r="B26" i="18"/>
  <c r="C5" i="18"/>
  <c r="B27" i="18"/>
  <c r="E5" i="18"/>
  <c r="S5" i="19"/>
  <c r="S5" i="18"/>
  <c r="D5" i="18"/>
  <c r="B25" i="18"/>
  <c r="CB17" i="6"/>
  <c r="CB19" i="4" s="1"/>
  <c r="CF31" i="6"/>
  <c r="CC17" i="6"/>
  <c r="CD19" i="3" s="1"/>
  <c r="CG31" i="6"/>
  <c r="CD10" i="2"/>
  <c r="CA17" i="6"/>
  <c r="CA19" i="3" s="1"/>
  <c r="CE31" i="6"/>
  <c r="DA168" i="2"/>
  <c r="CZ167" i="2"/>
  <c r="DA167" i="2"/>
  <c r="CD170" i="2"/>
  <c r="BV167" i="2"/>
  <c r="DE165" i="2"/>
  <c r="BR171" i="2"/>
  <c r="BH157" i="2"/>
  <c r="AY88" i="2"/>
  <c r="AY89" i="2"/>
  <c r="AZ88" i="2"/>
  <c r="AZ89" i="2"/>
  <c r="I60" i="19"/>
  <c r="BB88" i="2"/>
  <c r="B59" i="19" s="1"/>
  <c r="BA88" i="2"/>
  <c r="CZ92" i="2"/>
  <c r="T43" i="19" s="1"/>
  <c r="BA89" i="2"/>
  <c r="BC87" i="2"/>
  <c r="C17" i="19" s="1"/>
  <c r="BB89" i="2"/>
  <c r="B42" i="19" s="1"/>
  <c r="BD87" i="2"/>
  <c r="D17" i="19" s="1"/>
  <c r="BE87" i="2"/>
  <c r="E17" i="19" s="1"/>
  <c r="BF87" i="2"/>
  <c r="J60" i="19"/>
  <c r="DA90" i="2"/>
  <c r="U18" i="19" s="1"/>
  <c r="CY100" i="2"/>
  <c r="CY87" i="2"/>
  <c r="S17" i="19" s="1"/>
  <c r="CX89" i="2"/>
  <c r="CX102" i="2"/>
  <c r="BR170" i="2"/>
  <c r="L18" i="19"/>
  <c r="K18" i="19"/>
  <c r="M18" i="19"/>
  <c r="BZ33" i="2"/>
  <c r="BZ90" i="2"/>
  <c r="CD92" i="2" s="1"/>
  <c r="BV33" i="2"/>
  <c r="BV90" i="2"/>
  <c r="BR17" i="2"/>
  <c r="BR90" i="2"/>
  <c r="BN3" i="2"/>
  <c r="BN90" i="2"/>
  <c r="N18" i="19" s="1"/>
  <c r="J43" i="19"/>
  <c r="BV170" i="2"/>
  <c r="BN41" i="2"/>
  <c r="BN17" i="2"/>
  <c r="BZ167" i="2"/>
  <c r="BP39" i="2"/>
  <c r="BN171" i="2"/>
  <c r="BN170" i="2"/>
  <c r="BP31" i="2"/>
  <c r="BQ31" i="2"/>
  <c r="BO39" i="2"/>
  <c r="BR25" i="2"/>
  <c r="BR41" i="2"/>
  <c r="BN10" i="2"/>
  <c r="N24" i="19" s="1"/>
  <c r="BN33" i="2"/>
  <c r="BR10" i="2"/>
  <c r="BN25" i="2"/>
  <c r="BF256" i="2"/>
  <c r="BF199" i="2"/>
  <c r="F25" i="18" s="1"/>
  <c r="BF56" i="2"/>
  <c r="BF47" i="4"/>
  <c r="BF3" i="6"/>
  <c r="BF204" i="2"/>
  <c r="F27" i="18" s="1"/>
  <c r="BF194" i="2"/>
  <c r="BF186" i="2"/>
  <c r="BF51" i="2"/>
  <c r="BF2" i="5"/>
  <c r="BF237" i="2"/>
  <c r="F28" i="18" s="1"/>
  <c r="BF209" i="2"/>
  <c r="BF68" i="3"/>
  <c r="BF213" i="2"/>
  <c r="F30" i="18" s="1"/>
  <c r="BR3" i="2"/>
  <c r="BR33" i="2"/>
  <c r="BF12" i="2"/>
  <c r="BF6" i="2"/>
  <c r="BV171" i="2"/>
  <c r="BZ170" i="2"/>
  <c r="BS168" i="2"/>
  <c r="BS169" i="2" s="1"/>
  <c r="BM46" i="2"/>
  <c r="BT31" i="2"/>
  <c r="BV3" i="2"/>
  <c r="BP23" i="2"/>
  <c r="BV17" i="2"/>
  <c r="BL29" i="2"/>
  <c r="BO31" i="2"/>
  <c r="BP168" i="2"/>
  <c r="BP171" i="2" s="1"/>
  <c r="BL37" i="2"/>
  <c r="BP8" i="2"/>
  <c r="BS8" i="2"/>
  <c r="BX168" i="2"/>
  <c r="BX171" i="2" s="1"/>
  <c r="BL46" i="2"/>
  <c r="BK46" i="2"/>
  <c r="BX31" i="2"/>
  <c r="BK37" i="2"/>
  <c r="BT23" i="2"/>
  <c r="BK29" i="2"/>
  <c r="BK21" i="2"/>
  <c r="BS23" i="2"/>
  <c r="BV25" i="2"/>
  <c r="BV41" i="2"/>
  <c r="BV10" i="2"/>
  <c r="BE51" i="2"/>
  <c r="BE204" i="2"/>
  <c r="E27" i="18" s="1"/>
  <c r="BE194" i="2"/>
  <c r="E26" i="18" s="1"/>
  <c r="BE199" i="2"/>
  <c r="E25" i="18" s="1"/>
  <c r="BE56" i="2"/>
  <c r="BE47" i="4"/>
  <c r="BE186" i="2"/>
  <c r="BE237" i="2"/>
  <c r="E28" i="18" s="1"/>
  <c r="BE256" i="2"/>
  <c r="BE209" i="2"/>
  <c r="BX167" i="2"/>
  <c r="BZ17" i="2"/>
  <c r="AZ187" i="2"/>
  <c r="BZ41" i="2"/>
  <c r="CA39" i="2"/>
  <c r="BZ25" i="2"/>
  <c r="CB31" i="2"/>
  <c r="BX8" i="2"/>
  <c r="BX15" i="2"/>
  <c r="BW15" i="2"/>
  <c r="DD38" i="2"/>
  <c r="CB168" i="2"/>
  <c r="CF170" i="2" s="1"/>
  <c r="BX39" i="2"/>
  <c r="BT168" i="2"/>
  <c r="BX19" i="4"/>
  <c r="BX19" i="3"/>
  <c r="BZ171" i="2"/>
  <c r="DE17" i="6"/>
  <c r="BY19" i="4"/>
  <c r="DE19" i="4" s="1"/>
  <c r="BY19" i="3"/>
  <c r="BZ19" i="3"/>
  <c r="BZ10" i="2"/>
  <c r="BZ3" i="2"/>
  <c r="CA31" i="2"/>
  <c r="CB165" i="2"/>
  <c r="CF167" i="2" s="1"/>
  <c r="BW19" i="3"/>
  <c r="BW19" i="4"/>
  <c r="BD237" i="2"/>
  <c r="D28" i="18" s="1"/>
  <c r="BD199" i="2"/>
  <c r="D25" i="18" s="1"/>
  <c r="BD194" i="2"/>
  <c r="D26" i="18" s="1"/>
  <c r="BD256" i="2"/>
  <c r="BD56" i="2"/>
  <c r="BD204" i="2"/>
  <c r="D27" i="18" s="1"/>
  <c r="BD47" i="4"/>
  <c r="BD186" i="2"/>
  <c r="BD51" i="2"/>
  <c r="BC256" i="2"/>
  <c r="BC194" i="2"/>
  <c r="C26" i="18" s="1"/>
  <c r="BC47" i="4"/>
  <c r="BC199" i="2"/>
  <c r="C25" i="18" s="1"/>
  <c r="BC186" i="2"/>
  <c r="BC237" i="2"/>
  <c r="C28" i="18" s="1"/>
  <c r="BC204" i="2"/>
  <c r="C27" i="18" s="1"/>
  <c r="BC56" i="2"/>
  <c r="BC51" i="2"/>
  <c r="DC22" i="2"/>
  <c r="BB187" i="2"/>
  <c r="B24" i="18" s="1"/>
  <c r="BA187" i="2"/>
  <c r="BB189" i="2"/>
  <c r="BB190" i="2"/>
  <c r="BB29" i="6"/>
  <c r="BB28" i="6"/>
  <c r="BB33" i="6"/>
  <c r="BB255" i="2"/>
  <c r="AT25" i="3"/>
  <c r="AT77" i="3" s="1"/>
  <c r="BA255" i="2"/>
  <c r="BA5" i="5"/>
  <c r="BA29" i="6"/>
  <c r="BA28" i="6"/>
  <c r="BA33" i="6"/>
  <c r="DA10" i="2"/>
  <c r="BT167" i="2"/>
  <c r="BQ23" i="2"/>
  <c r="DC30" i="2"/>
  <c r="K80" i="3"/>
  <c r="BT39" i="2"/>
  <c r="K84" i="3"/>
  <c r="K85" i="3" s="1"/>
  <c r="BQ15" i="2"/>
  <c r="CZ19" i="4"/>
  <c r="CZ17" i="6"/>
  <c r="BT8" i="2"/>
  <c r="BR23" i="2"/>
  <c r="CZ157" i="2"/>
  <c r="BR15" i="2"/>
  <c r="BT15" i="2"/>
  <c r="BS165" i="2"/>
  <c r="BS15" i="2"/>
  <c r="BR39" i="2"/>
  <c r="BR31" i="2"/>
  <c r="AN84" i="3"/>
  <c r="AN85" i="3" s="1"/>
  <c r="AZ255" i="2"/>
  <c r="AZ29" i="6"/>
  <c r="AZ28" i="6"/>
  <c r="AZ33" i="6"/>
  <c r="K57" i="3"/>
  <c r="L77" i="3"/>
  <c r="L79" i="3" s="1"/>
  <c r="AU188" i="2"/>
  <c r="AY187" i="2"/>
  <c r="AV188" i="2"/>
  <c r="CY11" i="6"/>
  <c r="AY33" i="6"/>
  <c r="AY29" i="6"/>
  <c r="AY28" i="6"/>
  <c r="AY255" i="2"/>
  <c r="CN77" i="3"/>
  <c r="CN78" i="3" s="1"/>
  <c r="G79" i="3"/>
  <c r="F84" i="3"/>
  <c r="F85" i="3" s="1"/>
  <c r="AG84" i="3"/>
  <c r="AG85" i="3" s="1"/>
  <c r="AM282" i="2"/>
  <c r="AX30" i="6"/>
  <c r="AX32" i="6"/>
  <c r="CZ142" i="2"/>
  <c r="AX188" i="2"/>
  <c r="AX177" i="2"/>
  <c r="BA139" i="2"/>
  <c r="BB162" i="2"/>
  <c r="BB177" i="2" s="1"/>
  <c r="AZ139" i="2"/>
  <c r="BA138" i="2"/>
  <c r="BC6" i="2"/>
  <c r="AX211" i="2"/>
  <c r="AX209" i="2"/>
  <c r="AZ162" i="2"/>
  <c r="AZ177" i="2" s="1"/>
  <c r="BA162" i="2"/>
  <c r="BA177" i="2" s="1"/>
  <c r="CX139" i="2"/>
  <c r="AY139" i="2"/>
  <c r="AZ138" i="2"/>
  <c r="CZ50" i="2"/>
  <c r="AY162" i="2"/>
  <c r="BD6" i="2"/>
  <c r="BB6" i="5"/>
  <c r="AZ6" i="5"/>
  <c r="AN80" i="3"/>
  <c r="AX181" i="2"/>
  <c r="AX174" i="2" s="1"/>
  <c r="BB36" i="3"/>
  <c r="AX212" i="2"/>
  <c r="AX7" i="6"/>
  <c r="AX34" i="6" s="1"/>
  <c r="AX216" i="2"/>
  <c r="BB208" i="2"/>
  <c r="BF211" i="2" s="1"/>
  <c r="BF159" i="2"/>
  <c r="AX236" i="2"/>
  <c r="AG80" i="3"/>
  <c r="CZ5" i="2"/>
  <c r="CZ11" i="2"/>
  <c r="J23" i="19"/>
  <c r="I48" i="19"/>
  <c r="BI157" i="2"/>
  <c r="J48" i="19"/>
  <c r="BG159" i="2"/>
  <c r="BE6" i="2"/>
  <c r="DA3" i="2"/>
  <c r="CY56" i="2"/>
  <c r="CY6" i="2"/>
  <c r="CY51" i="2"/>
  <c r="AW5" i="6"/>
  <c r="X80" i="3"/>
  <c r="AG79" i="3"/>
  <c r="U78" i="3"/>
  <c r="M84" i="3"/>
  <c r="M87" i="3" s="1"/>
  <c r="AO84" i="3"/>
  <c r="AO85" i="3" s="1"/>
  <c r="W282" i="2"/>
  <c r="S282" i="2"/>
  <c r="L55" i="3"/>
  <c r="Z84" i="3"/>
  <c r="Z85" i="3" s="1"/>
  <c r="AF79" i="3"/>
  <c r="AC84" i="3"/>
  <c r="AC85" i="3" s="1"/>
  <c r="AJ80" i="3"/>
  <c r="AF84" i="3"/>
  <c r="AF85" i="3" s="1"/>
  <c r="AK79" i="3"/>
  <c r="AJ84" i="3"/>
  <c r="AM78" i="3"/>
  <c r="AJ281" i="2"/>
  <c r="T281" i="2"/>
  <c r="O282" i="2"/>
  <c r="P281" i="2"/>
  <c r="AJ58" i="3"/>
  <c r="AO58" i="3"/>
  <c r="AK58" i="3"/>
  <c r="I86" i="3"/>
  <c r="AN79" i="3"/>
  <c r="AE84" i="3"/>
  <c r="AE85" i="3" s="1"/>
  <c r="U80" i="3"/>
  <c r="T80" i="3"/>
  <c r="X78" i="3"/>
  <c r="Q79" i="3"/>
  <c r="AO80" i="3"/>
  <c r="AK80" i="3"/>
  <c r="Q84" i="3"/>
  <c r="Q85" i="3" s="1"/>
  <c r="U79" i="3"/>
  <c r="AK84" i="3"/>
  <c r="AK85" i="3" s="1"/>
  <c r="M80" i="3"/>
  <c r="Q80" i="3"/>
  <c r="T84" i="3"/>
  <c r="T87" i="3" s="1"/>
  <c r="AO79" i="3"/>
  <c r="P78" i="3"/>
  <c r="BQ8" i="2"/>
  <c r="BP17" i="6"/>
  <c r="BP19" i="4" s="1"/>
  <c r="BA196" i="2"/>
  <c r="AD282" i="2"/>
  <c r="CN278" i="2"/>
  <c r="AO282" i="2"/>
  <c r="CW25" i="3"/>
  <c r="AS77" i="3"/>
  <c r="AS78" i="3" s="1"/>
  <c r="V77" i="3"/>
  <c r="V78" i="3" s="1"/>
  <c r="N55" i="3"/>
  <c r="CQ25" i="3"/>
  <c r="J77" i="3"/>
  <c r="J78" i="3" s="1"/>
  <c r="O77" i="3"/>
  <c r="O78" i="3" s="1"/>
  <c r="V55" i="3"/>
  <c r="AP77" i="3"/>
  <c r="AP79" i="3" s="1"/>
  <c r="AA77" i="3"/>
  <c r="AA78" i="3" s="1"/>
  <c r="CR25" i="3"/>
  <c r="CP25" i="3"/>
  <c r="R55" i="3"/>
  <c r="CO25" i="3"/>
  <c r="W77" i="3"/>
  <c r="X79" i="3" s="1"/>
  <c r="S77" i="3"/>
  <c r="S78" i="3" s="1"/>
  <c r="CU25" i="3"/>
  <c r="AR77" i="3"/>
  <c r="AR78" i="3" s="1"/>
  <c r="AD77" i="3"/>
  <c r="AD78" i="3" s="1"/>
  <c r="Y77" i="3"/>
  <c r="Y78" i="3" s="1"/>
  <c r="AV36" i="3"/>
  <c r="CS25" i="3"/>
  <c r="AB77" i="3"/>
  <c r="AB78" i="3" s="1"/>
  <c r="AI77" i="3"/>
  <c r="AI84" i="3" s="1"/>
  <c r="AM87" i="3" s="1"/>
  <c r="AH77" i="3"/>
  <c r="AH78" i="3" s="1"/>
  <c r="CV25" i="3"/>
  <c r="CT25" i="3"/>
  <c r="AW36" i="3"/>
  <c r="CN55" i="3"/>
  <c r="CM55" i="3"/>
  <c r="CO278" i="2"/>
  <c r="CN276" i="2"/>
  <c r="AU212" i="2"/>
  <c r="H65" i="3"/>
  <c r="AL77" i="3"/>
  <c r="CV77" i="3" s="1"/>
  <c r="CX187" i="2"/>
  <c r="S55" i="3"/>
  <c r="AD55" i="3"/>
  <c r="AW7" i="6"/>
  <c r="AW34" i="6" s="1"/>
  <c r="AW212" i="2"/>
  <c r="DB32" i="2"/>
  <c r="V31" i="19" s="1"/>
  <c r="DB16" i="2"/>
  <c r="V25" i="19" s="1"/>
  <c r="CY137" i="2"/>
  <c r="DA33" i="2"/>
  <c r="AA281" i="2"/>
  <c r="AQ77" i="3"/>
  <c r="AQ78" i="3" s="1"/>
  <c r="AQ55" i="3"/>
  <c r="N282" i="2"/>
  <c r="K281" i="2"/>
  <c r="AT282" i="2"/>
  <c r="AQ281" i="2"/>
  <c r="CS276" i="2"/>
  <c r="CT278" i="2"/>
  <c r="J282" i="2"/>
  <c r="J281" i="2"/>
  <c r="Z282" i="2"/>
  <c r="W281" i="2"/>
  <c r="V281" i="2"/>
  <c r="CQ278" i="2"/>
  <c r="CP276" i="2"/>
  <c r="AJ282" i="2"/>
  <c r="AG281" i="2"/>
  <c r="AF282" i="2"/>
  <c r="AH281" i="2"/>
  <c r="AK282" i="2"/>
  <c r="AG282" i="2"/>
  <c r="AF281" i="2"/>
  <c r="AI282" i="2"/>
  <c r="AB281" i="2"/>
  <c r="AE282" i="2"/>
  <c r="AA282" i="2"/>
  <c r="CU276" i="2"/>
  <c r="CV278" i="2"/>
  <c r="AR281" i="2"/>
  <c r="AQ282" i="2"/>
  <c r="CV276" i="2"/>
  <c r="CU278" i="2"/>
  <c r="CT276" i="2"/>
  <c r="V282" i="2"/>
  <c r="S281" i="2"/>
  <c r="R281" i="2"/>
  <c r="AI55" i="3"/>
  <c r="AH55" i="3"/>
  <c r="J55" i="3"/>
  <c r="W55" i="3"/>
  <c r="CO276" i="2"/>
  <c r="CP278" i="2"/>
  <c r="CN282" i="2"/>
  <c r="AP281" i="2"/>
  <c r="CS278" i="2"/>
  <c r="CR276" i="2"/>
  <c r="R282" i="2"/>
  <c r="O281" i="2"/>
  <c r="N281" i="2"/>
  <c r="Z281" i="2"/>
  <c r="AC282" i="2"/>
  <c r="Y282" i="2"/>
  <c r="Y281" i="2"/>
  <c r="AL282" i="2"/>
  <c r="AI281" i="2"/>
  <c r="AP282" i="2"/>
  <c r="AM281" i="2"/>
  <c r="AL281" i="2"/>
  <c r="AH282" i="2"/>
  <c r="AE281" i="2"/>
  <c r="AD281" i="2"/>
  <c r="CQ276" i="2"/>
  <c r="CR278" i="2"/>
  <c r="BA206" i="2"/>
  <c r="BA201" i="2"/>
  <c r="CX244" i="2"/>
  <c r="DC38" i="2"/>
  <c r="DB40" i="2"/>
  <c r="V34" i="19" s="1"/>
  <c r="BA208" i="2"/>
  <c r="AU179" i="2"/>
  <c r="AU181" i="2" s="1"/>
  <c r="AU174" i="2" s="1"/>
  <c r="CX190" i="2"/>
  <c r="DB24" i="2"/>
  <c r="V28" i="19" s="1"/>
  <c r="M24" i="19"/>
  <c r="BA190" i="2"/>
  <c r="CZ171" i="2"/>
  <c r="DA41" i="2"/>
  <c r="AX210" i="2"/>
  <c r="DA17" i="2"/>
  <c r="CX246" i="2"/>
  <c r="CX247" i="2" s="1"/>
  <c r="DA25" i="2"/>
  <c r="DA17" i="6"/>
  <c r="BA6" i="5"/>
  <c r="AW236" i="2"/>
  <c r="BE3" i="6"/>
  <c r="BE2" i="5"/>
  <c r="DB8" i="2"/>
  <c r="BD3" i="6"/>
  <c r="BD2" i="5"/>
  <c r="AV5" i="6"/>
  <c r="AV236" i="2"/>
  <c r="CX249" i="2"/>
  <c r="CX19" i="3"/>
  <c r="AY201" i="2"/>
  <c r="CY198" i="2"/>
  <c r="CY203" i="2"/>
  <c r="DC14" i="2"/>
  <c r="AU28" i="5"/>
  <c r="AU6" i="5"/>
  <c r="CX4" i="5"/>
  <c r="CY2" i="5"/>
  <c r="CY12" i="2"/>
  <c r="AY196" i="2"/>
  <c r="AU5" i="6"/>
  <c r="CX184" i="2"/>
  <c r="BC159" i="2"/>
  <c r="BC3" i="6"/>
  <c r="BC2" i="5"/>
  <c r="CY159" i="2"/>
  <c r="CZ4" i="6"/>
  <c r="CX204" i="2"/>
  <c r="CX206" i="2"/>
  <c r="CX199" i="2"/>
  <c r="CX201" i="2"/>
  <c r="CX23" i="3"/>
  <c r="CY3" i="6"/>
  <c r="AR55" i="3"/>
  <c r="AL55" i="3"/>
  <c r="Y55" i="3"/>
  <c r="AP55" i="3"/>
  <c r="N77" i="3"/>
  <c r="N78" i="3" s="1"/>
  <c r="R77" i="3"/>
  <c r="R78" i="3" s="1"/>
  <c r="O55" i="3"/>
  <c r="AA55" i="3"/>
  <c r="AS55" i="3"/>
  <c r="G85" i="3"/>
  <c r="H86" i="3"/>
  <c r="I85" i="3"/>
  <c r="BA200" i="2"/>
  <c r="AW211" i="2"/>
  <c r="AW216" i="2"/>
  <c r="AU216" i="2"/>
  <c r="AU7" i="6"/>
  <c r="AU34" i="6" s="1"/>
  <c r="BN9" i="2"/>
  <c r="N49" i="19" s="1"/>
  <c r="BQ39" i="2"/>
  <c r="BO168" i="2"/>
  <c r="BO8" i="2"/>
  <c r="BP15" i="2"/>
  <c r="BO165" i="2"/>
  <c r="BO15" i="2"/>
  <c r="BC12" i="2"/>
  <c r="BA205" i="2"/>
  <c r="AW180" i="2"/>
  <c r="AW181" i="2"/>
  <c r="AW174" i="2" s="1"/>
  <c r="BC158" i="2"/>
  <c r="C47" i="19" s="1"/>
  <c r="M49" i="19"/>
  <c r="L49" i="19"/>
  <c r="BE158" i="2"/>
  <c r="E47" i="19" s="1"/>
  <c r="BD159" i="2"/>
  <c r="BD12" i="2"/>
  <c r="BD158" i="2"/>
  <c r="D47" i="19" s="1"/>
  <c r="AY200" i="2"/>
  <c r="AY205" i="2"/>
  <c r="L24" i="19"/>
  <c r="K24" i="19"/>
  <c r="BF158" i="2"/>
  <c r="F47" i="19" s="1"/>
  <c r="BE159" i="2"/>
  <c r="BE12" i="2"/>
  <c r="K49" i="19"/>
  <c r="AY206" i="2"/>
  <c r="AV181" i="2"/>
  <c r="AV174" i="2" s="1"/>
  <c r="AV180" i="2"/>
  <c r="AY208" i="2"/>
  <c r="AY209" i="2" s="1"/>
  <c r="AY195" i="2"/>
  <c r="AU210" i="2"/>
  <c r="AU211" i="2"/>
  <c r="BN161" i="2" l="1"/>
  <c r="BN160" i="2"/>
  <c r="BJ162" i="2"/>
  <c r="BJ179" i="2" s="1"/>
  <c r="CZ162" i="2"/>
  <c r="O52" i="19"/>
  <c r="Q52" i="19"/>
  <c r="P52" i="19"/>
  <c r="P51" i="19"/>
  <c r="P50" i="19"/>
  <c r="Q53" i="19"/>
  <c r="Q50" i="19"/>
  <c r="P53" i="19"/>
  <c r="Q51" i="19"/>
  <c r="O50" i="19"/>
  <c r="O53" i="19"/>
  <c r="CJ29" i="3"/>
  <c r="CJ30" i="3"/>
  <c r="CW280" i="2"/>
  <c r="CW282" i="2" s="1"/>
  <c r="CJ31" i="3"/>
  <c r="CG17" i="6"/>
  <c r="CH19" i="3" s="1"/>
  <c r="CK31" i="6"/>
  <c r="CK17" i="6" s="1"/>
  <c r="DH17" i="6" s="1"/>
  <c r="CF17" i="6"/>
  <c r="CJ31" i="6"/>
  <c r="CJ17" i="6" s="1"/>
  <c r="CJ19" i="4" s="1"/>
  <c r="CE17" i="6"/>
  <c r="CE19" i="4" s="1"/>
  <c r="CI31" i="6"/>
  <c r="CI17" i="6" s="1"/>
  <c r="AM58" i="3"/>
  <c r="C14" i="20"/>
  <c r="D14" i="20"/>
  <c r="CY10" i="5"/>
  <c r="CY15" i="5"/>
  <c r="CX9" i="5"/>
  <c r="CX14" i="5"/>
  <c r="BE15" i="5"/>
  <c r="BE10" i="5"/>
  <c r="BD5" i="5"/>
  <c r="D35" i="18" s="1"/>
  <c r="BD10" i="5"/>
  <c r="BD15" i="5"/>
  <c r="BC5" i="5"/>
  <c r="C35" i="18" s="1"/>
  <c r="BC15" i="5"/>
  <c r="BC10" i="5"/>
  <c r="BF5" i="5"/>
  <c r="F35" i="18" s="1"/>
  <c r="BF15" i="5"/>
  <c r="BF10" i="5"/>
  <c r="BK157" i="2"/>
  <c r="E14" i="20" s="1"/>
  <c r="CW276" i="2"/>
  <c r="F17" i="19"/>
  <c r="BJ2" i="5"/>
  <c r="BJ237" i="2"/>
  <c r="J28" i="18" s="1"/>
  <c r="BJ204" i="2"/>
  <c r="BJ194" i="2"/>
  <c r="J26" i="18" s="1"/>
  <c r="BJ56" i="2"/>
  <c r="BJ199" i="2"/>
  <c r="BJ256" i="2"/>
  <c r="BJ186" i="2"/>
  <c r="BJ47" i="4"/>
  <c r="BJ3" i="6"/>
  <c r="BJ87" i="2"/>
  <c r="BJ89" i="2" s="1"/>
  <c r="BJ51" i="2"/>
  <c r="BJ68" i="3"/>
  <c r="BJ209" i="2"/>
  <c r="BJ213" i="2"/>
  <c r="BJ158" i="2"/>
  <c r="J47" i="19" s="1"/>
  <c r="BJ159" i="2"/>
  <c r="BJ12" i="2"/>
  <c r="BJ6" i="2"/>
  <c r="B11" i="1"/>
  <c r="C10" i="1"/>
  <c r="CW278" i="2"/>
  <c r="AS281" i="2"/>
  <c r="AS282" i="2"/>
  <c r="W8" i="19"/>
  <c r="W11" i="19"/>
  <c r="G41" i="18"/>
  <c r="G22" i="19"/>
  <c r="M6" i="19"/>
  <c r="J5" i="19"/>
  <c r="F41" i="18"/>
  <c r="F22" i="19"/>
  <c r="P7" i="19"/>
  <c r="F26" i="18"/>
  <c r="T5" i="18"/>
  <c r="T5" i="19"/>
  <c r="C41" i="18"/>
  <c r="C22" i="19"/>
  <c r="I5" i="19"/>
  <c r="T23" i="19"/>
  <c r="W10" i="19"/>
  <c r="BV50" i="2"/>
  <c r="K6" i="19"/>
  <c r="H5" i="19"/>
  <c r="U6" i="19"/>
  <c r="W9" i="19"/>
  <c r="CD5" i="2"/>
  <c r="U24" i="19"/>
  <c r="D41" i="18"/>
  <c r="D22" i="19"/>
  <c r="E41" i="18"/>
  <c r="E22" i="19"/>
  <c r="O7" i="19"/>
  <c r="V7" i="19"/>
  <c r="Q7" i="19"/>
  <c r="N6" i="19"/>
  <c r="L6" i="19"/>
  <c r="S9" i="18"/>
  <c r="S7" i="18"/>
  <c r="F6" i="18"/>
  <c r="E6" i="18"/>
  <c r="C6" i="18"/>
  <c r="D6" i="18"/>
  <c r="B54" i="18"/>
  <c r="BI47" i="4"/>
  <c r="BI162" i="2"/>
  <c r="BI179" i="2" s="1"/>
  <c r="BI56" i="2"/>
  <c r="BI204" i="2"/>
  <c r="I27" i="18" s="1"/>
  <c r="BI199" i="2"/>
  <c r="BI237" i="2"/>
  <c r="I28" i="18" s="1"/>
  <c r="BI2" i="5"/>
  <c r="BI256" i="2"/>
  <c r="BI186" i="2"/>
  <c r="BI3" i="6"/>
  <c r="BI87" i="2"/>
  <c r="BI51" i="2"/>
  <c r="BI194" i="2"/>
  <c r="BI68" i="3"/>
  <c r="BI209" i="2"/>
  <c r="BI213" i="2"/>
  <c r="I30" i="18" s="1"/>
  <c r="H5" i="18"/>
  <c r="J5" i="18"/>
  <c r="S22" i="19"/>
  <c r="S41" i="18"/>
  <c r="B42" i="18"/>
  <c r="BI12" i="2"/>
  <c r="BI6" i="2"/>
  <c r="BN92" i="2"/>
  <c r="N43" i="19" s="1"/>
  <c r="I5" i="18"/>
  <c r="CC19" i="3"/>
  <c r="CC19" i="4"/>
  <c r="DF19" i="4" s="1"/>
  <c r="DF17" i="6"/>
  <c r="CA19" i="4"/>
  <c r="CB19" i="3"/>
  <c r="DB168" i="2"/>
  <c r="DB165" i="2"/>
  <c r="DB167" i="2" s="1"/>
  <c r="BN5" i="2"/>
  <c r="N23" i="19" s="1"/>
  <c r="BT90" i="2"/>
  <c r="BO90" i="2"/>
  <c r="BX90" i="2"/>
  <c r="DA171" i="2"/>
  <c r="DA170" i="2"/>
  <c r="BH256" i="2"/>
  <c r="BH199" i="2"/>
  <c r="H25" i="18" s="1"/>
  <c r="BH3" i="6"/>
  <c r="BH56" i="2"/>
  <c r="BH194" i="2"/>
  <c r="H26" i="18" s="1"/>
  <c r="BH204" i="2"/>
  <c r="H27" i="18" s="1"/>
  <c r="BH47" i="4"/>
  <c r="BH2" i="5"/>
  <c r="BH186" i="2"/>
  <c r="BH237" i="2"/>
  <c r="H28" i="18" s="1"/>
  <c r="BH162" i="2"/>
  <c r="BH179" i="2" s="1"/>
  <c r="BH87" i="2"/>
  <c r="H17" i="19" s="1"/>
  <c r="BH51" i="2"/>
  <c r="BH68" i="3"/>
  <c r="BH213" i="2"/>
  <c r="H30" i="18" s="1"/>
  <c r="BH209" i="2"/>
  <c r="BH158" i="2"/>
  <c r="H47" i="19" s="1"/>
  <c r="BH159" i="2"/>
  <c r="BH12" i="2"/>
  <c r="BH6" i="2"/>
  <c r="BG255" i="2"/>
  <c r="BG2" i="5"/>
  <c r="BG56" i="2"/>
  <c r="BG47" i="4"/>
  <c r="BG237" i="2"/>
  <c r="G28" i="18" s="1"/>
  <c r="BG204" i="2"/>
  <c r="G27" i="18" s="1"/>
  <c r="BG194" i="2"/>
  <c r="G26" i="18" s="1"/>
  <c r="BG256" i="2"/>
  <c r="BG186" i="2"/>
  <c r="BG3" i="6"/>
  <c r="BG162" i="2"/>
  <c r="BG179" i="2" s="1"/>
  <c r="BG87" i="2"/>
  <c r="BG51" i="2"/>
  <c r="BG199" i="2"/>
  <c r="BG209" i="2"/>
  <c r="BG68" i="3"/>
  <c r="BG213" i="2"/>
  <c r="G30" i="18" s="1"/>
  <c r="BG158" i="2"/>
  <c r="G47" i="19" s="1"/>
  <c r="BG12" i="2"/>
  <c r="BG6" i="2"/>
  <c r="BD88" i="2"/>
  <c r="D59" i="19" s="1"/>
  <c r="BC88" i="2"/>
  <c r="C59" i="19" s="1"/>
  <c r="BD89" i="2"/>
  <c r="D42" i="19" s="1"/>
  <c r="BC89" i="2"/>
  <c r="C42" i="19" s="1"/>
  <c r="DA157" i="2"/>
  <c r="BB188" i="2"/>
  <c r="M43" i="19"/>
  <c r="AZ188" i="2"/>
  <c r="K23" i="19"/>
  <c r="BE88" i="2"/>
  <c r="E59" i="19" s="1"/>
  <c r="BE89" i="2"/>
  <c r="E42" i="19" s="1"/>
  <c r="L43" i="19"/>
  <c r="BA188" i="2"/>
  <c r="K43" i="19"/>
  <c r="BF88" i="2"/>
  <c r="F59" i="19" s="1"/>
  <c r="DA92" i="2"/>
  <c r="U43" i="19" s="1"/>
  <c r="BF89" i="2"/>
  <c r="F42" i="19" s="1"/>
  <c r="DB90" i="2"/>
  <c r="V18" i="19" s="1"/>
  <c r="BF255" i="2"/>
  <c r="CY89" i="2"/>
  <c r="S42" i="19" s="1"/>
  <c r="BN50" i="2"/>
  <c r="CZ87" i="2"/>
  <c r="T17" i="19" s="1"/>
  <c r="CZ100" i="2"/>
  <c r="CZ102" i="2" s="1"/>
  <c r="CY102" i="2"/>
  <c r="K60" i="19"/>
  <c r="BN157" i="2"/>
  <c r="BN11" i="2"/>
  <c r="BR5" i="2"/>
  <c r="BQ3" i="2"/>
  <c r="BQ90" i="2"/>
  <c r="Q18" i="19" s="1"/>
  <c r="BS17" i="2"/>
  <c r="BS90" i="2"/>
  <c r="BP3" i="2"/>
  <c r="BP90" i="2"/>
  <c r="P18" i="19" s="1"/>
  <c r="BR92" i="2"/>
  <c r="BV92" i="2"/>
  <c r="BZ92" i="2"/>
  <c r="BN91" i="2"/>
  <c r="N60" i="19" s="1"/>
  <c r="L60" i="19"/>
  <c r="M60" i="19"/>
  <c r="BR157" i="2"/>
  <c r="BR11" i="2"/>
  <c r="BR50" i="2"/>
  <c r="BX170" i="2"/>
  <c r="BP41" i="2"/>
  <c r="BV157" i="2"/>
  <c r="BP25" i="2"/>
  <c r="BP10" i="2"/>
  <c r="P24" i="19" s="1"/>
  <c r="BS3" i="2"/>
  <c r="BV11" i="2"/>
  <c r="BV5" i="2"/>
  <c r="BS171" i="2"/>
  <c r="BZ5" i="2"/>
  <c r="BS41" i="2"/>
  <c r="BS33" i="2"/>
  <c r="BS25" i="2"/>
  <c r="BS9" i="2"/>
  <c r="BS170" i="2"/>
  <c r="BF190" i="2"/>
  <c r="F42" i="18" s="1"/>
  <c r="BF216" i="2"/>
  <c r="BF187" i="2"/>
  <c r="F24" i="18" s="1"/>
  <c r="BF189" i="2"/>
  <c r="BF28" i="6"/>
  <c r="BF33" i="6"/>
  <c r="BF29" i="6"/>
  <c r="CA8" i="2"/>
  <c r="BW168" i="2"/>
  <c r="BP17" i="2"/>
  <c r="BP33" i="2"/>
  <c r="BX23" i="2"/>
  <c r="BW8" i="2"/>
  <c r="BW23" i="2"/>
  <c r="BA209" i="2"/>
  <c r="BE211" i="2"/>
  <c r="BE190" i="2"/>
  <c r="E42" i="18" s="1"/>
  <c r="BE216" i="2"/>
  <c r="BE187" i="2"/>
  <c r="E24" i="18" s="1"/>
  <c r="BE189" i="2"/>
  <c r="BE5" i="5"/>
  <c r="E35" i="18" s="1"/>
  <c r="BE255" i="2"/>
  <c r="BE29" i="6"/>
  <c r="BE28" i="6"/>
  <c r="BE33" i="6"/>
  <c r="BT171" i="2"/>
  <c r="BT170" i="2"/>
  <c r="BT169" i="2"/>
  <c r="BU39" i="2"/>
  <c r="CB39" i="2"/>
  <c r="DE19" i="3"/>
  <c r="CB171" i="2"/>
  <c r="CB170" i="2"/>
  <c r="CB167" i="2"/>
  <c r="BX3" i="2"/>
  <c r="BX25" i="2"/>
  <c r="BX17" i="2"/>
  <c r="BX33" i="2"/>
  <c r="BV23" i="2"/>
  <c r="BX10" i="2"/>
  <c r="CA165" i="2"/>
  <c r="CB15" i="2"/>
  <c r="CA15" i="2"/>
  <c r="BV39" i="2"/>
  <c r="BV15" i="2"/>
  <c r="BX41" i="2"/>
  <c r="CB8" i="2"/>
  <c r="BZ11" i="2"/>
  <c r="BZ50" i="2"/>
  <c r="BZ157" i="2"/>
  <c r="BW167" i="2"/>
  <c r="BX166" i="2"/>
  <c r="BW166" i="2"/>
  <c r="BV31" i="2"/>
  <c r="BD255" i="2"/>
  <c r="BD33" i="6"/>
  <c r="BD28" i="6"/>
  <c r="BD29" i="6"/>
  <c r="BD187" i="2"/>
  <c r="D24" i="18" s="1"/>
  <c r="BD190" i="2"/>
  <c r="D42" i="18" s="1"/>
  <c r="BD189" i="2"/>
  <c r="DC24" i="2"/>
  <c r="W28" i="19" s="1"/>
  <c r="BC29" i="6"/>
  <c r="BC28" i="6"/>
  <c r="BC33" i="6"/>
  <c r="BC255" i="2"/>
  <c r="BC190" i="2"/>
  <c r="C42" i="18" s="1"/>
  <c r="BC189" i="2"/>
  <c r="BC187" i="2"/>
  <c r="C24" i="18" s="1"/>
  <c r="BS10" i="2"/>
  <c r="BO3" i="2"/>
  <c r="BT3" i="2"/>
  <c r="AT55" i="3"/>
  <c r="K87" i="3"/>
  <c r="DD40" i="2"/>
  <c r="DC32" i="2"/>
  <c r="W31" i="19" s="1"/>
  <c r="BT41" i="2"/>
  <c r="DD14" i="2"/>
  <c r="BT9" i="2"/>
  <c r="BT17" i="2"/>
  <c r="BT25" i="2"/>
  <c r="AN86" i="3"/>
  <c r="BT10" i="2"/>
  <c r="AN87" i="3"/>
  <c r="BT33" i="2"/>
  <c r="DD22" i="2"/>
  <c r="BU23" i="2"/>
  <c r="BF162" i="2"/>
  <c r="BS167" i="2"/>
  <c r="BT166" i="2"/>
  <c r="BS166" i="2"/>
  <c r="BU165" i="2"/>
  <c r="BV166" i="2" s="1"/>
  <c r="BU15" i="2"/>
  <c r="BR9" i="2"/>
  <c r="BU8" i="2"/>
  <c r="BU168" i="2"/>
  <c r="DD168" i="2" s="1"/>
  <c r="BU31" i="2"/>
  <c r="DD30" i="2"/>
  <c r="CY12" i="6"/>
  <c r="CY22" i="4"/>
  <c r="CY19" i="6"/>
  <c r="AY188" i="2"/>
  <c r="P80" i="3"/>
  <c r="L78" i="3"/>
  <c r="M79" i="3"/>
  <c r="L80" i="3"/>
  <c r="L84" i="3"/>
  <c r="L85" i="3" s="1"/>
  <c r="CN84" i="3"/>
  <c r="CN85" i="3" s="1"/>
  <c r="BA236" i="2"/>
  <c r="J84" i="3"/>
  <c r="K86" i="3" s="1"/>
  <c r="G86" i="3"/>
  <c r="BA5" i="6"/>
  <c r="BA179" i="2"/>
  <c r="BA180" i="2" s="1"/>
  <c r="AZ179" i="2"/>
  <c r="AZ180" i="2" s="1"/>
  <c r="CY173" i="2"/>
  <c r="CY162" i="2" s="1"/>
  <c r="CY139" i="2"/>
  <c r="BB179" i="2"/>
  <c r="BB181" i="2" s="1"/>
  <c r="BB174" i="2" s="1"/>
  <c r="AW232" i="2"/>
  <c r="AW234" i="2" s="1"/>
  <c r="BC162" i="2"/>
  <c r="BB211" i="2"/>
  <c r="BB209" i="2"/>
  <c r="AX214" i="2"/>
  <c r="AX213" i="2"/>
  <c r="AW213" i="2"/>
  <c r="AU214" i="2"/>
  <c r="AU213" i="2"/>
  <c r="DA11" i="2"/>
  <c r="BD162" i="2"/>
  <c r="AY190" i="2"/>
  <c r="BE162" i="2"/>
  <c r="AU232" i="2"/>
  <c r="AU234" i="2" s="1"/>
  <c r="CY206" i="2"/>
  <c r="S46" i="18" s="1"/>
  <c r="AV15" i="8"/>
  <c r="AV16" i="8" s="1"/>
  <c r="AW15" i="8"/>
  <c r="AW16" i="8" s="1"/>
  <c r="AX15" i="8"/>
  <c r="AY6" i="5"/>
  <c r="AZ190" i="2"/>
  <c r="BA189" i="2"/>
  <c r="AX239" i="2"/>
  <c r="AX219" i="2"/>
  <c r="AX70" i="3"/>
  <c r="AX217" i="2"/>
  <c r="AX6" i="3"/>
  <c r="AX82" i="3"/>
  <c r="AX237" i="2"/>
  <c r="AB80" i="3"/>
  <c r="CX179" i="2"/>
  <c r="CX181" i="2" s="1"/>
  <c r="CX174" i="2" s="1"/>
  <c r="AJ85" i="3"/>
  <c r="M85" i="3"/>
  <c r="J79" i="3"/>
  <c r="CO77" i="3"/>
  <c r="CO78" i="3" s="1"/>
  <c r="AF86" i="3"/>
  <c r="K48" i="19"/>
  <c r="BQ25" i="2"/>
  <c r="DA50" i="2"/>
  <c r="DA5" i="2"/>
  <c r="BL157" i="2"/>
  <c r="M48" i="19"/>
  <c r="L23" i="19"/>
  <c r="M23" i="19"/>
  <c r="BM157" i="2"/>
  <c r="BN4" i="2"/>
  <c r="N48" i="19" s="1"/>
  <c r="DB3" i="2"/>
  <c r="L48" i="19"/>
  <c r="CZ51" i="2"/>
  <c r="CZ6" i="2"/>
  <c r="CZ56" i="2"/>
  <c r="AW30" i="6"/>
  <c r="AW32" i="6"/>
  <c r="S84" i="3"/>
  <c r="S85" i="3" s="1"/>
  <c r="AO86" i="3"/>
  <c r="AG87" i="3"/>
  <c r="V79" i="3"/>
  <c r="L57" i="3"/>
  <c r="M57" i="3" s="1"/>
  <c r="CO57" i="3" s="1"/>
  <c r="T85" i="3"/>
  <c r="AG86" i="3"/>
  <c r="AJ87" i="3"/>
  <c r="AV32" i="6"/>
  <c r="AV30" i="6"/>
  <c r="AT78" i="3"/>
  <c r="X87" i="3"/>
  <c r="AA84" i="3"/>
  <c r="AA85" i="3" s="1"/>
  <c r="AT79" i="3"/>
  <c r="J80" i="3"/>
  <c r="P79" i="3"/>
  <c r="V84" i="3"/>
  <c r="V86" i="3" s="1"/>
  <c r="AI58" i="3"/>
  <c r="K79" i="3"/>
  <c r="U86" i="3"/>
  <c r="O80" i="3"/>
  <c r="O84" i="3"/>
  <c r="P86" i="3" s="1"/>
  <c r="Z80" i="3"/>
  <c r="AS80" i="3"/>
  <c r="AS84" i="3"/>
  <c r="AS85" i="3" s="1"/>
  <c r="BQ17" i="2"/>
  <c r="BQ41" i="2"/>
  <c r="AP58" i="3"/>
  <c r="AL58" i="3"/>
  <c r="AQ58" i="3"/>
  <c r="AS58" i="3"/>
  <c r="AR58" i="3"/>
  <c r="AC80" i="3"/>
  <c r="AL84" i="3"/>
  <c r="CV84" i="3" s="1"/>
  <c r="Q86" i="3"/>
  <c r="AD79" i="3"/>
  <c r="AR80" i="3"/>
  <c r="AT84" i="3"/>
  <c r="AH84" i="3"/>
  <c r="AH85" i="3" s="1"/>
  <c r="AP84" i="3"/>
  <c r="AJ79" i="3"/>
  <c r="Z79" i="3"/>
  <c r="Y84" i="3"/>
  <c r="Y86" i="3" s="1"/>
  <c r="AM79" i="3"/>
  <c r="AR84" i="3"/>
  <c r="AR85" i="3" s="1"/>
  <c r="T79" i="3"/>
  <c r="AK86" i="3"/>
  <c r="AK87" i="3"/>
  <c r="AO87" i="3"/>
  <c r="AM80" i="3"/>
  <c r="Y79" i="3"/>
  <c r="AL79" i="3"/>
  <c r="AA79" i="3"/>
  <c r="AP78" i="3"/>
  <c r="AI78" i="3"/>
  <c r="Y80" i="3"/>
  <c r="AP80" i="3"/>
  <c r="AS79" i="3"/>
  <c r="AE80" i="3"/>
  <c r="S80" i="3"/>
  <c r="AI80" i="3"/>
  <c r="U87" i="3"/>
  <c r="AA80" i="3"/>
  <c r="AH80" i="3"/>
  <c r="AD80" i="3"/>
  <c r="AL80" i="3"/>
  <c r="CU77" i="3"/>
  <c r="CR77" i="3"/>
  <c r="AF80" i="3"/>
  <c r="W78" i="3"/>
  <c r="Q87" i="3"/>
  <c r="AC79" i="3"/>
  <c r="AD84" i="3"/>
  <c r="CT84" i="3" s="1"/>
  <c r="CT85" i="3" s="1"/>
  <c r="CT77" i="3"/>
  <c r="AB79" i="3"/>
  <c r="AH79" i="3"/>
  <c r="AB84" i="3"/>
  <c r="AF87" i="3" s="1"/>
  <c r="W84" i="3"/>
  <c r="X86" i="3" s="1"/>
  <c r="W80" i="3"/>
  <c r="AE79" i="3"/>
  <c r="CS77" i="3"/>
  <c r="AT80" i="3"/>
  <c r="AI79" i="3"/>
  <c r="W79" i="3"/>
  <c r="BQ33" i="2"/>
  <c r="BQ9" i="2"/>
  <c r="Q49" i="19" s="1"/>
  <c r="BQ10" i="2"/>
  <c r="Q24" i="19" s="1"/>
  <c r="AY189" i="2"/>
  <c r="CY186" i="2"/>
  <c r="AU30" i="6"/>
  <c r="AU32" i="6"/>
  <c r="AZ189" i="2"/>
  <c r="CX188" i="2"/>
  <c r="AU219" i="2"/>
  <c r="AW70" i="3"/>
  <c r="CX18" i="4"/>
  <c r="CR282" i="2"/>
  <c r="CS282" i="2"/>
  <c r="CO282" i="2"/>
  <c r="CY201" i="2"/>
  <c r="S44" i="18" s="1"/>
  <c r="AZ36" i="3"/>
  <c r="BA36" i="3"/>
  <c r="CT55" i="3"/>
  <c r="CV55" i="3"/>
  <c r="CS55" i="3"/>
  <c r="CU55" i="3"/>
  <c r="CO55" i="3"/>
  <c r="CP55" i="3"/>
  <c r="CR55" i="3"/>
  <c r="CQ55" i="3"/>
  <c r="CW55" i="3"/>
  <c r="AL78" i="3"/>
  <c r="CW77" i="3"/>
  <c r="CX5" i="6"/>
  <c r="CY248" i="2"/>
  <c r="CY249" i="2" s="1"/>
  <c r="CY246" i="2"/>
  <c r="CY247" i="2" s="1"/>
  <c r="CQ282" i="2"/>
  <c r="AQ84" i="3"/>
  <c r="AQ85" i="3" s="1"/>
  <c r="AQ80" i="3"/>
  <c r="CU282" i="2"/>
  <c r="BA7" i="6"/>
  <c r="BA212" i="2"/>
  <c r="AW214" i="2"/>
  <c r="DC40" i="2"/>
  <c r="W34" i="19" s="1"/>
  <c r="CZ137" i="2"/>
  <c r="DC16" i="2"/>
  <c r="W25" i="19" s="1"/>
  <c r="DB25" i="2"/>
  <c r="AI85" i="3"/>
  <c r="AQ79" i="3"/>
  <c r="CV78" i="3"/>
  <c r="AR79" i="3"/>
  <c r="CV282" i="2"/>
  <c r="CT282" i="2"/>
  <c r="CP282" i="2"/>
  <c r="AJ86" i="3"/>
  <c r="AI87" i="3"/>
  <c r="BA216" i="2"/>
  <c r="BB210" i="2"/>
  <c r="BA211" i="2"/>
  <c r="AU180" i="2"/>
  <c r="DB41" i="2"/>
  <c r="AW219" i="2"/>
  <c r="DB10" i="2"/>
  <c r="DB33" i="2"/>
  <c r="DB17" i="2"/>
  <c r="DA12" i="6"/>
  <c r="I18" i="18"/>
  <c r="AW82" i="3"/>
  <c r="AW6" i="3"/>
  <c r="AX238" i="2"/>
  <c r="AW239" i="2"/>
  <c r="AW237" i="2"/>
  <c r="DA19" i="4"/>
  <c r="CZ203" i="2"/>
  <c r="AV82" i="3"/>
  <c r="AW238" i="2"/>
  <c r="AV239" i="2"/>
  <c r="AV6" i="3"/>
  <c r="AV237" i="2"/>
  <c r="CX21" i="3"/>
  <c r="BO17" i="2"/>
  <c r="DC8" i="2"/>
  <c r="AU70" i="3"/>
  <c r="AU72" i="3" s="1"/>
  <c r="CZ2" i="5"/>
  <c r="CZ12" i="2"/>
  <c r="CX242" i="2"/>
  <c r="CX243" i="2" s="1"/>
  <c r="AU236" i="2"/>
  <c r="AU177" i="2"/>
  <c r="CX176" i="2"/>
  <c r="CX177" i="2" s="1"/>
  <c r="CX26" i="5"/>
  <c r="AY179" i="2"/>
  <c r="CZ3" i="6"/>
  <c r="CZ159" i="2"/>
  <c r="CY26" i="5"/>
  <c r="CY4" i="5"/>
  <c r="CY19" i="3"/>
  <c r="CX5" i="5"/>
  <c r="CX6" i="5"/>
  <c r="CX28" i="3"/>
  <c r="AU36" i="3"/>
  <c r="CY204" i="2"/>
  <c r="S27" i="18" s="1"/>
  <c r="CY199" i="2"/>
  <c r="S25" i="18" s="1"/>
  <c r="DA4" i="6"/>
  <c r="R84" i="3"/>
  <c r="CQ77" i="3"/>
  <c r="V80" i="3"/>
  <c r="R79" i="3"/>
  <c r="S79" i="3"/>
  <c r="N84" i="3"/>
  <c r="CP77" i="3"/>
  <c r="R80" i="3"/>
  <c r="N79" i="3"/>
  <c r="O79" i="3"/>
  <c r="N80" i="3"/>
  <c r="AW217" i="2"/>
  <c r="AU261" i="2"/>
  <c r="AX218" i="2"/>
  <c r="AY216" i="2"/>
  <c r="AU218" i="2"/>
  <c r="AU217" i="2"/>
  <c r="BP170" i="2"/>
  <c r="BP169" i="2"/>
  <c r="BO171" i="2"/>
  <c r="BO169" i="2"/>
  <c r="BN169" i="2"/>
  <c r="BN166" i="2"/>
  <c r="BO170" i="2"/>
  <c r="BP166" i="2"/>
  <c r="BO166" i="2"/>
  <c r="BP9" i="2"/>
  <c r="P49" i="19" s="1"/>
  <c r="BO33" i="2"/>
  <c r="BO9" i="2"/>
  <c r="O49" i="19" s="1"/>
  <c r="BO41" i="2"/>
  <c r="BO25" i="2"/>
  <c r="BQ165" i="2"/>
  <c r="DC165" i="2" s="1"/>
  <c r="BO167" i="2"/>
  <c r="BQ168" i="2"/>
  <c r="DC168" i="2" s="1"/>
  <c r="BP167" i="2"/>
  <c r="BO10" i="2"/>
  <c r="O24" i="19" s="1"/>
  <c r="BI159" i="2"/>
  <c r="BI158" i="2"/>
  <c r="I47" i="19" s="1"/>
  <c r="AY210" i="2"/>
  <c r="AY211" i="2"/>
  <c r="BM256" i="2" l="1"/>
  <c r="BM186" i="2"/>
  <c r="BM3" i="6"/>
  <c r="BM237" i="2"/>
  <c r="M28" i="18" s="1"/>
  <c r="BM204" i="2"/>
  <c r="M27" i="18" s="1"/>
  <c r="BM194" i="2"/>
  <c r="M26" i="18" s="1"/>
  <c r="BM2" i="5"/>
  <c r="BM47" i="4"/>
  <c r="BM162" i="2"/>
  <c r="BM179" i="2" s="1"/>
  <c r="BM181" i="2" s="1"/>
  <c r="BM199" i="2"/>
  <c r="M25" i="18" s="1"/>
  <c r="BM213" i="2"/>
  <c r="BM68" i="3"/>
  <c r="BM209" i="2"/>
  <c r="BM87" i="2"/>
  <c r="BM89" i="2" s="1"/>
  <c r="BM51" i="2"/>
  <c r="BM56" i="2"/>
  <c r="BM12" i="2"/>
  <c r="BM6" i="2"/>
  <c r="CE19" i="3"/>
  <c r="CJ4" i="4"/>
  <c r="CK29" i="3" s="1"/>
  <c r="DH29" i="3" s="1"/>
  <c r="CG19" i="4"/>
  <c r="DG19" i="4" s="1"/>
  <c r="DG17" i="6"/>
  <c r="CJ36" i="3"/>
  <c r="CF19" i="3"/>
  <c r="CG19" i="3"/>
  <c r="CF19" i="4"/>
  <c r="CK19" i="4"/>
  <c r="DH19" i="4" s="1"/>
  <c r="CK19" i="3"/>
  <c r="CJ19" i="3"/>
  <c r="CI19" i="4"/>
  <c r="CI19" i="3"/>
  <c r="F14" i="20"/>
  <c r="BL158" i="2"/>
  <c r="L47" i="19" s="1"/>
  <c r="BL256" i="2"/>
  <c r="BL237" i="2"/>
  <c r="L28" i="18" s="1"/>
  <c r="BL204" i="2"/>
  <c r="L27" i="18" s="1"/>
  <c r="BL194" i="2"/>
  <c r="BL3" i="6"/>
  <c r="BL2" i="5"/>
  <c r="BL186" i="2"/>
  <c r="BM189" i="2" s="1"/>
  <c r="BL56" i="2"/>
  <c r="BL162" i="2"/>
  <c r="BL179" i="2" s="1"/>
  <c r="BL51" i="2"/>
  <c r="BL199" i="2"/>
  <c r="BL47" i="4"/>
  <c r="BL87" i="2"/>
  <c r="BL68" i="3"/>
  <c r="BL209" i="2"/>
  <c r="BL213" i="2"/>
  <c r="BL159" i="2"/>
  <c r="BL12" i="2"/>
  <c r="BL6" i="2"/>
  <c r="BK158" i="2"/>
  <c r="K47" i="19" s="1"/>
  <c r="C17" i="20"/>
  <c r="CY9" i="5"/>
  <c r="CY14" i="5"/>
  <c r="CZ15" i="5"/>
  <c r="CZ10" i="5"/>
  <c r="BI5" i="5"/>
  <c r="I35" i="18" s="1"/>
  <c r="BI15" i="5"/>
  <c r="BI10" i="5"/>
  <c r="BG5" i="5"/>
  <c r="G35" i="18" s="1"/>
  <c r="BG10" i="5"/>
  <c r="BG15" i="5"/>
  <c r="BH5" i="5"/>
  <c r="H35" i="18" s="1"/>
  <c r="BH15" i="5"/>
  <c r="BH10" i="5"/>
  <c r="BJ5" i="5"/>
  <c r="J35" i="18" s="1"/>
  <c r="BJ10" i="5"/>
  <c r="BJ15" i="5"/>
  <c r="H14" i="20"/>
  <c r="G17" i="19"/>
  <c r="BK199" i="2"/>
  <c r="K25" i="18" s="1"/>
  <c r="BK56" i="2"/>
  <c r="BK51" i="2"/>
  <c r="BK237" i="2"/>
  <c r="K28" i="18" s="1"/>
  <c r="BK3" i="6"/>
  <c r="BK2" i="5"/>
  <c r="BK256" i="2"/>
  <c r="BK204" i="2"/>
  <c r="BK194" i="2"/>
  <c r="BK162" i="2"/>
  <c r="BK179" i="2" s="1"/>
  <c r="BK87" i="2"/>
  <c r="BK186" i="2"/>
  <c r="E17" i="20" s="1"/>
  <c r="BK47" i="4"/>
  <c r="BK68" i="3"/>
  <c r="BK213" i="2"/>
  <c r="BK209" i="2"/>
  <c r="BK159" i="2"/>
  <c r="BK12" i="2"/>
  <c r="BK6" i="2"/>
  <c r="J14" i="20"/>
  <c r="J17" i="19"/>
  <c r="D17" i="20"/>
  <c r="BJ180" i="2"/>
  <c r="BJ181" i="2"/>
  <c r="BJ174" i="2" s="1"/>
  <c r="BJ28" i="6"/>
  <c r="BJ33" i="6"/>
  <c r="BN33" i="6" s="1"/>
  <c r="BR33" i="6" s="1"/>
  <c r="BV33" i="6" s="1"/>
  <c r="BZ33" i="6" s="1"/>
  <c r="CD33" i="6" s="1"/>
  <c r="BJ29" i="6"/>
  <c r="BJ189" i="2"/>
  <c r="BJ255" i="2"/>
  <c r="BJ190" i="2"/>
  <c r="BJ216" i="2"/>
  <c r="BJ187" i="2"/>
  <c r="BJ188" i="2" s="1"/>
  <c r="J43" i="18" s="1"/>
  <c r="BJ88" i="2"/>
  <c r="J59" i="19" s="1"/>
  <c r="C11" i="1"/>
  <c r="D10" i="1"/>
  <c r="T9" i="18"/>
  <c r="BN204" i="2"/>
  <c r="N27" i="18" s="1"/>
  <c r="BN199" i="2"/>
  <c r="BN194" i="2"/>
  <c r="N26" i="18" s="1"/>
  <c r="BR199" i="2"/>
  <c r="BR204" i="2"/>
  <c r="BR194" i="2"/>
  <c r="BV199" i="2"/>
  <c r="BV204" i="2"/>
  <c r="BV194" i="2"/>
  <c r="BZ199" i="2"/>
  <c r="BZ204" i="2"/>
  <c r="BZ194" i="2"/>
  <c r="V24" i="19"/>
  <c r="J22" i="19"/>
  <c r="J41" i="18"/>
  <c r="I41" i="18"/>
  <c r="I22" i="19"/>
  <c r="O6" i="19"/>
  <c r="BS4" i="2"/>
  <c r="N5" i="19"/>
  <c r="U5" i="19"/>
  <c r="U5" i="18"/>
  <c r="G25" i="18"/>
  <c r="H22" i="19"/>
  <c r="H41" i="18"/>
  <c r="J27" i="18"/>
  <c r="BO91" i="2"/>
  <c r="O60" i="19" s="1"/>
  <c r="O18" i="19"/>
  <c r="I26" i="18"/>
  <c r="V6" i="19"/>
  <c r="M5" i="19"/>
  <c r="U23" i="19"/>
  <c r="J25" i="18"/>
  <c r="F11" i="18"/>
  <c r="T41" i="18"/>
  <c r="T22" i="19"/>
  <c r="BI89" i="2"/>
  <c r="I42" i="19" s="1"/>
  <c r="I17" i="19"/>
  <c r="I25" i="18"/>
  <c r="BX11" i="2"/>
  <c r="P6" i="19"/>
  <c r="W7" i="19"/>
  <c r="K5" i="19"/>
  <c r="L5" i="19"/>
  <c r="Q6" i="19"/>
  <c r="S6" i="18"/>
  <c r="G6" i="18"/>
  <c r="S18" i="18"/>
  <c r="BI255" i="2"/>
  <c r="BX92" i="2"/>
  <c r="BI181" i="2"/>
  <c r="BI174" i="2" s="1"/>
  <c r="BI180" i="2"/>
  <c r="B43" i="18"/>
  <c r="BI189" i="2"/>
  <c r="H6" i="18"/>
  <c r="BI190" i="2"/>
  <c r="I42" i="18" s="1"/>
  <c r="BI216" i="2"/>
  <c r="BI187" i="2"/>
  <c r="BI29" i="6"/>
  <c r="BI33" i="6"/>
  <c r="BI28" i="6"/>
  <c r="K5" i="18"/>
  <c r="L5" i="18"/>
  <c r="E11" i="18"/>
  <c r="N5" i="18"/>
  <c r="BH89" i="2"/>
  <c r="H42" i="19" s="1"/>
  <c r="BI88" i="2"/>
  <c r="I59" i="19" s="1"/>
  <c r="BO92" i="2"/>
  <c r="O43" i="19" s="1"/>
  <c r="BG89" i="2"/>
  <c r="G42" i="19" s="1"/>
  <c r="J8" i="18"/>
  <c r="I9" i="18"/>
  <c r="BQ92" i="2"/>
  <c r="Q43" i="19" s="1"/>
  <c r="I8" i="18"/>
  <c r="I7" i="18"/>
  <c r="M5" i="18"/>
  <c r="DF19" i="3"/>
  <c r="DB171" i="2"/>
  <c r="DB170" i="2"/>
  <c r="BS92" i="2"/>
  <c r="BZ237" i="2"/>
  <c r="CE10" i="2"/>
  <c r="BP5" i="2"/>
  <c r="P23" i="19" s="1"/>
  <c r="BR87" i="2"/>
  <c r="BR237" i="2"/>
  <c r="BH255" i="2"/>
  <c r="CF10" i="2"/>
  <c r="BV237" i="2"/>
  <c r="BN87" i="2"/>
  <c r="N17" i="19" s="1"/>
  <c r="BN237" i="2"/>
  <c r="N28" i="18" s="1"/>
  <c r="BU90" i="2"/>
  <c r="BU91" i="2" s="1"/>
  <c r="BP91" i="2"/>
  <c r="P60" i="19" s="1"/>
  <c r="DC171" i="2"/>
  <c r="DD170" i="2"/>
  <c r="DC170" i="2"/>
  <c r="DC167" i="2"/>
  <c r="CE167" i="2"/>
  <c r="DD165" i="2"/>
  <c r="DE167" i="2" s="1"/>
  <c r="CD159" i="2"/>
  <c r="CD173" i="2" s="1"/>
  <c r="BW171" i="2"/>
  <c r="CB90" i="2"/>
  <c r="CF92" i="2" s="1"/>
  <c r="BZ87" i="2"/>
  <c r="CD89" i="2" s="1"/>
  <c r="BH181" i="2"/>
  <c r="BH174" i="2" s="1"/>
  <c r="BH180" i="2"/>
  <c r="BH88" i="2"/>
  <c r="H59" i="19" s="1"/>
  <c r="BH190" i="2"/>
  <c r="H42" i="18" s="1"/>
  <c r="BH216" i="2"/>
  <c r="BH187" i="2"/>
  <c r="BH29" i="6"/>
  <c r="BH28" i="6"/>
  <c r="BH33" i="6"/>
  <c r="BH189" i="2"/>
  <c r="H35" i="20"/>
  <c r="BG181" i="2"/>
  <c r="BG174" i="2" s="1"/>
  <c r="BG180" i="2"/>
  <c r="BG190" i="2"/>
  <c r="G42" i="18" s="1"/>
  <c r="BG187" i="2"/>
  <c r="BG216" i="2"/>
  <c r="BG189" i="2"/>
  <c r="BG88" i="2"/>
  <c r="G59" i="19" s="1"/>
  <c r="BG28" i="6"/>
  <c r="BG33" i="6"/>
  <c r="BG29" i="6"/>
  <c r="BP50" i="2"/>
  <c r="BD188" i="2"/>
  <c r="D43" i="18" s="1"/>
  <c r="BE188" i="2"/>
  <c r="E43" i="18" s="1"/>
  <c r="J35" i="20"/>
  <c r="BC188" i="2"/>
  <c r="C43" i="18" s="1"/>
  <c r="DA87" i="2"/>
  <c r="U17" i="19" s="1"/>
  <c r="J42" i="19"/>
  <c r="DC90" i="2"/>
  <c r="W18" i="19" s="1"/>
  <c r="DB92" i="2"/>
  <c r="V43" i="19" s="1"/>
  <c r="BF188" i="2"/>
  <c r="F43" i="18" s="1"/>
  <c r="BN2" i="5"/>
  <c r="BN3" i="6"/>
  <c r="BN12" i="6" s="1"/>
  <c r="BR12" i="2"/>
  <c r="BN51" i="2"/>
  <c r="BR3" i="6"/>
  <c r="BR12" i="6" s="1"/>
  <c r="BR6" i="2"/>
  <c r="BN6" i="2"/>
  <c r="BN56" i="2"/>
  <c r="BR56" i="2"/>
  <c r="BS91" i="2"/>
  <c r="BR2" i="5"/>
  <c r="BN159" i="2"/>
  <c r="BN12" i="2"/>
  <c r="BR159" i="2"/>
  <c r="BR173" i="2" s="1"/>
  <c r="BR51" i="2"/>
  <c r="CZ89" i="2"/>
  <c r="T42" i="19" s="1"/>
  <c r="BP11" i="2"/>
  <c r="BP157" i="2"/>
  <c r="BP92" i="2"/>
  <c r="P43" i="19" s="1"/>
  <c r="BW17" i="2"/>
  <c r="BW90" i="2"/>
  <c r="BW91" i="2" s="1"/>
  <c r="CA17" i="2"/>
  <c r="CA90" i="2"/>
  <c r="CE92" i="2" s="1"/>
  <c r="BV87" i="2"/>
  <c r="BT92" i="2"/>
  <c r="BQ91" i="2"/>
  <c r="Q60" i="19" s="1"/>
  <c r="BT91" i="2"/>
  <c r="BR91" i="2"/>
  <c r="BV159" i="2"/>
  <c r="BV173" i="2" s="1"/>
  <c r="BV3" i="6"/>
  <c r="BV6" i="2"/>
  <c r="BV56" i="2"/>
  <c r="BV2" i="5"/>
  <c r="BV51" i="2"/>
  <c r="BV12" i="2"/>
  <c r="BS11" i="2"/>
  <c r="BS157" i="2"/>
  <c r="BS50" i="2"/>
  <c r="BS5" i="2"/>
  <c r="BX9" i="2"/>
  <c r="BW10" i="2"/>
  <c r="BW169" i="2"/>
  <c r="BF218" i="2"/>
  <c r="BF177" i="2"/>
  <c r="BF179" i="2"/>
  <c r="CA23" i="2"/>
  <c r="CA168" i="2"/>
  <c r="CB23" i="2"/>
  <c r="BF232" i="2"/>
  <c r="BF234" i="2" s="1"/>
  <c r="BF70" i="3"/>
  <c r="BF72" i="3" s="1"/>
  <c r="BF261" i="2"/>
  <c r="BF217" i="2"/>
  <c r="BW170" i="2"/>
  <c r="BX169" i="2"/>
  <c r="BW33" i="2"/>
  <c r="BW3" i="2"/>
  <c r="BW41" i="2"/>
  <c r="BW25" i="2"/>
  <c r="BW9" i="2"/>
  <c r="D35" i="20"/>
  <c r="BE239" i="2"/>
  <c r="E47" i="18" s="1"/>
  <c r="BE177" i="2"/>
  <c r="BE179" i="2"/>
  <c r="BE261" i="2"/>
  <c r="BE232" i="2"/>
  <c r="BE234" i="2" s="1"/>
  <c r="BE217" i="2"/>
  <c r="E29" i="18" s="1"/>
  <c r="BE219" i="2"/>
  <c r="E48" i="18" s="1"/>
  <c r="CZ12" i="6"/>
  <c r="BZ159" i="2"/>
  <c r="BZ173" i="2" s="1"/>
  <c r="CA167" i="2"/>
  <c r="CB166" i="2"/>
  <c r="CA166" i="2"/>
  <c r="BZ6" i="2"/>
  <c r="BZ56" i="2"/>
  <c r="BZ3" i="6"/>
  <c r="BZ51" i="2"/>
  <c r="BZ2" i="5"/>
  <c r="BZ12" i="2"/>
  <c r="BZ31" i="2"/>
  <c r="DE30" i="2"/>
  <c r="BY31" i="2"/>
  <c r="CB10" i="2"/>
  <c r="CB3" i="2"/>
  <c r="CB33" i="2"/>
  <c r="CB17" i="2"/>
  <c r="CB25" i="2"/>
  <c r="BZ23" i="2"/>
  <c r="BY168" i="2"/>
  <c r="DE168" i="2" s="1"/>
  <c r="BY23" i="2"/>
  <c r="DE22" i="2"/>
  <c r="BZ15" i="2"/>
  <c r="BY8" i="2"/>
  <c r="BY15" i="2"/>
  <c r="DE14" i="2"/>
  <c r="BZ39" i="2"/>
  <c r="DE38" i="2"/>
  <c r="BY39" i="2"/>
  <c r="CA3" i="2"/>
  <c r="CB9" i="2"/>
  <c r="CA41" i="2"/>
  <c r="CA33" i="2"/>
  <c r="CA9" i="2"/>
  <c r="CB41" i="2"/>
  <c r="BX157" i="2"/>
  <c r="BX50" i="2"/>
  <c r="CA25" i="2"/>
  <c r="CA10" i="2"/>
  <c r="BU3" i="2"/>
  <c r="BV9" i="2"/>
  <c r="BT11" i="2"/>
  <c r="BX5" i="2"/>
  <c r="BV169" i="2"/>
  <c r="BD177" i="2"/>
  <c r="BD179" i="2"/>
  <c r="L35" i="20"/>
  <c r="J18" i="18"/>
  <c r="AT58" i="3"/>
  <c r="BB216" i="2"/>
  <c r="CY13" i="6"/>
  <c r="BA34" i="6"/>
  <c r="BA32" i="6"/>
  <c r="BA30" i="6"/>
  <c r="CR78" i="3"/>
  <c r="CP78" i="3"/>
  <c r="CS78" i="3"/>
  <c r="BT50" i="2"/>
  <c r="BT5" i="2"/>
  <c r="BT157" i="2"/>
  <c r="BT4" i="2"/>
  <c r="DD16" i="2"/>
  <c r="BN19" i="3"/>
  <c r="DB17" i="6"/>
  <c r="DD24" i="2"/>
  <c r="CZ22" i="4"/>
  <c r="CZ19" i="6"/>
  <c r="BU167" i="2"/>
  <c r="BU166" i="2"/>
  <c r="BQ166" i="2"/>
  <c r="BR166" i="2"/>
  <c r="BU170" i="2"/>
  <c r="BR169" i="2"/>
  <c r="DD32" i="2"/>
  <c r="BU25" i="2"/>
  <c r="BU17" i="2"/>
  <c r="BU41" i="2"/>
  <c r="BU9" i="2"/>
  <c r="DD8" i="2"/>
  <c r="BU10" i="2"/>
  <c r="BR4" i="2"/>
  <c r="BU33" i="2"/>
  <c r="BU171" i="2"/>
  <c r="BU169" i="2"/>
  <c r="J87" i="3"/>
  <c r="J85" i="3"/>
  <c r="M86" i="3"/>
  <c r="L87" i="3"/>
  <c r="P87" i="3"/>
  <c r="L86" i="3"/>
  <c r="J86" i="3"/>
  <c r="CO84" i="3"/>
  <c r="CO87" i="3" s="1"/>
  <c r="BD185" i="2"/>
  <c r="T86" i="3"/>
  <c r="CY27" i="4"/>
  <c r="CZ198" i="2"/>
  <c r="BC208" i="2"/>
  <c r="N57" i="3"/>
  <c r="O57" i="3" s="1"/>
  <c r="P57" i="3" s="1"/>
  <c r="Q57" i="3" s="1"/>
  <c r="R57" i="3" s="1"/>
  <c r="S57" i="3" s="1"/>
  <c r="T57" i="3" s="1"/>
  <c r="U57" i="3" s="1"/>
  <c r="BA181" i="2"/>
  <c r="BA174" i="2" s="1"/>
  <c r="BB180" i="2"/>
  <c r="AZ181" i="2"/>
  <c r="AZ174" i="2" s="1"/>
  <c r="CY179" i="2"/>
  <c r="CY181" i="2" s="1"/>
  <c r="CY174" i="2" s="1"/>
  <c r="AZ5" i="6"/>
  <c r="AX96" i="3"/>
  <c r="AX94" i="3"/>
  <c r="AX16" i="8"/>
  <c r="CZ206" i="2"/>
  <c r="T46" i="18" s="1"/>
  <c r="CZ139" i="2"/>
  <c r="BA213" i="2"/>
  <c r="BA15" i="8"/>
  <c r="AU15" i="8"/>
  <c r="AU16" i="8" s="1"/>
  <c r="AT85" i="3"/>
  <c r="AX223" i="2"/>
  <c r="AX224" i="2"/>
  <c r="AX225" i="2"/>
  <c r="AX232" i="2"/>
  <c r="AX234" i="2" s="1"/>
  <c r="BF36" i="3"/>
  <c r="J45" i="18"/>
  <c r="AA87" i="3"/>
  <c r="AA86" i="3"/>
  <c r="AE87" i="3"/>
  <c r="W87" i="3"/>
  <c r="BO11" i="2"/>
  <c r="BQ11" i="2"/>
  <c r="CO80" i="3"/>
  <c r="S87" i="3"/>
  <c r="AR87" i="3"/>
  <c r="O87" i="3"/>
  <c r="BQ5" i="2"/>
  <c r="Q23" i="19" s="1"/>
  <c r="BQ4" i="2"/>
  <c r="Q48" i="19" s="1"/>
  <c r="DB50" i="2"/>
  <c r="DB11" i="2"/>
  <c r="DB5" i="2"/>
  <c r="BQ157" i="2"/>
  <c r="BQ50" i="2"/>
  <c r="CY16" i="6"/>
  <c r="BO5" i="2"/>
  <c r="O23" i="19" s="1"/>
  <c r="BO157" i="2"/>
  <c r="BO50" i="2"/>
  <c r="BP4" i="2"/>
  <c r="P48" i="19" s="1"/>
  <c r="BO4" i="2"/>
  <c r="O48" i="19" s="1"/>
  <c r="DC3" i="2"/>
  <c r="DA6" i="2"/>
  <c r="DA56" i="2"/>
  <c r="DA51" i="2"/>
  <c r="AW96" i="3"/>
  <c r="AW94" i="3"/>
  <c r="V85" i="3"/>
  <c r="Y87" i="3"/>
  <c r="CX5" i="4"/>
  <c r="AC87" i="3"/>
  <c r="AI86" i="3"/>
  <c r="W86" i="3"/>
  <c r="CX13" i="3"/>
  <c r="Y85" i="3"/>
  <c r="Z87" i="3"/>
  <c r="CU84" i="3"/>
  <c r="CV87" i="3" s="1"/>
  <c r="AP87" i="3"/>
  <c r="DB19" i="4"/>
  <c r="AV96" i="3"/>
  <c r="AV94" i="3"/>
  <c r="CX15" i="3"/>
  <c r="CT78" i="3"/>
  <c r="CW80" i="3"/>
  <c r="CU78" i="3"/>
  <c r="AS87" i="3"/>
  <c r="AY5" i="6"/>
  <c r="AH87" i="3"/>
  <c r="O85" i="3"/>
  <c r="AY7" i="6"/>
  <c r="AY34" i="6" s="1"/>
  <c r="AL86" i="3"/>
  <c r="AD86" i="3"/>
  <c r="AT86" i="3"/>
  <c r="CS80" i="3"/>
  <c r="CV85" i="3"/>
  <c r="CS84" i="3"/>
  <c r="CS85" i="3" s="1"/>
  <c r="AB86" i="3"/>
  <c r="AD87" i="3"/>
  <c r="AL85" i="3"/>
  <c r="AE86" i="3"/>
  <c r="AM86" i="3"/>
  <c r="AC86" i="3"/>
  <c r="AS86" i="3"/>
  <c r="Z86" i="3"/>
  <c r="AL87" i="3"/>
  <c r="CR84" i="3"/>
  <c r="CR85" i="3" s="1"/>
  <c r="AH86" i="3"/>
  <c r="W85" i="3"/>
  <c r="AR86" i="3"/>
  <c r="AP86" i="3"/>
  <c r="AB85" i="3"/>
  <c r="CV80" i="3"/>
  <c r="CT80" i="3"/>
  <c r="AT87" i="3"/>
  <c r="AP85" i="3"/>
  <c r="AB87" i="3"/>
  <c r="AD85" i="3"/>
  <c r="CU80" i="3"/>
  <c r="BD36" i="3"/>
  <c r="BE36" i="3"/>
  <c r="CZ19" i="3"/>
  <c r="CY184" i="2"/>
  <c r="AY212" i="2"/>
  <c r="AV20" i="6"/>
  <c r="CY187" i="2"/>
  <c r="S24" i="18" s="1"/>
  <c r="CY190" i="2"/>
  <c r="S42" i="18" s="1"/>
  <c r="BA239" i="2"/>
  <c r="BA82" i="3"/>
  <c r="BA237" i="2"/>
  <c r="BA6" i="3"/>
  <c r="AU267" i="2"/>
  <c r="AY217" i="2"/>
  <c r="BA70" i="3"/>
  <c r="CX36" i="3"/>
  <c r="CW84" i="3"/>
  <c r="CY21" i="3"/>
  <c r="AQ86" i="3"/>
  <c r="AQ87" i="3"/>
  <c r="BA217" i="2"/>
  <c r="BA214" i="2"/>
  <c r="CR80" i="3"/>
  <c r="CQ78" i="3"/>
  <c r="CW78" i="3"/>
  <c r="BN158" i="2"/>
  <c r="N47" i="19" s="1"/>
  <c r="BM159" i="2"/>
  <c r="BA219" i="2"/>
  <c r="BQ17" i="6"/>
  <c r="BD5" i="6"/>
  <c r="CZ204" i="2"/>
  <c r="T27" i="18" s="1"/>
  <c r="AY180" i="2"/>
  <c r="DB157" i="2"/>
  <c r="CY28" i="3"/>
  <c r="AY36" i="3"/>
  <c r="DA2" i="5"/>
  <c r="DA12" i="2"/>
  <c r="AU23" i="5"/>
  <c r="AV25" i="5"/>
  <c r="AV21" i="5" s="1"/>
  <c r="AY177" i="2"/>
  <c r="CY176" i="2"/>
  <c r="CY177" i="2" s="1"/>
  <c r="DA159" i="2"/>
  <c r="CZ26" i="5"/>
  <c r="CZ4" i="5"/>
  <c r="DC33" i="2"/>
  <c r="DC25" i="2"/>
  <c r="DC41" i="2"/>
  <c r="DC10" i="2"/>
  <c r="AY181" i="2"/>
  <c r="AY174" i="2" s="1"/>
  <c r="AY218" i="2"/>
  <c r="AY70" i="3"/>
  <c r="DC17" i="2"/>
  <c r="CY6" i="5"/>
  <c r="S54" i="18" s="1"/>
  <c r="CY5" i="5"/>
  <c r="BC179" i="2"/>
  <c r="CY15" i="3"/>
  <c r="BO17" i="6"/>
  <c r="DB4" i="6"/>
  <c r="DA3" i="6"/>
  <c r="AU82" i="3"/>
  <c r="CX82" i="3" s="1"/>
  <c r="CX236" i="2"/>
  <c r="AU6" i="3"/>
  <c r="AU238" i="2"/>
  <c r="AV238" i="2"/>
  <c r="AU239" i="2"/>
  <c r="AU237" i="2"/>
  <c r="N86" i="3"/>
  <c r="CP84" i="3"/>
  <c r="R87" i="3"/>
  <c r="O86" i="3"/>
  <c r="N85" i="3"/>
  <c r="N87" i="3"/>
  <c r="CQ80" i="3"/>
  <c r="CP80" i="3"/>
  <c r="CQ84" i="3"/>
  <c r="S86" i="3"/>
  <c r="V87" i="3"/>
  <c r="R86" i="3"/>
  <c r="R85" i="3"/>
  <c r="AY219" i="2"/>
  <c r="BQ171" i="2"/>
  <c r="BQ169" i="2"/>
  <c r="BQ167" i="2"/>
  <c r="BQ170" i="2"/>
  <c r="AU73" i="3"/>
  <c r="AU75" i="3"/>
  <c r="AU74" i="3"/>
  <c r="BM158" i="2"/>
  <c r="M47" i="19" s="1"/>
  <c r="AU262" i="2"/>
  <c r="AU263" i="2"/>
  <c r="AU264" i="2"/>
  <c r="K14" i="20" l="1"/>
  <c r="M17" i="19"/>
  <c r="BM29" i="6"/>
  <c r="BM28" i="6"/>
  <c r="BM33" i="6"/>
  <c r="BQ33" i="6" s="1"/>
  <c r="BU33" i="6" s="1"/>
  <c r="BY33" i="6" s="1"/>
  <c r="CC33" i="6" s="1"/>
  <c r="CG33" i="6" s="1"/>
  <c r="BM174" i="2"/>
  <c r="BM190" i="2"/>
  <c r="BM187" i="2"/>
  <c r="BM188" i="2" s="1"/>
  <c r="M43" i="18" s="1"/>
  <c r="BM216" i="2"/>
  <c r="BM219" i="2" s="1"/>
  <c r="BM10" i="5"/>
  <c r="BM5" i="5"/>
  <c r="M35" i="18" s="1"/>
  <c r="BM15" i="5"/>
  <c r="BM255" i="2"/>
  <c r="BM180" i="2"/>
  <c r="BL89" i="2"/>
  <c r="BM88" i="2"/>
  <c r="M59" i="19" s="1"/>
  <c r="CK31" i="3"/>
  <c r="DH31" i="3" s="1"/>
  <c r="CK30" i="3"/>
  <c r="DH30" i="3" s="1"/>
  <c r="DG19" i="3"/>
  <c r="DH19" i="3"/>
  <c r="L17" i="19"/>
  <c r="CD19" i="6"/>
  <c r="CD22" i="4" s="1"/>
  <c r="CH33" i="6"/>
  <c r="CH19" i="6" s="1"/>
  <c r="BK189" i="2"/>
  <c r="F17" i="20"/>
  <c r="BL255" i="2"/>
  <c r="L14" i="20"/>
  <c r="BL189" i="2"/>
  <c r="BL181" i="2"/>
  <c r="BL174" i="2" s="1"/>
  <c r="BL180" i="2"/>
  <c r="BK88" i="2"/>
  <c r="K59" i="19" s="1"/>
  <c r="BL88" i="2"/>
  <c r="L59" i="19" s="1"/>
  <c r="BL190" i="2"/>
  <c r="BL216" i="2"/>
  <c r="BL187" i="2"/>
  <c r="BL188" i="2" s="1"/>
  <c r="L43" i="18" s="1"/>
  <c r="BL15" i="5"/>
  <c r="BL10" i="5"/>
  <c r="BL5" i="5"/>
  <c r="L35" i="18" s="1"/>
  <c r="BL28" i="6"/>
  <c r="BL29" i="6"/>
  <c r="BL33" i="6"/>
  <c r="BP33" i="6" s="1"/>
  <c r="BT33" i="6" s="1"/>
  <c r="BX33" i="6" s="1"/>
  <c r="CB33" i="6" s="1"/>
  <c r="CF33" i="6" s="1"/>
  <c r="K17" i="19"/>
  <c r="M14" i="20"/>
  <c r="CZ14" i="5"/>
  <c r="CZ9" i="5"/>
  <c r="DA15" i="5"/>
  <c r="DA10" i="5"/>
  <c r="BN5" i="5"/>
  <c r="N35" i="18" s="1"/>
  <c r="BN10" i="5"/>
  <c r="BN15" i="5"/>
  <c r="BZ5" i="5"/>
  <c r="BZ15" i="5"/>
  <c r="BZ10" i="5"/>
  <c r="BR5" i="5"/>
  <c r="BR15" i="5"/>
  <c r="BR10" i="5"/>
  <c r="BV5" i="5"/>
  <c r="BV15" i="5"/>
  <c r="BV10" i="5"/>
  <c r="BK5" i="5"/>
  <c r="K35" i="18" s="1"/>
  <c r="BK15" i="5"/>
  <c r="BK10" i="5"/>
  <c r="BK180" i="2"/>
  <c r="BK181" i="2"/>
  <c r="BK174" i="2" s="1"/>
  <c r="BK255" i="2"/>
  <c r="BK190" i="2"/>
  <c r="BK216" i="2"/>
  <c r="BK187" i="2"/>
  <c r="BK188" i="2" s="1"/>
  <c r="K43" i="18" s="1"/>
  <c r="BK89" i="2"/>
  <c r="K42" i="19" s="1"/>
  <c r="BK28" i="6"/>
  <c r="BK33" i="6"/>
  <c r="BO33" i="6" s="1"/>
  <c r="BS33" i="6" s="1"/>
  <c r="BW33" i="6" s="1"/>
  <c r="CA33" i="6" s="1"/>
  <c r="CE33" i="6" s="1"/>
  <c r="BK29" i="6"/>
  <c r="BJ219" i="2"/>
  <c r="J24" i="18"/>
  <c r="BJ218" i="2"/>
  <c r="BJ70" i="3"/>
  <c r="BJ72" i="3" s="1"/>
  <c r="BJ261" i="2"/>
  <c r="BJ232" i="2"/>
  <c r="BJ234" i="2" s="1"/>
  <c r="BJ217" i="2"/>
  <c r="BV19" i="6"/>
  <c r="BV22" i="4" s="1"/>
  <c r="O14" i="20"/>
  <c r="T18" i="18"/>
  <c r="E10" i="1"/>
  <c r="D11" i="1"/>
  <c r="T7" i="18"/>
  <c r="BQ204" i="2"/>
  <c r="Q27" i="18" s="1"/>
  <c r="BQ199" i="2"/>
  <c r="BQ194" i="2"/>
  <c r="BT199" i="2"/>
  <c r="BT204" i="2"/>
  <c r="BT194" i="2"/>
  <c r="BX199" i="2"/>
  <c r="BX204" i="2"/>
  <c r="BX194" i="2"/>
  <c r="BP199" i="2"/>
  <c r="BP204" i="2"/>
  <c r="P27" i="18" s="1"/>
  <c r="BP194" i="2"/>
  <c r="BO204" i="2"/>
  <c r="O27" i="18" s="1"/>
  <c r="BO199" i="2"/>
  <c r="O25" i="18" s="1"/>
  <c r="BO194" i="2"/>
  <c r="BS194" i="2"/>
  <c r="BS199" i="2"/>
  <c r="BS204" i="2"/>
  <c r="CE5" i="2"/>
  <c r="O5" i="19"/>
  <c r="Q5" i="19"/>
  <c r="F29" i="18"/>
  <c r="BI188" i="2"/>
  <c r="I43" i="18" s="1"/>
  <c r="I24" i="18"/>
  <c r="BU5" i="2"/>
  <c r="P5" i="19"/>
  <c r="N22" i="19"/>
  <c r="N41" i="18"/>
  <c r="L25" i="18"/>
  <c r="BW5" i="2"/>
  <c r="G11" i="18"/>
  <c r="K26" i="18"/>
  <c r="M41" i="18"/>
  <c r="M22" i="19"/>
  <c r="F17" i="18"/>
  <c r="U41" i="18"/>
  <c r="U22" i="19"/>
  <c r="L26" i="18"/>
  <c r="N25" i="18"/>
  <c r="L41" i="18"/>
  <c r="L22" i="19"/>
  <c r="W24" i="19"/>
  <c r="V5" i="19"/>
  <c r="V5" i="18"/>
  <c r="W6" i="19"/>
  <c r="K41" i="18"/>
  <c r="K22" i="19"/>
  <c r="CF5" i="2"/>
  <c r="BG188" i="2"/>
  <c r="G43" i="18" s="1"/>
  <c r="G24" i="18"/>
  <c r="V23" i="19"/>
  <c r="B11" i="18"/>
  <c r="BH188" i="2"/>
  <c r="H43" i="18" s="1"/>
  <c r="H24" i="18"/>
  <c r="K27" i="18"/>
  <c r="BI219" i="2"/>
  <c r="I48" i="18" s="1"/>
  <c r="L18" i="18"/>
  <c r="L7" i="18"/>
  <c r="H11" i="18"/>
  <c r="P14" i="20"/>
  <c r="L9" i="18"/>
  <c r="P5" i="18"/>
  <c r="BI218" i="2"/>
  <c r="BI70" i="3"/>
  <c r="BI72" i="3" s="1"/>
  <c r="BI261" i="2"/>
  <c r="BI232" i="2"/>
  <c r="BI234" i="2" s="1"/>
  <c r="BI217" i="2"/>
  <c r="O5" i="18"/>
  <c r="J9" i="18"/>
  <c r="J7" i="18"/>
  <c r="S35" i="18"/>
  <c r="M8" i="18"/>
  <c r="Q5" i="18"/>
  <c r="M18" i="18"/>
  <c r="DC92" i="2"/>
  <c r="W43" i="19" s="1"/>
  <c r="BV91" i="2"/>
  <c r="BR89" i="2"/>
  <c r="BN89" i="2"/>
  <c r="N42" i="19" s="1"/>
  <c r="BV89" i="2"/>
  <c r="BU92" i="2"/>
  <c r="BT87" i="2"/>
  <c r="BT237" i="2"/>
  <c r="CB92" i="2"/>
  <c r="BS237" i="2"/>
  <c r="BP87" i="2"/>
  <c r="P17" i="19" s="1"/>
  <c r="BP237" i="2"/>
  <c r="P28" i="18" s="1"/>
  <c r="BN173" i="2"/>
  <c r="BN162" i="2" s="1"/>
  <c r="BN176" i="2" s="1"/>
  <c r="BQ237" i="2"/>
  <c r="Q28" i="18" s="1"/>
  <c r="BO237" i="2"/>
  <c r="O28" i="18" s="1"/>
  <c r="BX87" i="2"/>
  <c r="BX237" i="2"/>
  <c r="BY90" i="2"/>
  <c r="BY91" i="2" s="1"/>
  <c r="DE171" i="2"/>
  <c r="DE170" i="2"/>
  <c r="CE170" i="2"/>
  <c r="CD6" i="3"/>
  <c r="CD15" i="8"/>
  <c r="CD82" i="3"/>
  <c r="DD167" i="2"/>
  <c r="BZ162" i="2"/>
  <c r="BZ179" i="2" s="1"/>
  <c r="BZ181" i="2" s="1"/>
  <c r="BV162" i="2"/>
  <c r="BV176" i="2" s="1"/>
  <c r="DA173" i="2"/>
  <c r="DA162" i="2" s="1"/>
  <c r="BR162" i="2"/>
  <c r="BR179" i="2" s="1"/>
  <c r="CD162" i="2"/>
  <c r="DD171" i="2"/>
  <c r="CA11" i="2"/>
  <c r="CA170" i="2"/>
  <c r="CB5" i="2"/>
  <c r="J46" i="18"/>
  <c r="K35" i="20"/>
  <c r="J44" i="18"/>
  <c r="BH218" i="2"/>
  <c r="BH232" i="2"/>
  <c r="BH234" i="2" s="1"/>
  <c r="BH70" i="3"/>
  <c r="BH72" i="3" s="1"/>
  <c r="BH261" i="2"/>
  <c r="BH217" i="2"/>
  <c r="Q14" i="20"/>
  <c r="BG218" i="2"/>
  <c r="BC209" i="2"/>
  <c r="BG211" i="2"/>
  <c r="BG70" i="3"/>
  <c r="BG72" i="3" s="1"/>
  <c r="BG261" i="2"/>
  <c r="BG232" i="2"/>
  <c r="BG234" i="2" s="1"/>
  <c r="BG217" i="2"/>
  <c r="DA203" i="2"/>
  <c r="BN88" i="2"/>
  <c r="N59" i="19" s="1"/>
  <c r="BP3" i="6"/>
  <c r="BP12" i="6" s="1"/>
  <c r="O35" i="20"/>
  <c r="BP159" i="2"/>
  <c r="BF219" i="2"/>
  <c r="F48" i="18" s="1"/>
  <c r="L42" i="19"/>
  <c r="M42" i="19"/>
  <c r="DA4" i="5"/>
  <c r="BP56" i="2"/>
  <c r="BR19" i="6"/>
  <c r="BR22" i="4" s="1"/>
  <c r="P35" i="20"/>
  <c r="DB87" i="2"/>
  <c r="V17" i="19" s="1"/>
  <c r="DA89" i="2"/>
  <c r="U42" i="19" s="1"/>
  <c r="DD90" i="2"/>
  <c r="DD92" i="2" s="1"/>
  <c r="BV6" i="3"/>
  <c r="BF73" i="3"/>
  <c r="F34" i="18" s="1"/>
  <c r="BN19" i="6"/>
  <c r="BN22" i="4" s="1"/>
  <c r="BP2" i="5"/>
  <c r="BP51" i="2"/>
  <c r="BP12" i="2"/>
  <c r="BP6" i="2"/>
  <c r="BV12" i="6"/>
  <c r="BV6" i="4" s="1"/>
  <c r="CB91" i="2"/>
  <c r="CA91" i="2"/>
  <c r="BW92" i="2"/>
  <c r="BO87" i="2"/>
  <c r="O17" i="19" s="1"/>
  <c r="BQ87" i="2"/>
  <c r="Q17" i="19" s="1"/>
  <c r="BS87" i="2"/>
  <c r="BS88" i="2" s="1"/>
  <c r="BZ89" i="2"/>
  <c r="CA92" i="2"/>
  <c r="BX91" i="2"/>
  <c r="BS2" i="5"/>
  <c r="BS51" i="2"/>
  <c r="BS3" i="6"/>
  <c r="BS12" i="2"/>
  <c r="BS56" i="2"/>
  <c r="BS158" i="2"/>
  <c r="BS6" i="2"/>
  <c r="CA171" i="2"/>
  <c r="BF263" i="2"/>
  <c r="CB169" i="2"/>
  <c r="BW50" i="2"/>
  <c r="CA169" i="2"/>
  <c r="BW157" i="2"/>
  <c r="BW11" i="2"/>
  <c r="BF271" i="2"/>
  <c r="BF275" i="2" s="1"/>
  <c r="BF267" i="2"/>
  <c r="BF262" i="2"/>
  <c r="BW4" i="2"/>
  <c r="BF181" i="2"/>
  <c r="BF174" i="2" s="1"/>
  <c r="BF180" i="2"/>
  <c r="BX4" i="2"/>
  <c r="DE32" i="2"/>
  <c r="DE24" i="2"/>
  <c r="DE16" i="2"/>
  <c r="BE262" i="2"/>
  <c r="BE267" i="2"/>
  <c r="BE181" i="2"/>
  <c r="BE174" i="2" s="1"/>
  <c r="BE180" i="2"/>
  <c r="BY9" i="2"/>
  <c r="BZ9" i="2"/>
  <c r="BY3" i="2"/>
  <c r="DE8" i="2"/>
  <c r="CC31" i="2"/>
  <c r="DF30" i="2"/>
  <c r="BZ6" i="3"/>
  <c r="BZ82" i="3"/>
  <c r="BY41" i="2"/>
  <c r="BY25" i="2"/>
  <c r="DE40" i="2"/>
  <c r="BY169" i="2"/>
  <c r="BZ169" i="2"/>
  <c r="BY171" i="2"/>
  <c r="CA50" i="2"/>
  <c r="CA157" i="2"/>
  <c r="CB4" i="2"/>
  <c r="CA4" i="2"/>
  <c r="BY167" i="2"/>
  <c r="BZ166" i="2"/>
  <c r="BY166" i="2"/>
  <c r="CA5" i="2"/>
  <c r="BZ12" i="6"/>
  <c r="BZ19" i="6"/>
  <c r="BX6" i="2"/>
  <c r="BX56" i="2"/>
  <c r="BX51" i="2"/>
  <c r="BX3" i="6"/>
  <c r="BX2" i="5"/>
  <c r="BX12" i="2"/>
  <c r="CC168" i="2"/>
  <c r="CC23" i="2"/>
  <c r="DF22" i="2"/>
  <c r="CC39" i="2"/>
  <c r="DF38" i="2"/>
  <c r="CC165" i="2"/>
  <c r="CC8" i="2"/>
  <c r="CC15" i="2"/>
  <c r="DF14" i="2"/>
  <c r="BY33" i="2"/>
  <c r="BY170" i="2"/>
  <c r="BY10" i="2"/>
  <c r="BY17" i="2"/>
  <c r="CB11" i="2"/>
  <c r="CB157" i="2"/>
  <c r="CB50" i="2"/>
  <c r="BV4" i="2"/>
  <c r="BX159" i="2"/>
  <c r="BX173" i="2" s="1"/>
  <c r="BD181" i="2"/>
  <c r="BD174" i="2" s="1"/>
  <c r="BD180" i="2"/>
  <c r="BD32" i="6"/>
  <c r="BD30" i="6"/>
  <c r="I6" i="18"/>
  <c r="CZ186" i="2"/>
  <c r="BB70" i="3"/>
  <c r="BB217" i="2"/>
  <c r="B29" i="18" s="1"/>
  <c r="BB218" i="2"/>
  <c r="BB219" i="2"/>
  <c r="BT3" i="6"/>
  <c r="BT6" i="2"/>
  <c r="BA94" i="3"/>
  <c r="BA96" i="3"/>
  <c r="BT159" i="2"/>
  <c r="BT173" i="2" s="1"/>
  <c r="BT162" i="2" s="1"/>
  <c r="BT179" i="2" s="1"/>
  <c r="BT12" i="2"/>
  <c r="BT51" i="2"/>
  <c r="BT56" i="2"/>
  <c r="BT158" i="2"/>
  <c r="BT2" i="5"/>
  <c r="BC5" i="6"/>
  <c r="DD33" i="2"/>
  <c r="BC185" i="2"/>
  <c r="DC17" i="6"/>
  <c r="BR19" i="3"/>
  <c r="DD19" i="3" s="1"/>
  <c r="BE6" i="3"/>
  <c r="DA22" i="4"/>
  <c r="DA19" i="6"/>
  <c r="BN15" i="3"/>
  <c r="DB12" i="6"/>
  <c r="DD10" i="2"/>
  <c r="BU50" i="2"/>
  <c r="BU157" i="2"/>
  <c r="DD3" i="2"/>
  <c r="BU4" i="2"/>
  <c r="DD17" i="2"/>
  <c r="DD25" i="2"/>
  <c r="DD41" i="2"/>
  <c r="BU11" i="2"/>
  <c r="BR6" i="4"/>
  <c r="BO2" i="5"/>
  <c r="BS159" i="2"/>
  <c r="BS173" i="2" s="1"/>
  <c r="BQ6" i="2"/>
  <c r="BR158" i="2"/>
  <c r="CO85" i="3"/>
  <c r="DA198" i="2"/>
  <c r="AZ30" i="6"/>
  <c r="AZ32" i="6"/>
  <c r="CP57" i="3"/>
  <c r="CY23" i="3"/>
  <c r="BC216" i="2"/>
  <c r="BC212" i="2"/>
  <c r="BC7" i="6"/>
  <c r="BC34" i="6" s="1"/>
  <c r="BC210" i="2"/>
  <c r="CZ199" i="2"/>
  <c r="T25" i="18" s="1"/>
  <c r="BC211" i="2"/>
  <c r="CZ201" i="2"/>
  <c r="T44" i="18" s="1"/>
  <c r="AY32" i="6"/>
  <c r="AY30" i="6"/>
  <c r="BA232" i="2"/>
  <c r="BA234" i="2" s="1"/>
  <c r="CY5" i="6"/>
  <c r="CY242" i="2"/>
  <c r="CY243" i="2" s="1"/>
  <c r="BA16" i="8"/>
  <c r="BB7" i="6"/>
  <c r="BB34" i="6" s="1"/>
  <c r="BB5" i="6"/>
  <c r="BB212" i="2"/>
  <c r="BN187" i="2"/>
  <c r="N24" i="18" s="1"/>
  <c r="AY214" i="2"/>
  <c r="AY213" i="2"/>
  <c r="CZ6" i="5"/>
  <c r="T54" i="18" s="1"/>
  <c r="CU87" i="3"/>
  <c r="CU85" i="3"/>
  <c r="CT87" i="3"/>
  <c r="BA223" i="2"/>
  <c r="BA225" i="2"/>
  <c r="BB232" i="2"/>
  <c r="BB234" i="2" s="1"/>
  <c r="AY223" i="2"/>
  <c r="AY224" i="2"/>
  <c r="AY225" i="2"/>
  <c r="AY232" i="2"/>
  <c r="AY234" i="2" s="1"/>
  <c r="BO159" i="2"/>
  <c r="BP158" i="2"/>
  <c r="P47" i="19" s="1"/>
  <c r="BO3" i="6"/>
  <c r="BO12" i="6" s="1"/>
  <c r="BO12" i="2"/>
  <c r="CY5" i="4"/>
  <c r="BO158" i="2"/>
  <c r="O47" i="19" s="1"/>
  <c r="DC50" i="2"/>
  <c r="BQ51" i="2"/>
  <c r="BQ56" i="2"/>
  <c r="BO56" i="2"/>
  <c r="BO51" i="2"/>
  <c r="BO6" i="2"/>
  <c r="DC11" i="2"/>
  <c r="DC5" i="2"/>
  <c r="DB56" i="2"/>
  <c r="DB51" i="2"/>
  <c r="DB6" i="2"/>
  <c r="AY236" i="2"/>
  <c r="K45" i="18"/>
  <c r="CY188" i="2"/>
  <c r="S43" i="18" s="1"/>
  <c r="CS87" i="3"/>
  <c r="CW87" i="3"/>
  <c r="CW85" i="3"/>
  <c r="V57" i="3"/>
  <c r="W57" i="3" s="1"/>
  <c r="X57" i="3" s="1"/>
  <c r="Y57" i="3" s="1"/>
  <c r="CQ57" i="3"/>
  <c r="AU96" i="3"/>
  <c r="CX21" i="4"/>
  <c r="CX40" i="3"/>
  <c r="CY36" i="3"/>
  <c r="M45" i="18"/>
  <c r="CX18" i="3"/>
  <c r="DC4" i="6"/>
  <c r="DB159" i="2"/>
  <c r="BQ3" i="6"/>
  <c r="BQ2" i="5"/>
  <c r="BQ19" i="4"/>
  <c r="DC19" i="4" s="1"/>
  <c r="BQ19" i="3"/>
  <c r="DC157" i="2"/>
  <c r="CZ15" i="3"/>
  <c r="AU271" i="2"/>
  <c r="AU3" i="3" s="1"/>
  <c r="CX239" i="2"/>
  <c r="CX237" i="2"/>
  <c r="BO19" i="4"/>
  <c r="BP19" i="3"/>
  <c r="BO19" i="3"/>
  <c r="CZ179" i="2"/>
  <c r="BC181" i="2"/>
  <c r="BC174" i="2" s="1"/>
  <c r="BC180" i="2"/>
  <c r="BC177" i="2"/>
  <c r="CZ28" i="3"/>
  <c r="BC36" i="3"/>
  <c r="AV31" i="5"/>
  <c r="DA26" i="5"/>
  <c r="DB3" i="6"/>
  <c r="CX6" i="3"/>
  <c r="CX8" i="3"/>
  <c r="CZ21" i="3"/>
  <c r="DA19" i="3"/>
  <c r="CZ5" i="5"/>
  <c r="DB2" i="5"/>
  <c r="DB12" i="2"/>
  <c r="CR87" i="3"/>
  <c r="CQ85" i="3"/>
  <c r="CQ87" i="3"/>
  <c r="CP85" i="3"/>
  <c r="CP87" i="3"/>
  <c r="AV21" i="6"/>
  <c r="AV23" i="4"/>
  <c r="L46" i="18"/>
  <c r="BQ12" i="2"/>
  <c r="BQ158" i="2"/>
  <c r="Q47" i="19" s="1"/>
  <c r="BQ159" i="2"/>
  <c r="AU269" i="2"/>
  <c r="AU268" i="2"/>
  <c r="L44" i="18"/>
  <c r="M24" i="18" l="1"/>
  <c r="BM218" i="2"/>
  <c r="CG19" i="6"/>
  <c r="CG22" i="4" s="1"/>
  <c r="DG22" i="4" s="1"/>
  <c r="CK33" i="6"/>
  <c r="CK19" i="6" s="1"/>
  <c r="DH19" i="6" s="1"/>
  <c r="BM261" i="2"/>
  <c r="BM70" i="3"/>
  <c r="BM72" i="3" s="1"/>
  <c r="BM75" i="3" s="1"/>
  <c r="BM232" i="2"/>
  <c r="BM234" i="2" s="1"/>
  <c r="BM217" i="2"/>
  <c r="R14" i="20"/>
  <c r="R15" i="20" s="1"/>
  <c r="CK4" i="4"/>
  <c r="DH4" i="4" s="1"/>
  <c r="CK36" i="3"/>
  <c r="DH36" i="3"/>
  <c r="DG19" i="6"/>
  <c r="CE19" i="6"/>
  <c r="CE22" i="4" s="1"/>
  <c r="CI33" i="6"/>
  <c r="CI19" i="6" s="1"/>
  <c r="CH22" i="4"/>
  <c r="CF19" i="6"/>
  <c r="CF22" i="4" s="1"/>
  <c r="CJ33" i="6"/>
  <c r="CJ19" i="6" s="1"/>
  <c r="DG40" i="2"/>
  <c r="BN28" i="6"/>
  <c r="BO28" i="6" s="1"/>
  <c r="BP28" i="6" s="1"/>
  <c r="BQ28" i="6" s="1"/>
  <c r="BR28" i="6" s="1"/>
  <c r="BS28" i="6" s="1"/>
  <c r="BT28" i="6" s="1"/>
  <c r="BU28" i="6" s="1"/>
  <c r="BV28" i="6" s="1"/>
  <c r="BW28" i="6" s="1"/>
  <c r="BX28" i="6" s="1"/>
  <c r="BY28" i="6" s="1"/>
  <c r="BZ28" i="6" s="1"/>
  <c r="CA28" i="6" s="1"/>
  <c r="CB28" i="6" s="1"/>
  <c r="CC28" i="6" s="1"/>
  <c r="CD28" i="6" s="1"/>
  <c r="T14" i="20"/>
  <c r="BL219" i="2"/>
  <c r="BL218" i="2"/>
  <c r="C54" i="1"/>
  <c r="B54" i="1" s="1"/>
  <c r="BL70" i="3"/>
  <c r="BL72" i="3" s="1"/>
  <c r="BL232" i="2"/>
  <c r="BL234" i="2" s="1"/>
  <c r="BL261" i="2"/>
  <c r="BL217" i="2"/>
  <c r="H29" i="18"/>
  <c r="BK218" i="2"/>
  <c r="M15" i="20"/>
  <c r="DB10" i="5"/>
  <c r="DB15" i="5"/>
  <c r="DA14" i="5"/>
  <c r="DA9" i="5"/>
  <c r="BQ10" i="5"/>
  <c r="BQ15" i="5"/>
  <c r="BT5" i="5"/>
  <c r="BT10" i="5"/>
  <c r="BT15" i="5"/>
  <c r="BP15" i="5"/>
  <c r="BP10" i="5"/>
  <c r="BO15" i="5"/>
  <c r="BO10" i="5"/>
  <c r="BS5" i="5"/>
  <c r="BS10" i="5"/>
  <c r="BS15" i="5"/>
  <c r="BX5" i="5"/>
  <c r="BX10" i="5"/>
  <c r="BX15" i="5"/>
  <c r="U14" i="20"/>
  <c r="BK261" i="2"/>
  <c r="BK70" i="3"/>
  <c r="BK72" i="3" s="1"/>
  <c r="BK232" i="2"/>
  <c r="BK234" i="2" s="1"/>
  <c r="BK217" i="2"/>
  <c r="BK219" i="2"/>
  <c r="G29" i="18"/>
  <c r="G17" i="18"/>
  <c r="BJ75" i="3"/>
  <c r="BJ263" i="2"/>
  <c r="BJ74" i="3"/>
  <c r="F15" i="18"/>
  <c r="BJ264" i="2"/>
  <c r="BJ271" i="2"/>
  <c r="BJ267" i="2"/>
  <c r="BJ262" i="2"/>
  <c r="V14" i="20"/>
  <c r="BJ73" i="3"/>
  <c r="U18" i="18"/>
  <c r="F10" i="1"/>
  <c r="E11" i="1"/>
  <c r="U7" i="18"/>
  <c r="U9" i="18"/>
  <c r="BU199" i="2"/>
  <c r="BU204" i="2"/>
  <c r="BU194" i="2"/>
  <c r="CB199" i="2"/>
  <c r="CB204" i="2"/>
  <c r="CB194" i="2"/>
  <c r="BW204" i="2"/>
  <c r="BW194" i="2"/>
  <c r="BW199" i="2"/>
  <c r="CA199" i="2"/>
  <c r="CA204" i="2"/>
  <c r="CA194" i="2"/>
  <c r="V41" i="18"/>
  <c r="V22" i="19"/>
  <c r="L24" i="18"/>
  <c r="O26" i="18"/>
  <c r="P25" i="18"/>
  <c r="T35" i="18"/>
  <c r="W5" i="19"/>
  <c r="W5" i="18"/>
  <c r="P26" i="18"/>
  <c r="O41" i="18"/>
  <c r="O22" i="19"/>
  <c r="C11" i="18"/>
  <c r="K24" i="18"/>
  <c r="W23" i="19"/>
  <c r="CG208" i="2"/>
  <c r="Q25" i="18"/>
  <c r="T6" i="18"/>
  <c r="Q22" i="19"/>
  <c r="Q41" i="18"/>
  <c r="P41" i="18"/>
  <c r="P22" i="19"/>
  <c r="I29" i="18"/>
  <c r="Q26" i="18"/>
  <c r="K8" i="18"/>
  <c r="DB176" i="2"/>
  <c r="DB177" i="2" s="1"/>
  <c r="DB173" i="2"/>
  <c r="DB162" i="2" s="1"/>
  <c r="Q18" i="18"/>
  <c r="BQ5" i="5"/>
  <c r="Q35" i="18" s="1"/>
  <c r="O18" i="18"/>
  <c r="BO5" i="5"/>
  <c r="O35" i="18" s="1"/>
  <c r="P18" i="18"/>
  <c r="BP5" i="5"/>
  <c r="P35" i="18" s="1"/>
  <c r="M44" i="18"/>
  <c r="BI263" i="2"/>
  <c r="M7" i="18"/>
  <c r="BI73" i="3"/>
  <c r="I34" i="18" s="1"/>
  <c r="N7" i="18"/>
  <c r="B12" i="18"/>
  <c r="BI74" i="3"/>
  <c r="K9" i="18"/>
  <c r="K7" i="18"/>
  <c r="N8" i="18"/>
  <c r="M9" i="18"/>
  <c r="C12" i="18"/>
  <c r="N9" i="18"/>
  <c r="M46" i="18"/>
  <c r="BO88" i="2"/>
  <c r="O59" i="19" s="1"/>
  <c r="B48" i="18"/>
  <c r="BI264" i="2"/>
  <c r="BI267" i="2"/>
  <c r="BI271" i="2"/>
  <c r="BI262" i="2"/>
  <c r="BP89" i="2"/>
  <c r="P42" i="19" s="1"/>
  <c r="J6" i="18"/>
  <c r="H17" i="18"/>
  <c r="N18" i="18"/>
  <c r="K18" i="18"/>
  <c r="BZ91" i="2"/>
  <c r="BY92" i="2"/>
  <c r="DG24" i="2"/>
  <c r="BX89" i="2"/>
  <c r="BV179" i="2"/>
  <c r="BV181" i="2" s="1"/>
  <c r="BZ176" i="2"/>
  <c r="BZ177" i="2" s="1"/>
  <c r="BQ173" i="2"/>
  <c r="BQ162" i="2" s="1"/>
  <c r="BQ176" i="2" s="1"/>
  <c r="BQ177" i="2" s="1"/>
  <c r="CD208" i="2"/>
  <c r="K44" i="18"/>
  <c r="CF159" i="2"/>
  <c r="CF173" i="2" s="1"/>
  <c r="CF162" i="2" s="1"/>
  <c r="CF179" i="2" s="1"/>
  <c r="CB237" i="2"/>
  <c r="CA237" i="2"/>
  <c r="N44" i="18"/>
  <c r="N45" i="18"/>
  <c r="DB198" i="2"/>
  <c r="CE205" i="2"/>
  <c r="BO173" i="2"/>
  <c r="BU87" i="2"/>
  <c r="BU88" i="2" s="1"/>
  <c r="BU237" i="2"/>
  <c r="BW237" i="2"/>
  <c r="BT89" i="2"/>
  <c r="BP173" i="2"/>
  <c r="BP162" i="2" s="1"/>
  <c r="BP176" i="2" s="1"/>
  <c r="BP177" i="2" s="1"/>
  <c r="BZ15" i="8"/>
  <c r="BZ16" i="8" s="1"/>
  <c r="BZ40" i="3" s="1"/>
  <c r="CD176" i="2"/>
  <c r="CD179" i="2"/>
  <c r="CD16" i="8"/>
  <c r="CD40" i="3" s="1"/>
  <c r="CD3" i="8"/>
  <c r="CE159" i="2"/>
  <c r="CE173" i="2" s="1"/>
  <c r="BN177" i="2"/>
  <c r="DG32" i="2"/>
  <c r="BN179" i="2"/>
  <c r="BR176" i="2"/>
  <c r="CD9" i="2"/>
  <c r="CG10" i="2"/>
  <c r="CD169" i="2"/>
  <c r="CG170" i="2"/>
  <c r="DA176" i="2"/>
  <c r="DA177" i="2" s="1"/>
  <c r="CE6" i="3"/>
  <c r="CE15" i="8"/>
  <c r="CE82" i="3"/>
  <c r="CF238" i="2"/>
  <c r="CF15" i="8"/>
  <c r="CF82" i="3"/>
  <c r="CF6" i="3"/>
  <c r="CG238" i="2"/>
  <c r="CE238" i="2"/>
  <c r="DG16" i="2"/>
  <c r="DG236" i="2"/>
  <c r="CD166" i="2"/>
  <c r="CG167" i="2"/>
  <c r="DF165" i="2"/>
  <c r="DF168" i="2"/>
  <c r="CB87" i="2"/>
  <c r="CF89" i="2" s="1"/>
  <c r="CC167" i="2"/>
  <c r="DB203" i="2"/>
  <c r="DF24" i="2"/>
  <c r="K46" i="18"/>
  <c r="DF40" i="2"/>
  <c r="M35" i="20"/>
  <c r="BQ18" i="5"/>
  <c r="BO18" i="5"/>
  <c r="BH73" i="3"/>
  <c r="H34" i="18" s="1"/>
  <c r="BH74" i="3"/>
  <c r="BG263" i="2"/>
  <c r="BH263" i="2"/>
  <c r="BH267" i="2"/>
  <c r="BH262" i="2"/>
  <c r="BH271" i="2"/>
  <c r="V35" i="20"/>
  <c r="BG73" i="3"/>
  <c r="G34" i="18" s="1"/>
  <c r="BG219" i="2"/>
  <c r="G48" i="18" s="1"/>
  <c r="BS200" i="2"/>
  <c r="BS205" i="2"/>
  <c r="BG74" i="3"/>
  <c r="T35" i="20"/>
  <c r="BG267" i="2"/>
  <c r="BG271" i="2"/>
  <c r="BG262" i="2"/>
  <c r="BG214" i="2"/>
  <c r="H17" i="20"/>
  <c r="BN18" i="5"/>
  <c r="BV18" i="5"/>
  <c r="BR18" i="5"/>
  <c r="BP18" i="5"/>
  <c r="BN195" i="2"/>
  <c r="BN36" i="3"/>
  <c r="BN200" i="2"/>
  <c r="BN208" i="2"/>
  <c r="BN211" i="2" s="1"/>
  <c r="BP19" i="6"/>
  <c r="BP22" i="4" s="1"/>
  <c r="BP15" i="3"/>
  <c r="BF214" i="2"/>
  <c r="BP187" i="2"/>
  <c r="P24" i="18" s="1"/>
  <c r="BC239" i="2"/>
  <c r="C47" i="18" s="1"/>
  <c r="BO187" i="2"/>
  <c r="O24" i="18" s="1"/>
  <c r="BQ187" i="2"/>
  <c r="DB89" i="2"/>
  <c r="V42" i="19" s="1"/>
  <c r="BV82" i="3"/>
  <c r="N46" i="18"/>
  <c r="BN205" i="2"/>
  <c r="DC87" i="2"/>
  <c r="W17" i="19" s="1"/>
  <c r="BV15" i="8"/>
  <c r="BV16" i="8" s="1"/>
  <c r="BV40" i="3" s="1"/>
  <c r="DE90" i="2"/>
  <c r="DE92" i="2" s="1"/>
  <c r="BR208" i="2"/>
  <c r="BP36" i="3"/>
  <c r="BO89" i="2"/>
  <c r="O42" i="19" s="1"/>
  <c r="BQ89" i="2"/>
  <c r="Q42" i="19" s="1"/>
  <c r="BQ88" i="2"/>
  <c r="Q59" i="19" s="1"/>
  <c r="CC33" i="2"/>
  <c r="CC90" i="2"/>
  <c r="CA87" i="2"/>
  <c r="CE89" i="2" s="1"/>
  <c r="BW87" i="2"/>
  <c r="BW88" i="2" s="1"/>
  <c r="BT88" i="2"/>
  <c r="BR88" i="2"/>
  <c r="BS89" i="2"/>
  <c r="BP88" i="2"/>
  <c r="P59" i="19" s="1"/>
  <c r="BS19" i="6"/>
  <c r="BS22" i="4" s="1"/>
  <c r="BS12" i="6"/>
  <c r="BS6" i="4" s="1"/>
  <c r="BW51" i="2"/>
  <c r="BW3" i="6"/>
  <c r="BW12" i="6" s="1"/>
  <c r="BW2" i="5"/>
  <c r="BW82" i="3"/>
  <c r="BW159" i="2"/>
  <c r="BW173" i="2" s="1"/>
  <c r="BW6" i="2"/>
  <c r="BW12" i="2"/>
  <c r="BW56" i="2"/>
  <c r="BW158" i="2"/>
  <c r="BX158" i="2"/>
  <c r="BF276" i="2"/>
  <c r="F33" i="18" s="1"/>
  <c r="BF280" i="2"/>
  <c r="DE41" i="2"/>
  <c r="U35" i="20"/>
  <c r="DE17" i="2"/>
  <c r="BE96" i="3"/>
  <c r="BE94" i="3"/>
  <c r="BQ94" i="3" s="1"/>
  <c r="BU94" i="3" s="1"/>
  <c r="BY94" i="3" s="1"/>
  <c r="CC94" i="3" s="1"/>
  <c r="CG94" i="3" s="1"/>
  <c r="DE25" i="2"/>
  <c r="CC17" i="2"/>
  <c r="I11" i="18"/>
  <c r="CB159" i="2"/>
  <c r="CB173" i="2" s="1"/>
  <c r="CB162" i="2" s="1"/>
  <c r="CB176" i="2" s="1"/>
  <c r="CB177" i="2" s="1"/>
  <c r="CC25" i="2"/>
  <c r="DF32" i="2"/>
  <c r="CC41" i="2"/>
  <c r="BZ22" i="4"/>
  <c r="DF16" i="2"/>
  <c r="BZ6" i="4"/>
  <c r="DE33" i="2"/>
  <c r="CA159" i="2"/>
  <c r="CA173" i="2" s="1"/>
  <c r="CA51" i="2"/>
  <c r="CA56" i="2"/>
  <c r="CA3" i="6"/>
  <c r="CA2" i="5"/>
  <c r="CB158" i="2"/>
  <c r="CA158" i="2"/>
  <c r="CA12" i="2"/>
  <c r="CB6" i="2"/>
  <c r="CB51" i="2"/>
  <c r="CB2" i="5"/>
  <c r="CB56" i="2"/>
  <c r="CB3" i="6"/>
  <c r="CB12" i="2"/>
  <c r="CC169" i="2"/>
  <c r="CC171" i="2"/>
  <c r="DE10" i="2"/>
  <c r="BZ4" i="2"/>
  <c r="BY157" i="2"/>
  <c r="BY50" i="2"/>
  <c r="BY4" i="2"/>
  <c r="DE3" i="2"/>
  <c r="CC3" i="2"/>
  <c r="CC9" i="2"/>
  <c r="DF8" i="2"/>
  <c r="BX12" i="6"/>
  <c r="BX19" i="6"/>
  <c r="CC170" i="2"/>
  <c r="BY11" i="2"/>
  <c r="BY5" i="2"/>
  <c r="CC166" i="2"/>
  <c r="CA6" i="2"/>
  <c r="CC10" i="2"/>
  <c r="BX162" i="2"/>
  <c r="Z35" i="20"/>
  <c r="BV158" i="2"/>
  <c r="BV177" i="2"/>
  <c r="BE185" i="2"/>
  <c r="BP30" i="6"/>
  <c r="BT30" i="6" s="1"/>
  <c r="BX30" i="6" s="1"/>
  <c r="CZ184" i="2"/>
  <c r="BE70" i="3"/>
  <c r="CZ190" i="2"/>
  <c r="T42" i="18" s="1"/>
  <c r="BC32" i="6"/>
  <c r="BC30" i="6"/>
  <c r="BO30" i="6" s="1"/>
  <c r="BS30" i="6" s="1"/>
  <c r="BW30" i="6" s="1"/>
  <c r="BE5" i="6"/>
  <c r="BE212" i="2"/>
  <c r="CZ187" i="2"/>
  <c r="T24" i="18" s="1"/>
  <c r="BE7" i="6"/>
  <c r="BE34" i="6" s="1"/>
  <c r="DA186" i="2"/>
  <c r="BU159" i="2"/>
  <c r="BU173" i="2" s="1"/>
  <c r="BU162" i="2" s="1"/>
  <c r="BU179" i="2" s="1"/>
  <c r="BB32" i="6"/>
  <c r="BB30" i="6"/>
  <c r="BN30" i="6" s="1"/>
  <c r="BR30" i="6" s="1"/>
  <c r="BV30" i="6" s="1"/>
  <c r="BT12" i="6"/>
  <c r="BT19" i="6"/>
  <c r="BE82" i="3"/>
  <c r="BT176" i="2"/>
  <c r="BT177" i="2" s="1"/>
  <c r="DD5" i="2"/>
  <c r="BN186" i="2"/>
  <c r="BR187" i="2"/>
  <c r="DA201" i="2"/>
  <c r="U44" i="18" s="1"/>
  <c r="DA199" i="2"/>
  <c r="U25" i="18" s="1"/>
  <c r="DB22" i="4"/>
  <c r="DB19" i="6"/>
  <c r="DA6" i="5"/>
  <c r="U54" i="18" s="1"/>
  <c r="BU56" i="2"/>
  <c r="BU2" i="5"/>
  <c r="BU51" i="2"/>
  <c r="BU3" i="6"/>
  <c r="DD157" i="2"/>
  <c r="BU12" i="2"/>
  <c r="BU158" i="2"/>
  <c r="DD11" i="2"/>
  <c r="DD50" i="2"/>
  <c r="BU6" i="2"/>
  <c r="BS162" i="2"/>
  <c r="BT181" i="2"/>
  <c r="BT180" i="2"/>
  <c r="BR180" i="2"/>
  <c r="BR181" i="2"/>
  <c r="DA204" i="2"/>
  <c r="U27" i="18" s="1"/>
  <c r="DA206" i="2"/>
  <c r="U46" i="18" s="1"/>
  <c r="BC214" i="2"/>
  <c r="BC213" i="2"/>
  <c r="C30" i="18" s="1"/>
  <c r="BC217" i="2"/>
  <c r="C29" i="18" s="1"/>
  <c r="BC70" i="3"/>
  <c r="BC218" i="2"/>
  <c r="BC219" i="2"/>
  <c r="C48" i="18" s="1"/>
  <c r="J42" i="18"/>
  <c r="BB15" i="8"/>
  <c r="BB82" i="3"/>
  <c r="BB237" i="2"/>
  <c r="BB6" i="3"/>
  <c r="BB239" i="2"/>
  <c r="BB238" i="2"/>
  <c r="BB213" i="2"/>
  <c r="BB214" i="2"/>
  <c r="AY15" i="8"/>
  <c r="AY16" i="8" s="1"/>
  <c r="BO15" i="3"/>
  <c r="BO19" i="6"/>
  <c r="BO22" i="4" s="1"/>
  <c r="CY13" i="3"/>
  <c r="CY18" i="4"/>
  <c r="DC51" i="2"/>
  <c r="DC56" i="2"/>
  <c r="DC6" i="2"/>
  <c r="CZ11" i="6"/>
  <c r="AY239" i="2"/>
  <c r="AY82" i="3"/>
  <c r="AY237" i="2"/>
  <c r="AY238" i="2"/>
  <c r="AY6" i="3"/>
  <c r="Z57" i="3"/>
  <c r="AA57" i="3" s="1"/>
  <c r="AB57" i="3" s="1"/>
  <c r="AC57" i="3" s="1"/>
  <c r="CR57" i="3"/>
  <c r="BN21" i="3"/>
  <c r="CX20" i="3"/>
  <c r="CZ36" i="3"/>
  <c r="AU21" i="6"/>
  <c r="DC3" i="6"/>
  <c r="BQ12" i="6"/>
  <c r="AU23" i="4"/>
  <c r="AV2" i="8"/>
  <c r="AV3" i="8" s="1"/>
  <c r="DC12" i="2"/>
  <c r="DC159" i="2"/>
  <c r="DC2" i="5"/>
  <c r="BQ19" i="6"/>
  <c r="BC82" i="3"/>
  <c r="BC6" i="3"/>
  <c r="DC4" i="5"/>
  <c r="DA28" i="3"/>
  <c r="AV27" i="5"/>
  <c r="AV28" i="5" s="1"/>
  <c r="AV6" i="6"/>
  <c r="AV19" i="5"/>
  <c r="DA21" i="3"/>
  <c r="AU275" i="2"/>
  <c r="DB26" i="5"/>
  <c r="DB4" i="5"/>
  <c r="DB19" i="3"/>
  <c r="DA15" i="3"/>
  <c r="DA5" i="5"/>
  <c r="CZ181" i="2"/>
  <c r="CZ174" i="2" s="1"/>
  <c r="DC19" i="3"/>
  <c r="AV28" i="4"/>
  <c r="Q44" i="18"/>
  <c r="CK22" i="4" l="1"/>
  <c r="DH22" i="4" s="1"/>
  <c r="CK21" i="3"/>
  <c r="W14" i="20"/>
  <c r="W15" i="20" s="1"/>
  <c r="CH21" i="3"/>
  <c r="BM73" i="3"/>
  <c r="C56" i="1"/>
  <c r="C59" i="1" s="1"/>
  <c r="BM264" i="2"/>
  <c r="BM271" i="2"/>
  <c r="BM267" i="2"/>
  <c r="BM262" i="2"/>
  <c r="BM263" i="2"/>
  <c r="BM74" i="3"/>
  <c r="DH239" i="2"/>
  <c r="CE21" i="3"/>
  <c r="CG8" i="3"/>
  <c r="CK94" i="3"/>
  <c r="CK8" i="3" s="1"/>
  <c r="CD209" i="2"/>
  <c r="CH211" i="2"/>
  <c r="CG21" i="3"/>
  <c r="CF21" i="3"/>
  <c r="CI21" i="3"/>
  <c r="CI22" i="4"/>
  <c r="CJ22" i="4"/>
  <c r="CJ21" i="3"/>
  <c r="CG209" i="2"/>
  <c r="CK211" i="2"/>
  <c r="CH210" i="2"/>
  <c r="BV11" i="6"/>
  <c r="BV5" i="4" s="1"/>
  <c r="BT11" i="6"/>
  <c r="BT5" i="4" s="1"/>
  <c r="BX11" i="6"/>
  <c r="BX5" i="4" s="1"/>
  <c r="BS11" i="6"/>
  <c r="BS5" i="4" s="1"/>
  <c r="BR11" i="6"/>
  <c r="BR5" i="4" s="1"/>
  <c r="BL263" i="2"/>
  <c r="D54" i="1"/>
  <c r="BL73" i="3"/>
  <c r="Y14" i="20"/>
  <c r="BL75" i="3"/>
  <c r="BL74" i="3"/>
  <c r="BL264" i="2"/>
  <c r="BL271" i="2"/>
  <c r="BL267" i="2"/>
  <c r="BL262" i="2"/>
  <c r="BN20" i="5"/>
  <c r="BP20" i="5"/>
  <c r="BO20" i="5"/>
  <c r="BQ20" i="5"/>
  <c r="BK74" i="3"/>
  <c r="DC14" i="5"/>
  <c r="DC9" i="5"/>
  <c r="BR20" i="5"/>
  <c r="DB9" i="5"/>
  <c r="DB14" i="5"/>
  <c r="BV20" i="5"/>
  <c r="DC15" i="5"/>
  <c r="DC10" i="5"/>
  <c r="CB5" i="5"/>
  <c r="CB10" i="5"/>
  <c r="CB15" i="5"/>
  <c r="CA5" i="5"/>
  <c r="CA15" i="5"/>
  <c r="CA10" i="5"/>
  <c r="BU5" i="5"/>
  <c r="BU15" i="5"/>
  <c r="BU10" i="5"/>
  <c r="BW5" i="5"/>
  <c r="BW10" i="5"/>
  <c r="BW15" i="5"/>
  <c r="BK75" i="3"/>
  <c r="Z14" i="20"/>
  <c r="BK73" i="3"/>
  <c r="BK264" i="2"/>
  <c r="BK267" i="2"/>
  <c r="BK271" i="2"/>
  <c r="BK262" i="2"/>
  <c r="BK263" i="2"/>
  <c r="J17" i="20"/>
  <c r="AA14" i="20"/>
  <c r="BJ275" i="2"/>
  <c r="BJ3" i="3"/>
  <c r="BJ25" i="3" s="1"/>
  <c r="BZ11" i="6"/>
  <c r="BZ5" i="4" s="1"/>
  <c r="V18" i="18"/>
  <c r="J46" i="1"/>
  <c r="G10" i="1"/>
  <c r="F11" i="1"/>
  <c r="CE28" i="6"/>
  <c r="CF28" i="6" s="1"/>
  <c r="CD11" i="6"/>
  <c r="CD5" i="4" s="1"/>
  <c r="W18" i="18"/>
  <c r="F49" i="18"/>
  <c r="C49" i="18"/>
  <c r="G49" i="18"/>
  <c r="L42" i="18"/>
  <c r="K42" i="18"/>
  <c r="BY204" i="2"/>
  <c r="BY199" i="2"/>
  <c r="BY194" i="2"/>
  <c r="L6" i="18"/>
  <c r="K6" i="18"/>
  <c r="V7" i="18"/>
  <c r="U35" i="18"/>
  <c r="U6" i="18"/>
  <c r="W22" i="19"/>
  <c r="W41" i="18"/>
  <c r="F16" i="18"/>
  <c r="BU187" i="2"/>
  <c r="BY187" i="2" s="1"/>
  <c r="CC187" i="2" s="1"/>
  <c r="CG187" i="2" s="1"/>
  <c r="Q24" i="18"/>
  <c r="V9" i="18"/>
  <c r="Q9" i="18"/>
  <c r="Q8" i="18"/>
  <c r="BR200" i="2"/>
  <c r="DB179" i="2"/>
  <c r="Q7" i="18"/>
  <c r="BR205" i="2"/>
  <c r="Q46" i="18"/>
  <c r="BQ208" i="2"/>
  <c r="BQ209" i="2" s="1"/>
  <c r="Q45" i="18"/>
  <c r="BR195" i="2"/>
  <c r="B49" i="18"/>
  <c r="O7" i="18"/>
  <c r="O9" i="18"/>
  <c r="P7" i="18"/>
  <c r="O8" i="18"/>
  <c r="P9" i="18"/>
  <c r="N6" i="18"/>
  <c r="B47" i="18"/>
  <c r="BI214" i="2"/>
  <c r="E12" i="18"/>
  <c r="B30" i="18"/>
  <c r="B28" i="18"/>
  <c r="BI275" i="2"/>
  <c r="BI3" i="3"/>
  <c r="BI25" i="3" s="1"/>
  <c r="J11" i="18"/>
  <c r="M6" i="18"/>
  <c r="DC89" i="2"/>
  <c r="W42" i="19" s="1"/>
  <c r="CF176" i="2"/>
  <c r="CF177" i="2" s="1"/>
  <c r="BV180" i="2"/>
  <c r="BU89" i="2"/>
  <c r="CB89" i="2"/>
  <c r="BP179" i="2"/>
  <c r="BP181" i="2" s="1"/>
  <c r="BT36" i="3"/>
  <c r="CE200" i="2"/>
  <c r="CG200" i="2"/>
  <c r="CF200" i="2"/>
  <c r="DG198" i="2"/>
  <c r="CE195" i="2"/>
  <c r="CE208" i="2"/>
  <c r="CF195" i="2"/>
  <c r="DG193" i="2"/>
  <c r="CG195" i="2"/>
  <c r="CF208" i="2"/>
  <c r="CJ211" i="2" s="1"/>
  <c r="CG205" i="2"/>
  <c r="DG203" i="2"/>
  <c r="CF205" i="2"/>
  <c r="DB206" i="2"/>
  <c r="V46" i="18" s="1"/>
  <c r="DG10" i="2"/>
  <c r="BY87" i="2"/>
  <c r="BY88" i="2" s="1"/>
  <c r="BY237" i="2"/>
  <c r="P44" i="18"/>
  <c r="DB204" i="2"/>
  <c r="V27" i="18" s="1"/>
  <c r="O46" i="18"/>
  <c r="BQ179" i="2"/>
  <c r="BQ181" i="2" s="1"/>
  <c r="DB199" i="2"/>
  <c r="V25" i="18" s="1"/>
  <c r="BO162" i="2"/>
  <c r="DC173" i="2"/>
  <c r="DC162" i="2" s="1"/>
  <c r="BO200" i="2"/>
  <c r="DB201" i="2"/>
  <c r="V44" i="18" s="1"/>
  <c r="BV88" i="2"/>
  <c r="DA179" i="2"/>
  <c r="DA181" i="2" s="1"/>
  <c r="DG6" i="3"/>
  <c r="DG82" i="3"/>
  <c r="DG237" i="2"/>
  <c r="CE16" i="8"/>
  <c r="CE40" i="3" s="1"/>
  <c r="CE3" i="8"/>
  <c r="BN181" i="2"/>
  <c r="CE162" i="2"/>
  <c r="DA184" i="2"/>
  <c r="CD91" i="2"/>
  <c r="CG92" i="2"/>
  <c r="CF181" i="2"/>
  <c r="CF180" i="2"/>
  <c r="CD181" i="2"/>
  <c r="DD173" i="2"/>
  <c r="DD162" i="2" s="1"/>
  <c r="CD4" i="2"/>
  <c r="CG5" i="2"/>
  <c r="DF171" i="2"/>
  <c r="DG170" i="2"/>
  <c r="DF170" i="2"/>
  <c r="DF167" i="2"/>
  <c r="DG167" i="2"/>
  <c r="CF16" i="8"/>
  <c r="CF40" i="3" s="1"/>
  <c r="CF3" i="8"/>
  <c r="CD177" i="2"/>
  <c r="BZ3" i="8"/>
  <c r="BW162" i="2"/>
  <c r="BW179" i="2" s="1"/>
  <c r="BW181" i="2" s="1"/>
  <c r="BR177" i="2"/>
  <c r="BN180" i="2"/>
  <c r="BS18" i="5"/>
  <c r="BX18" i="5"/>
  <c r="BX36" i="3"/>
  <c r="BT18" i="5"/>
  <c r="BX195" i="2"/>
  <c r="BQ200" i="2"/>
  <c r="W35" i="20"/>
  <c r="BT208" i="2"/>
  <c r="BT209" i="2" s="1"/>
  <c r="BX208" i="2"/>
  <c r="BX209" i="2" s="1"/>
  <c r="BX15" i="8"/>
  <c r="BX3" i="8" s="1"/>
  <c r="BQ205" i="2"/>
  <c r="BX82" i="3"/>
  <c r="P46" i="18"/>
  <c r="BX6" i="3"/>
  <c r="Y35" i="20"/>
  <c r="Q35" i="20"/>
  <c r="BH3" i="3"/>
  <c r="BH25" i="3" s="1"/>
  <c r="BH275" i="2"/>
  <c r="DC236" i="2"/>
  <c r="DC203" i="2"/>
  <c r="BO205" i="2"/>
  <c r="BP205" i="2"/>
  <c r="O44" i="18"/>
  <c r="BP200" i="2"/>
  <c r="DC198" i="2"/>
  <c r="BT200" i="2"/>
  <c r="BT205" i="2"/>
  <c r="BT195" i="2"/>
  <c r="BS195" i="2"/>
  <c r="BS208" i="2"/>
  <c r="BS209" i="2" s="1"/>
  <c r="O45" i="18"/>
  <c r="BO208" i="2"/>
  <c r="BO209" i="2" s="1"/>
  <c r="BO195" i="2"/>
  <c r="R35" i="20"/>
  <c r="BG3" i="3"/>
  <c r="BG25" i="3" s="1"/>
  <c r="BG275" i="2"/>
  <c r="BV36" i="3"/>
  <c r="BR36" i="3"/>
  <c r="BQ186" i="2"/>
  <c r="BN210" i="2"/>
  <c r="BN209" i="2"/>
  <c r="BT21" i="3"/>
  <c r="BS187" i="2"/>
  <c r="BO186" i="2"/>
  <c r="BT187" i="2"/>
  <c r="BP186" i="2"/>
  <c r="BV3" i="8"/>
  <c r="DB6" i="5"/>
  <c r="V54" i="18" s="1"/>
  <c r="DD87" i="2"/>
  <c r="DD89" i="2" s="1"/>
  <c r="BV208" i="2"/>
  <c r="BZ208" i="2"/>
  <c r="CD211" i="2" s="1"/>
  <c r="BR209" i="2"/>
  <c r="BR211" i="2"/>
  <c r="DF10" i="2"/>
  <c r="DF90" i="2"/>
  <c r="BW89" i="2"/>
  <c r="CB88" i="2"/>
  <c r="CA88" i="2"/>
  <c r="CC91" i="2"/>
  <c r="CC92" i="2"/>
  <c r="BX88" i="2"/>
  <c r="CA89" i="2"/>
  <c r="BS21" i="3"/>
  <c r="BS15" i="3"/>
  <c r="BW200" i="2"/>
  <c r="BT15" i="3"/>
  <c r="BX205" i="2"/>
  <c r="BX200" i="2"/>
  <c r="BW205" i="2"/>
  <c r="BW238" i="2"/>
  <c r="BW11" i="6"/>
  <c r="BX238" i="2"/>
  <c r="BW19" i="6"/>
  <c r="BW22" i="4" s="1"/>
  <c r="BW15" i="8"/>
  <c r="BW16" i="8" s="1"/>
  <c r="BW40" i="3" s="1"/>
  <c r="BW195" i="2"/>
  <c r="BW6" i="3"/>
  <c r="BW208" i="2"/>
  <c r="AA35" i="20"/>
  <c r="DE11" i="2"/>
  <c r="BE32" i="6"/>
  <c r="BE30" i="6"/>
  <c r="I13" i="18"/>
  <c r="AB35" i="20"/>
  <c r="CB179" i="2"/>
  <c r="CB181" i="2" s="1"/>
  <c r="BY6" i="2"/>
  <c r="DB186" i="2"/>
  <c r="BY159" i="2"/>
  <c r="BY173" i="2" s="1"/>
  <c r="BY162" i="2" s="1"/>
  <c r="BY176" i="2" s="1"/>
  <c r="BY177" i="2" s="1"/>
  <c r="CB11" i="6"/>
  <c r="CB12" i="6"/>
  <c r="CB6" i="4" s="1"/>
  <c r="CB19" i="6"/>
  <c r="BR186" i="2"/>
  <c r="BV187" i="2"/>
  <c r="BX22" i="4"/>
  <c r="CB208" i="2"/>
  <c r="CA18" i="5"/>
  <c r="CA162" i="2"/>
  <c r="DF17" i="2"/>
  <c r="BZ36" i="3"/>
  <c r="BW6" i="4"/>
  <c r="BX15" i="3"/>
  <c r="BW15" i="3"/>
  <c r="CC11" i="2"/>
  <c r="CC157" i="2"/>
  <c r="CC50" i="2"/>
  <c r="DF3" i="2"/>
  <c r="CC4" i="2"/>
  <c r="BY158" i="2"/>
  <c r="BZ158" i="2"/>
  <c r="AD35" i="20"/>
  <c r="BY2" i="5"/>
  <c r="BY56" i="2"/>
  <c r="BY3" i="6"/>
  <c r="BY51" i="2"/>
  <c r="BZ180" i="2"/>
  <c r="BY12" i="2"/>
  <c r="DE157" i="2"/>
  <c r="CB205" i="2"/>
  <c r="CA205" i="2"/>
  <c r="CB30" i="6"/>
  <c r="CF30" i="6" s="1"/>
  <c r="CJ30" i="6" s="1"/>
  <c r="BX6" i="4"/>
  <c r="DE50" i="2"/>
  <c r="CB200" i="2"/>
  <c r="CA200" i="2"/>
  <c r="BZ30" i="6"/>
  <c r="CD30" i="6" s="1"/>
  <c r="CH30" i="6" s="1"/>
  <c r="DF33" i="2"/>
  <c r="CA208" i="2"/>
  <c r="CB195" i="2"/>
  <c r="CA195" i="2"/>
  <c r="CA12" i="6"/>
  <c r="CA19" i="6"/>
  <c r="CA11" i="6"/>
  <c r="DF25" i="2"/>
  <c r="CA30" i="6"/>
  <c r="CE30" i="6" s="1"/>
  <c r="CI30" i="6" s="1"/>
  <c r="CC5" i="2"/>
  <c r="DF41" i="2"/>
  <c r="DE5" i="2"/>
  <c r="CB6" i="3"/>
  <c r="CB82" i="3"/>
  <c r="CB15" i="8"/>
  <c r="CA82" i="3"/>
  <c r="CA6" i="3"/>
  <c r="CA15" i="8"/>
  <c r="CB238" i="2"/>
  <c r="CA238" i="2"/>
  <c r="BV205" i="2"/>
  <c r="BV200" i="2"/>
  <c r="BV195" i="2"/>
  <c r="BV238" i="2"/>
  <c r="BX179" i="2"/>
  <c r="BX176" i="2"/>
  <c r="M42" i="18"/>
  <c r="CZ188" i="2"/>
  <c r="T43" i="18" s="1"/>
  <c r="BE214" i="2"/>
  <c r="BE213" i="2"/>
  <c r="E30" i="18" s="1"/>
  <c r="BC96" i="3"/>
  <c r="BC94" i="3"/>
  <c r="CZ5" i="6"/>
  <c r="BU176" i="2"/>
  <c r="BU177" i="2" s="1"/>
  <c r="DA190" i="2"/>
  <c r="U42" i="18" s="1"/>
  <c r="DA187" i="2"/>
  <c r="U24" i="18" s="1"/>
  <c r="BB96" i="3"/>
  <c r="BB94" i="3"/>
  <c r="BT6" i="4"/>
  <c r="BT22" i="4"/>
  <c r="BC225" i="2"/>
  <c r="C50" i="18" s="1"/>
  <c r="DD159" i="2"/>
  <c r="BC232" i="2"/>
  <c r="BC234" i="2" s="1"/>
  <c r="BC224" i="2"/>
  <c r="BC223" i="2"/>
  <c r="C31" i="18" s="1"/>
  <c r="BN216" i="2"/>
  <c r="BN190" i="2"/>
  <c r="N42" i="18" s="1"/>
  <c r="BN184" i="2"/>
  <c r="BN189" i="2"/>
  <c r="DD6" i="2"/>
  <c r="BU205" i="2"/>
  <c r="DD203" i="2"/>
  <c r="BU18" i="5"/>
  <c r="DD2" i="5"/>
  <c r="DD51" i="2"/>
  <c r="DD56" i="2"/>
  <c r="DD12" i="2"/>
  <c r="DD198" i="2"/>
  <c r="BU200" i="2"/>
  <c r="BS82" i="3"/>
  <c r="BS15" i="8"/>
  <c r="BS6" i="3"/>
  <c r="BU208" i="2"/>
  <c r="DD193" i="2"/>
  <c r="BU195" i="2"/>
  <c r="BU19" i="6"/>
  <c r="BV21" i="3" s="1"/>
  <c r="BU11" i="6"/>
  <c r="BU12" i="6"/>
  <c r="BV15" i="3" s="1"/>
  <c r="DD3" i="6"/>
  <c r="BU181" i="2"/>
  <c r="BU180" i="2"/>
  <c r="DC19" i="6"/>
  <c r="BR21" i="3"/>
  <c r="BQ15" i="3"/>
  <c r="DC15" i="3" s="1"/>
  <c r="DC12" i="6"/>
  <c r="BR15" i="3"/>
  <c r="BS176" i="2"/>
  <c r="BS179" i="2"/>
  <c r="DD179" i="2" s="1"/>
  <c r="AY96" i="3"/>
  <c r="AY94" i="3"/>
  <c r="J48" i="18"/>
  <c r="J29" i="18"/>
  <c r="BF6" i="3"/>
  <c r="BB16" i="8"/>
  <c r="BO21" i="3"/>
  <c r="BP21" i="3"/>
  <c r="CZ13" i="3"/>
  <c r="DA11" i="6"/>
  <c r="CY18" i="3"/>
  <c r="BQ36" i="3"/>
  <c r="AD57" i="3"/>
  <c r="CS57" i="3"/>
  <c r="AV51" i="3"/>
  <c r="AU28" i="4"/>
  <c r="DA36" i="3"/>
  <c r="AU276" i="2"/>
  <c r="DC5" i="5"/>
  <c r="DB21" i="3"/>
  <c r="DC26" i="5"/>
  <c r="BQ22" i="4"/>
  <c r="DC22" i="4" s="1"/>
  <c r="BQ21" i="3"/>
  <c r="AU278" i="2"/>
  <c r="DB15" i="3"/>
  <c r="DB28" i="3"/>
  <c r="DC28" i="3"/>
  <c r="BO36" i="3"/>
  <c r="AU277" i="2"/>
  <c r="DB5" i="5"/>
  <c r="DC6" i="5"/>
  <c r="W54" i="18" s="1"/>
  <c r="AV67" i="3"/>
  <c r="AV95" i="3" s="1"/>
  <c r="AU12" i="3"/>
  <c r="K17" i="20" l="1"/>
  <c r="AB14" i="20"/>
  <c r="AB15" i="20" s="1"/>
  <c r="D56" i="1"/>
  <c r="D59" i="1" s="1"/>
  <c r="B56" i="1"/>
  <c r="B59" i="1" s="1"/>
  <c r="BM275" i="2"/>
  <c r="BM3" i="3"/>
  <c r="BM25" i="3" s="1"/>
  <c r="DH196" i="2"/>
  <c r="DH206" i="2"/>
  <c r="DH201" i="2"/>
  <c r="DH21" i="3"/>
  <c r="CE210" i="2"/>
  <c r="CI211" i="2"/>
  <c r="CG186" i="2"/>
  <c r="CK187" i="2"/>
  <c r="CK186" i="2" s="1"/>
  <c r="BW13" i="3"/>
  <c r="BV13" i="3"/>
  <c r="BS13" i="3"/>
  <c r="BT13" i="3"/>
  <c r="AD14" i="20"/>
  <c r="L17" i="20"/>
  <c r="BL275" i="2"/>
  <c r="BL3" i="3"/>
  <c r="BL25" i="3" s="1"/>
  <c r="CA20" i="5"/>
  <c r="BX20" i="5"/>
  <c r="BS20" i="5"/>
  <c r="DD15" i="5"/>
  <c r="DD10" i="5"/>
  <c r="BU20" i="5"/>
  <c r="BT20" i="5"/>
  <c r="BY5" i="5"/>
  <c r="BY10" i="5"/>
  <c r="BY15" i="5"/>
  <c r="G15" i="18"/>
  <c r="BK3" i="3"/>
  <c r="BK25" i="3" s="1"/>
  <c r="BK275" i="2"/>
  <c r="M17" i="20"/>
  <c r="AE14" i="20"/>
  <c r="BJ277" i="2"/>
  <c r="BJ77" i="3"/>
  <c r="BJ55" i="3"/>
  <c r="BJ58" i="3" s="1"/>
  <c r="BJ280" i="2"/>
  <c r="BJ276" i="2"/>
  <c r="BJ278" i="2"/>
  <c r="AF14" i="20"/>
  <c r="O17" i="20"/>
  <c r="CE11" i="6"/>
  <c r="CE5" i="4" s="1"/>
  <c r="G11" i="1"/>
  <c r="H10" i="1"/>
  <c r="F46" i="1"/>
  <c r="BU186" i="2"/>
  <c r="E49" i="18"/>
  <c r="I49" i="18"/>
  <c r="W10" i="18"/>
  <c r="CC204" i="2"/>
  <c r="CC199" i="2"/>
  <c r="CC194" i="2"/>
  <c r="V35" i="18"/>
  <c r="W35" i="18"/>
  <c r="W9" i="18"/>
  <c r="W7" i="18"/>
  <c r="M11" i="18"/>
  <c r="V6" i="18"/>
  <c r="BY186" i="2"/>
  <c r="N11" i="18"/>
  <c r="DA174" i="2"/>
  <c r="BQ211" i="2"/>
  <c r="BR210" i="2"/>
  <c r="P6" i="18"/>
  <c r="O6" i="18"/>
  <c r="BI77" i="3"/>
  <c r="BI55" i="3"/>
  <c r="BI58" i="3" s="1"/>
  <c r="BI280" i="2"/>
  <c r="BI276" i="2"/>
  <c r="I33" i="18" s="1"/>
  <c r="BI277" i="2"/>
  <c r="H15" i="18"/>
  <c r="K11" i="18"/>
  <c r="J13" i="18"/>
  <c r="J12" i="18"/>
  <c r="Q6" i="18"/>
  <c r="I12" i="18"/>
  <c r="AG14" i="20"/>
  <c r="BZ88" i="2"/>
  <c r="CE209" i="2"/>
  <c r="BY89" i="2"/>
  <c r="DG194" i="2"/>
  <c r="BQ180" i="2"/>
  <c r="BP180" i="2"/>
  <c r="CE211" i="2"/>
  <c r="DD176" i="2"/>
  <c r="DD177" i="2" s="1"/>
  <c r="DG199" i="2"/>
  <c r="K48" i="18"/>
  <c r="BW176" i="2"/>
  <c r="BW177" i="2" s="1"/>
  <c r="DG3" i="8"/>
  <c r="CF210" i="2"/>
  <c r="CC237" i="2"/>
  <c r="DC199" i="2"/>
  <c r="W25" i="18" s="1"/>
  <c r="DC206" i="2"/>
  <c r="W46" i="18" s="1"/>
  <c r="CF209" i="2"/>
  <c r="CG210" i="2"/>
  <c r="DG204" i="2"/>
  <c r="DG5" i="2"/>
  <c r="CF211" i="2"/>
  <c r="DG208" i="2"/>
  <c r="BO176" i="2"/>
  <c r="BO179" i="2"/>
  <c r="DG40" i="3"/>
  <c r="DF92" i="2"/>
  <c r="DG92" i="2"/>
  <c r="BN7" i="6"/>
  <c r="BN34" i="6" s="1"/>
  <c r="DB184" i="2"/>
  <c r="DB181" i="2"/>
  <c r="DE173" i="2"/>
  <c r="DE162" i="2" s="1"/>
  <c r="CD158" i="2"/>
  <c r="CG159" i="2"/>
  <c r="CG173" i="2" s="1"/>
  <c r="CD180" i="2"/>
  <c r="BW180" i="2"/>
  <c r="CE176" i="2"/>
  <c r="CE179" i="2"/>
  <c r="CG28" i="6"/>
  <c r="CF11" i="6"/>
  <c r="CC87" i="2"/>
  <c r="CC89" i="2" s="1"/>
  <c r="BZ209" i="2"/>
  <c r="K29" i="18"/>
  <c r="BS36" i="3"/>
  <c r="CB18" i="5"/>
  <c r="BW18" i="5"/>
  <c r="BQ30" i="6"/>
  <c r="BU30" i="6" s="1"/>
  <c r="BY30" i="6" s="1"/>
  <c r="CC30" i="6" s="1"/>
  <c r="CG30" i="6" s="1"/>
  <c r="CK30" i="6" s="1"/>
  <c r="BX16" i="8"/>
  <c r="BX40" i="3" s="1"/>
  <c r="BX211" i="2"/>
  <c r="R36" i="20"/>
  <c r="BH277" i="2"/>
  <c r="BH77" i="3"/>
  <c r="BH55" i="3"/>
  <c r="BH58" i="3" s="1"/>
  <c r="BH276" i="2"/>
  <c r="H33" i="18" s="1"/>
  <c r="BH280" i="2"/>
  <c r="DF11" i="2"/>
  <c r="DC204" i="2"/>
  <c r="W27" i="18" s="1"/>
  <c r="BO211" i="2"/>
  <c r="DC201" i="2"/>
  <c r="W44" i="18" s="1"/>
  <c r="BO210" i="2"/>
  <c r="BS211" i="2"/>
  <c r="BW211" i="2"/>
  <c r="BS210" i="2"/>
  <c r="BT210" i="2"/>
  <c r="W36" i="20"/>
  <c r="BO216" i="2"/>
  <c r="BG277" i="2"/>
  <c r="BG276" i="2"/>
  <c r="G33" i="18" s="1"/>
  <c r="BG280" i="2"/>
  <c r="AF35" i="20"/>
  <c r="AE35" i="20"/>
  <c r="BG77" i="3"/>
  <c r="BG55" i="3"/>
  <c r="BQ189" i="2"/>
  <c r="BQ216" i="2"/>
  <c r="BQ184" i="2"/>
  <c r="BQ190" i="2"/>
  <c r="Q42" i="18" s="1"/>
  <c r="BO189" i="2"/>
  <c r="DC186" i="2"/>
  <c r="BP190" i="2"/>
  <c r="P42" i="18" s="1"/>
  <c r="BP184" i="2"/>
  <c r="BX187" i="2"/>
  <c r="BT186" i="2"/>
  <c r="BO184" i="2"/>
  <c r="BO190" i="2"/>
  <c r="O42" i="18" s="1"/>
  <c r="BP189" i="2"/>
  <c r="BS186" i="2"/>
  <c r="BW187" i="2"/>
  <c r="DE87" i="2"/>
  <c r="DE89" i="2" s="1"/>
  <c r="BV209" i="2"/>
  <c r="BV211" i="2"/>
  <c r="BZ211" i="2"/>
  <c r="J30" i="18"/>
  <c r="BW5" i="4"/>
  <c r="BW3" i="8"/>
  <c r="BW209" i="2"/>
  <c r="BW210" i="2"/>
  <c r="BX210" i="2"/>
  <c r="BX13" i="3"/>
  <c r="BW21" i="3"/>
  <c r="BX21" i="3"/>
  <c r="AB36" i="20"/>
  <c r="BF96" i="3"/>
  <c r="BF94" i="3"/>
  <c r="BN94" i="3" s="1"/>
  <c r="BR94" i="3" s="1"/>
  <c r="BV94" i="3" s="1"/>
  <c r="BZ94" i="3" s="1"/>
  <c r="DA18" i="6"/>
  <c r="AG35" i="20"/>
  <c r="CB180" i="2"/>
  <c r="DB190" i="2"/>
  <c r="V42" i="18" s="1"/>
  <c r="BR190" i="2"/>
  <c r="BY179" i="2"/>
  <c r="DE179" i="2" s="1"/>
  <c r="DE181" i="2" s="1"/>
  <c r="BR216" i="2"/>
  <c r="BR184" i="2"/>
  <c r="BR189" i="2"/>
  <c r="CZ18" i="4"/>
  <c r="DB187" i="2"/>
  <c r="V24" i="18" s="1"/>
  <c r="CZ16" i="6"/>
  <c r="DE159" i="2"/>
  <c r="H11" i="1" s="1"/>
  <c r="CC159" i="2"/>
  <c r="CC173" i="2" s="1"/>
  <c r="DF173" i="2" s="1"/>
  <c r="CZ18" i="3"/>
  <c r="M29" i="18"/>
  <c r="DE6" i="2"/>
  <c r="CC6" i="2"/>
  <c r="DF5" i="2"/>
  <c r="CA16" i="8"/>
  <c r="CA40" i="3" s="1"/>
  <c r="CA3" i="8"/>
  <c r="DE2" i="5"/>
  <c r="BZ195" i="2"/>
  <c r="BY208" i="2"/>
  <c r="DE193" i="2"/>
  <c r="BY195" i="2"/>
  <c r="BY200" i="2"/>
  <c r="BZ200" i="2"/>
  <c r="DE198" i="2"/>
  <c r="CC3" i="6"/>
  <c r="CC2" i="5"/>
  <c r="CC51" i="2"/>
  <c r="CC186" i="2"/>
  <c r="CC56" i="2"/>
  <c r="DF157" i="2"/>
  <c r="CC158" i="2"/>
  <c r="CC12" i="2"/>
  <c r="CB211" i="2"/>
  <c r="CB209" i="2"/>
  <c r="CB5" i="4"/>
  <c r="CA6" i="4"/>
  <c r="CB15" i="3"/>
  <c r="CA15" i="3"/>
  <c r="CB22" i="4"/>
  <c r="CB21" i="3"/>
  <c r="DE51" i="2"/>
  <c r="DE56" i="2"/>
  <c r="DE12" i="2"/>
  <c r="BY19" i="6"/>
  <c r="BY12" i="6"/>
  <c r="BY11" i="6"/>
  <c r="DE3" i="6"/>
  <c r="BZ205" i="2"/>
  <c r="DE203" i="2"/>
  <c r="BY205" i="2"/>
  <c r="CB16" i="8"/>
  <c r="CB40" i="3" s="1"/>
  <c r="CB3" i="8"/>
  <c r="CA5" i="4"/>
  <c r="CB13" i="3"/>
  <c r="CA13" i="3"/>
  <c r="CA211" i="2"/>
  <c r="CA209" i="2"/>
  <c r="CB210" i="2"/>
  <c r="CA210" i="2"/>
  <c r="BZ238" i="2"/>
  <c r="BY6" i="3"/>
  <c r="BY15" i="8"/>
  <c r="BY82" i="3"/>
  <c r="DE82" i="3" s="1"/>
  <c r="DE236" i="2"/>
  <c r="BY238" i="2"/>
  <c r="CA176" i="2"/>
  <c r="CA179" i="2"/>
  <c r="BZ187" i="2"/>
  <c r="CD187" i="2" s="1"/>
  <c r="BV186" i="2"/>
  <c r="CA22" i="4"/>
  <c r="CA21" i="3"/>
  <c r="DF50" i="2"/>
  <c r="BX177" i="2"/>
  <c r="BX180" i="2"/>
  <c r="BX181" i="2"/>
  <c r="BV210" i="2"/>
  <c r="DD204" i="2"/>
  <c r="DD201" i="2"/>
  <c r="M48" i="18"/>
  <c r="DA5" i="6"/>
  <c r="DA188" i="2"/>
  <c r="U43" i="18" s="1"/>
  <c r="BU209" i="2"/>
  <c r="BN5" i="6"/>
  <c r="BN18" i="6" s="1"/>
  <c r="BT82" i="3"/>
  <c r="BT6" i="3"/>
  <c r="BT15" i="8"/>
  <c r="BT3" i="8" s="1"/>
  <c r="BT238" i="2"/>
  <c r="BN218" i="2"/>
  <c r="BN217" i="2"/>
  <c r="N29" i="18" s="1"/>
  <c r="BN222" i="2"/>
  <c r="BN70" i="3"/>
  <c r="BN219" i="2"/>
  <c r="N48" i="18" s="1"/>
  <c r="BN212" i="2"/>
  <c r="BN238" i="2"/>
  <c r="BR238" i="2"/>
  <c r="BU211" i="2"/>
  <c r="DD206" i="2"/>
  <c r="DD12" i="6"/>
  <c r="BU6" i="4"/>
  <c r="BU15" i="3"/>
  <c r="DD15" i="3" s="1"/>
  <c r="DD11" i="6"/>
  <c r="BU5" i="4"/>
  <c r="BU13" i="3"/>
  <c r="BU210" i="2"/>
  <c r="DD208" i="2"/>
  <c r="DD194" i="2"/>
  <c r="BU22" i="4"/>
  <c r="DD22" i="4" s="1"/>
  <c r="DD19" i="6"/>
  <c r="BU21" i="3"/>
  <c r="DD21" i="3" s="1"/>
  <c r="DD199" i="2"/>
  <c r="DD26" i="5"/>
  <c r="DD4" i="5"/>
  <c r="BS3" i="8"/>
  <c r="BS16" i="8"/>
  <c r="BS40" i="3" s="1"/>
  <c r="BO15" i="8"/>
  <c r="BO16" i="8" s="1"/>
  <c r="BO40" i="3" s="1"/>
  <c r="BQ15" i="8"/>
  <c r="BQ3" i="8" s="1"/>
  <c r="BS180" i="2"/>
  <c r="BS181" i="2"/>
  <c r="BS177" i="2"/>
  <c r="CZ23" i="3"/>
  <c r="CZ27" i="4"/>
  <c r="J31" i="18"/>
  <c r="J50" i="18"/>
  <c r="DC21" i="3"/>
  <c r="DA13" i="3"/>
  <c r="CZ5" i="4"/>
  <c r="BN11" i="6"/>
  <c r="BN5" i="4" s="1"/>
  <c r="DB11" i="6"/>
  <c r="CU57" i="3"/>
  <c r="AW51" i="3"/>
  <c r="CX46" i="3"/>
  <c r="CY18" i="6"/>
  <c r="DC36" i="3"/>
  <c r="DB36" i="3"/>
  <c r="AW2" i="8"/>
  <c r="AU284" i="2"/>
  <c r="AU280" i="2" s="1"/>
  <c r="BQ82" i="3"/>
  <c r="BQ6" i="3"/>
  <c r="AV23" i="5"/>
  <c r="AW25" i="5"/>
  <c r="AW21" i="5" s="1"/>
  <c r="AV68" i="3"/>
  <c r="BO82" i="3"/>
  <c r="BO6" i="3"/>
  <c r="P17" i="20" l="1"/>
  <c r="CG216" i="2"/>
  <c r="B63" i="1"/>
  <c r="BL278" i="2"/>
  <c r="BM277" i="2"/>
  <c r="BM77" i="3"/>
  <c r="BM55" i="3"/>
  <c r="BM58" i="3" s="1"/>
  <c r="BM276" i="2"/>
  <c r="BM280" i="2"/>
  <c r="BM278" i="2"/>
  <c r="CG184" i="2"/>
  <c r="DF162" i="2"/>
  <c r="CD186" i="2"/>
  <c r="CH187" i="2"/>
  <c r="CH186" i="2" s="1"/>
  <c r="CH189" i="2" s="1"/>
  <c r="CG11" i="6"/>
  <c r="CG13" i="3" s="1"/>
  <c r="CH28" i="6"/>
  <c r="DG209" i="2"/>
  <c r="DH211" i="2"/>
  <c r="CK216" i="2"/>
  <c r="CK184" i="2"/>
  <c r="CK190" i="2"/>
  <c r="Q17" i="20"/>
  <c r="BL277" i="2"/>
  <c r="M18" i="20"/>
  <c r="N13" i="18"/>
  <c r="BL77" i="3"/>
  <c r="BL55" i="3"/>
  <c r="BL58" i="3" s="1"/>
  <c r="BL276" i="2"/>
  <c r="BL280" i="2"/>
  <c r="R17" i="20"/>
  <c r="BW20" i="5"/>
  <c r="DD9" i="5"/>
  <c r="DD14" i="5"/>
  <c r="DE10" i="5"/>
  <c r="DE15" i="5"/>
  <c r="CB20" i="5"/>
  <c r="CC5" i="5"/>
  <c r="CC15" i="5"/>
  <c r="CC10" i="5"/>
  <c r="CE13" i="3"/>
  <c r="BK276" i="2"/>
  <c r="BK280" i="2"/>
  <c r="BK77" i="3"/>
  <c r="BK55" i="3"/>
  <c r="BK58" i="3" s="1"/>
  <c r="BK277" i="2"/>
  <c r="BK278" i="2"/>
  <c r="G19" i="18"/>
  <c r="M13" i="18"/>
  <c r="G16" i="18"/>
  <c r="BJ79" i="3"/>
  <c r="D69" i="1"/>
  <c r="D76" i="1" s="1"/>
  <c r="D77" i="1" s="1"/>
  <c r="BJ282" i="2"/>
  <c r="BJ84" i="3"/>
  <c r="BJ78" i="3"/>
  <c r="T17" i="20"/>
  <c r="BJ281" i="2"/>
  <c r="I10" i="1"/>
  <c r="H46" i="1"/>
  <c r="BU190" i="2"/>
  <c r="BU216" i="2"/>
  <c r="BU184" i="2"/>
  <c r="K12" i="18"/>
  <c r="K30" i="18"/>
  <c r="BY184" i="2"/>
  <c r="BY216" i="2"/>
  <c r="BY190" i="2"/>
  <c r="W6" i="18"/>
  <c r="J49" i="18"/>
  <c r="DB174" i="2"/>
  <c r="N12" i="18"/>
  <c r="K13" i="18"/>
  <c r="H19" i="18"/>
  <c r="BI79" i="3"/>
  <c r="BO219" i="2"/>
  <c r="O48" i="18" s="1"/>
  <c r="O11" i="18"/>
  <c r="BI281" i="2"/>
  <c r="H16" i="18"/>
  <c r="BI84" i="3"/>
  <c r="BI78" i="3"/>
  <c r="I36" i="18" s="1"/>
  <c r="AG15" i="20"/>
  <c r="B69" i="1"/>
  <c r="B76" i="1" s="1"/>
  <c r="B77" i="1" s="1"/>
  <c r="BQ222" i="2"/>
  <c r="Q13" i="18" s="1"/>
  <c r="Q11" i="18"/>
  <c r="M12" i="18"/>
  <c r="DE176" i="2"/>
  <c r="DE177" i="2" s="1"/>
  <c r="DG159" i="2"/>
  <c r="J11" i="1" s="1"/>
  <c r="M30" i="18"/>
  <c r="BO177" i="2"/>
  <c r="DC176" i="2"/>
  <c r="DC177" i="2" s="1"/>
  <c r="BN214" i="2"/>
  <c r="BO180" i="2"/>
  <c r="BO181" i="2"/>
  <c r="DC179" i="2"/>
  <c r="BT190" i="2"/>
  <c r="DC184" i="2"/>
  <c r="DE206" i="2"/>
  <c r="BS190" i="2"/>
  <c r="CG162" i="2"/>
  <c r="DG173" i="2"/>
  <c r="DG162" i="2" s="1"/>
  <c r="CD200" i="2"/>
  <c r="CD88" i="2"/>
  <c r="CG89" i="2"/>
  <c r="K50" i="18"/>
  <c r="CD238" i="2"/>
  <c r="CD205" i="2"/>
  <c r="CE180" i="2"/>
  <c r="CE181" i="2"/>
  <c r="CG190" i="2"/>
  <c r="CD195" i="2"/>
  <c r="DE174" i="2"/>
  <c r="BR5" i="6"/>
  <c r="BR18" i="6" s="1"/>
  <c r="K31" i="18"/>
  <c r="CE177" i="2"/>
  <c r="BZ8" i="3"/>
  <c r="CD94" i="3"/>
  <c r="CF5" i="4"/>
  <c r="CF13" i="3"/>
  <c r="BZ186" i="2"/>
  <c r="CC88" i="2"/>
  <c r="CB36" i="3"/>
  <c r="DA16" i="6"/>
  <c r="BW36" i="3"/>
  <c r="DB16" i="6"/>
  <c r="BH79" i="3"/>
  <c r="BH281" i="2"/>
  <c r="BH84" i="3"/>
  <c r="BH78" i="3"/>
  <c r="H36" i="18" s="1"/>
  <c r="BO218" i="2"/>
  <c r="BG281" i="2"/>
  <c r="BO222" i="2"/>
  <c r="BO217" i="2"/>
  <c r="O29" i="18" s="1"/>
  <c r="BO70" i="3"/>
  <c r="AG36" i="20"/>
  <c r="BG84" i="3"/>
  <c r="G20" i="18" s="1"/>
  <c r="BG78" i="3"/>
  <c r="G36" i="18" s="1"/>
  <c r="BS189" i="2"/>
  <c r="BQ219" i="2"/>
  <c r="Q48" i="18" s="1"/>
  <c r="BQ212" i="2"/>
  <c r="BQ5" i="6"/>
  <c r="BQ16" i="6" s="1"/>
  <c r="DC16" i="6" s="1"/>
  <c r="BQ7" i="6"/>
  <c r="BQ34" i="6" s="1"/>
  <c r="DC187" i="2"/>
  <c r="W24" i="18" s="1"/>
  <c r="BQ217" i="2"/>
  <c r="Q29" i="18" s="1"/>
  <c r="BQ70" i="3"/>
  <c r="DF87" i="2"/>
  <c r="BY18" i="5"/>
  <c r="DC190" i="2"/>
  <c r="W42" i="18" s="1"/>
  <c r="DD186" i="2"/>
  <c r="BP5" i="6"/>
  <c r="BP16" i="6" s="1"/>
  <c r="CA187" i="2"/>
  <c r="CE187" i="2" s="1"/>
  <c r="BW186" i="2"/>
  <c r="BS184" i="2"/>
  <c r="BT189" i="2"/>
  <c r="BS216" i="2"/>
  <c r="BT184" i="2"/>
  <c r="BT216" i="2"/>
  <c r="BU189" i="2"/>
  <c r="BO212" i="2"/>
  <c r="BO5" i="6"/>
  <c r="BO16" i="6" s="1"/>
  <c r="BO18" i="4" s="1"/>
  <c r="BO7" i="6"/>
  <c r="BO34" i="6" s="1"/>
  <c r="CB187" i="2"/>
  <c r="CF187" i="2" s="1"/>
  <c r="BX186" i="2"/>
  <c r="M31" i="18"/>
  <c r="DB188" i="2"/>
  <c r="V43" i="18" s="1"/>
  <c r="BV8" i="3"/>
  <c r="BY181" i="2"/>
  <c r="BY180" i="2"/>
  <c r="BR7" i="6"/>
  <c r="BR34" i="6" s="1"/>
  <c r="BR222" i="2"/>
  <c r="DB5" i="6"/>
  <c r="BR212" i="2"/>
  <c r="BR214" i="2" s="1"/>
  <c r="BR219" i="2"/>
  <c r="BR218" i="2"/>
  <c r="BR217" i="2"/>
  <c r="BR70" i="3"/>
  <c r="DE196" i="2"/>
  <c r="BV190" i="2"/>
  <c r="BY211" i="2"/>
  <c r="DF6" i="2"/>
  <c r="DE201" i="2"/>
  <c r="BN224" i="2"/>
  <c r="CC162" i="2"/>
  <c r="CC176" i="2" s="1"/>
  <c r="CC177" i="2" s="1"/>
  <c r="M50" i="18"/>
  <c r="DF159" i="2"/>
  <c r="I11" i="1" s="1"/>
  <c r="BZ15" i="3"/>
  <c r="DE12" i="6"/>
  <c r="BY6" i="4"/>
  <c r="BY15" i="3"/>
  <c r="DE15" i="3" s="1"/>
  <c r="CC190" i="2"/>
  <c r="CC184" i="2"/>
  <c r="CA181" i="2"/>
  <c r="CA180" i="2"/>
  <c r="BY3" i="8"/>
  <c r="DE3" i="8" s="1"/>
  <c r="BY16" i="8"/>
  <c r="BY40" i="3" s="1"/>
  <c r="DE204" i="2"/>
  <c r="BY22" i="4"/>
  <c r="DE22" i="4" s="1"/>
  <c r="DE19" i="6"/>
  <c r="BY21" i="3"/>
  <c r="DE21" i="3" s="1"/>
  <c r="BZ21" i="3"/>
  <c r="CC208" i="2"/>
  <c r="DF193" i="2"/>
  <c r="CC195" i="2"/>
  <c r="CA36" i="3"/>
  <c r="BZ210" i="2"/>
  <c r="BY209" i="2"/>
  <c r="DE208" i="2"/>
  <c r="BY210" i="2"/>
  <c r="BV184" i="2"/>
  <c r="BV216" i="2"/>
  <c r="BV189" i="2"/>
  <c r="DE6" i="3"/>
  <c r="BY8" i="3"/>
  <c r="CC200" i="2"/>
  <c r="DF198" i="2"/>
  <c r="DF2" i="5"/>
  <c r="CA177" i="2"/>
  <c r="CC238" i="2"/>
  <c r="CC15" i="8"/>
  <c r="CC82" i="3"/>
  <c r="DF82" i="3" s="1"/>
  <c r="CC6" i="3"/>
  <c r="DF236" i="2"/>
  <c r="CC12" i="6"/>
  <c r="CD15" i="3" s="1"/>
  <c r="DG15" i="3" s="1"/>
  <c r="CC11" i="6"/>
  <c r="CD13" i="3" s="1"/>
  <c r="CC19" i="6"/>
  <c r="CD21" i="3" s="1"/>
  <c r="DG21" i="3" s="1"/>
  <c r="DF3" i="6"/>
  <c r="DE237" i="2"/>
  <c r="DF51" i="2"/>
  <c r="DF56" i="2"/>
  <c r="DF12" i="2"/>
  <c r="DF203" i="2"/>
  <c r="CC205" i="2"/>
  <c r="BZ13" i="3"/>
  <c r="DE11" i="6"/>
  <c r="BY5" i="4"/>
  <c r="BY13" i="3"/>
  <c r="DE13" i="3" s="1"/>
  <c r="DE199" i="2"/>
  <c r="DE194" i="2"/>
  <c r="DE26" i="5"/>
  <c r="DE4" i="5"/>
  <c r="DD209" i="2"/>
  <c r="BN213" i="2"/>
  <c r="N30" i="18" s="1"/>
  <c r="BN16" i="6"/>
  <c r="BN18" i="4" s="1"/>
  <c r="BT16" i="8"/>
  <c r="BT40" i="3" s="1"/>
  <c r="BN225" i="2"/>
  <c r="N50" i="18" s="1"/>
  <c r="BN232" i="2"/>
  <c r="BN234" i="2" s="1"/>
  <c r="BN223" i="2"/>
  <c r="N31" i="18" s="1"/>
  <c r="BO238" i="2"/>
  <c r="BN15" i="8"/>
  <c r="BN16" i="8" s="1"/>
  <c r="BN40" i="3" s="1"/>
  <c r="BN82" i="3"/>
  <c r="BN6" i="3"/>
  <c r="BN8" i="3" s="1"/>
  <c r="BS238" i="2"/>
  <c r="BR82" i="3"/>
  <c r="BR15" i="8"/>
  <c r="BR6" i="3"/>
  <c r="BQ16" i="8"/>
  <c r="BQ40" i="3" s="1"/>
  <c r="BO3" i="8"/>
  <c r="DD5" i="4"/>
  <c r="DD5" i="5"/>
  <c r="DD6" i="5"/>
  <c r="DD6" i="4"/>
  <c r="BU36" i="3"/>
  <c r="DD28" i="3"/>
  <c r="AW3" i="8"/>
  <c r="CX3" i="8" s="1"/>
  <c r="DA5" i="4"/>
  <c r="BO11" i="6"/>
  <c r="DB13" i="3"/>
  <c r="BN13" i="3"/>
  <c r="CV57" i="3"/>
  <c r="AX51" i="3"/>
  <c r="CY20" i="3"/>
  <c r="AX2" i="8"/>
  <c r="AX3" i="8" s="1"/>
  <c r="CX5" i="8"/>
  <c r="AU281" i="2"/>
  <c r="AU282" i="2"/>
  <c r="BQ8" i="3"/>
  <c r="AW31" i="5"/>
  <c r="U17" i="20" l="1"/>
  <c r="CG222" i="2"/>
  <c r="CG232" i="2" s="1"/>
  <c r="CG234" i="2" s="1"/>
  <c r="CG217" i="2"/>
  <c r="CG70" i="3"/>
  <c r="CG72" i="3" s="1"/>
  <c r="CG73" i="3" s="1"/>
  <c r="BM79" i="3"/>
  <c r="BM282" i="2"/>
  <c r="BM281" i="2"/>
  <c r="BM84" i="3"/>
  <c r="BM85" i="3" s="1"/>
  <c r="BM78" i="3"/>
  <c r="BM80" i="3"/>
  <c r="CG212" i="2"/>
  <c r="CG213" i="2" s="1"/>
  <c r="CG5" i="6"/>
  <c r="CG16" i="6" s="1"/>
  <c r="CG7" i="6"/>
  <c r="CG34" i="6" s="1"/>
  <c r="CK219" i="2"/>
  <c r="CD189" i="2"/>
  <c r="CD216" i="2"/>
  <c r="CG5" i="4"/>
  <c r="DG5" i="4" s="1"/>
  <c r="CD184" i="2"/>
  <c r="DG11" i="6"/>
  <c r="CD8" i="3"/>
  <c r="CH94" i="3"/>
  <c r="CH8" i="3" s="1"/>
  <c r="CF186" i="2"/>
  <c r="CJ187" i="2"/>
  <c r="CJ186" i="2" s="1"/>
  <c r="CE186" i="2"/>
  <c r="CI187" i="2"/>
  <c r="CI186" i="2" s="1"/>
  <c r="CH216" i="2"/>
  <c r="CH184" i="2"/>
  <c r="CI28" i="6"/>
  <c r="CH11" i="6"/>
  <c r="CH13" i="3" s="1"/>
  <c r="CH190" i="2"/>
  <c r="CK70" i="3"/>
  <c r="CK72" i="3" s="1"/>
  <c r="CK222" i="2"/>
  <c r="CK217" i="2"/>
  <c r="CK212" i="2"/>
  <c r="CK213" i="2" s="1"/>
  <c r="CK7" i="6"/>
  <c r="CK34" i="6" s="1"/>
  <c r="CK5" i="6"/>
  <c r="R18" i="20"/>
  <c r="V17" i="20"/>
  <c r="BL282" i="2"/>
  <c r="BK80" i="3"/>
  <c r="BL79" i="3"/>
  <c r="BL84" i="3"/>
  <c r="BL78" i="3"/>
  <c r="BL281" i="2"/>
  <c r="BL80" i="3"/>
  <c r="BK281" i="2"/>
  <c r="DF10" i="5"/>
  <c r="DF15" i="5"/>
  <c r="BY20" i="5"/>
  <c r="DE9" i="5"/>
  <c r="DE14" i="5"/>
  <c r="BU5" i="6"/>
  <c r="BU18" i="6" s="1"/>
  <c r="BU21" i="4" s="1"/>
  <c r="BK79" i="3"/>
  <c r="BK84" i="3"/>
  <c r="BK78" i="3"/>
  <c r="W17" i="20"/>
  <c r="BJ85" i="3"/>
  <c r="BK282" i="2"/>
  <c r="Y17" i="20"/>
  <c r="DG13" i="6"/>
  <c r="BI85" i="3"/>
  <c r="I37" i="18" s="1"/>
  <c r="BJ86" i="3"/>
  <c r="I46" i="1"/>
  <c r="BU222" i="2"/>
  <c r="BU223" i="2" s="1"/>
  <c r="BU217" i="2"/>
  <c r="BU219" i="2"/>
  <c r="BU70" i="3"/>
  <c r="BU212" i="2"/>
  <c r="BU214" i="2" s="1"/>
  <c r="BU7" i="6"/>
  <c r="BU34" i="6" s="1"/>
  <c r="K49" i="18"/>
  <c r="BY222" i="2"/>
  <c r="BY232" i="2" s="1"/>
  <c r="BY234" i="2" s="1"/>
  <c r="BY217" i="2"/>
  <c r="BY219" i="2"/>
  <c r="BY212" i="2"/>
  <c r="BY213" i="2" s="1"/>
  <c r="BY5" i="6"/>
  <c r="BY18" i="6" s="1"/>
  <c r="BY70" i="3"/>
  <c r="BY7" i="6"/>
  <c r="BY34" i="6" s="1"/>
  <c r="CG14" i="6"/>
  <c r="DG14" i="6" s="1"/>
  <c r="M49" i="18"/>
  <c r="N49" i="18"/>
  <c r="BU218" i="2"/>
  <c r="BS218" i="2"/>
  <c r="BR16" i="6"/>
  <c r="BR18" i="4" s="1"/>
  <c r="O12" i="18"/>
  <c r="BI86" i="3"/>
  <c r="BO224" i="2"/>
  <c r="O13" i="18"/>
  <c r="BQ225" i="2"/>
  <c r="Q50" i="18" s="1"/>
  <c r="BH85" i="3"/>
  <c r="H37" i="18" s="1"/>
  <c r="H20" i="18"/>
  <c r="BQ232" i="2"/>
  <c r="BQ234" i="2" s="1"/>
  <c r="BQ223" i="2"/>
  <c r="Q31" i="18" s="1"/>
  <c r="BR224" i="2"/>
  <c r="Q12" i="18"/>
  <c r="DC188" i="2"/>
  <c r="W43" i="18" s="1"/>
  <c r="DD181" i="2"/>
  <c r="DC181" i="2"/>
  <c r="BQ214" i="2"/>
  <c r="DG196" i="2"/>
  <c r="BW190" i="2"/>
  <c r="DD184" i="2"/>
  <c r="CD190" i="2"/>
  <c r="DG239" i="2"/>
  <c r="J47" i="1" s="1"/>
  <c r="CG176" i="2"/>
  <c r="CG179" i="2"/>
  <c r="CD210" i="2"/>
  <c r="CG211" i="2"/>
  <c r="DF204" i="2"/>
  <c r="DG206" i="2"/>
  <c r="DF89" i="2"/>
  <c r="DG89" i="2"/>
  <c r="DF201" i="2"/>
  <c r="DG201" i="2"/>
  <c r="DF176" i="2"/>
  <c r="DF177" i="2" s="1"/>
  <c r="DG13" i="3"/>
  <c r="BZ189" i="2"/>
  <c r="CB186" i="2"/>
  <c r="BZ216" i="2"/>
  <c r="CA186" i="2"/>
  <c r="BZ184" i="2"/>
  <c r="CC211" i="2"/>
  <c r="BZ190" i="2"/>
  <c r="DA18" i="4"/>
  <c r="DA18" i="3"/>
  <c r="BG85" i="3"/>
  <c r="G37" i="18" s="1"/>
  <c r="BH86" i="3"/>
  <c r="BO225" i="2"/>
  <c r="O50" i="18" s="1"/>
  <c r="BO223" i="2"/>
  <c r="O31" i="18" s="1"/>
  <c r="BO232" i="2"/>
  <c r="BO234" i="2" s="1"/>
  <c r="BQ213" i="2"/>
  <c r="Q30" i="18" s="1"/>
  <c r="BQ18" i="4"/>
  <c r="DC18" i="4" s="1"/>
  <c r="BQ18" i="3"/>
  <c r="DD190" i="2"/>
  <c r="CC18" i="5"/>
  <c r="DC5" i="6"/>
  <c r="BW189" i="2"/>
  <c r="DD216" i="2"/>
  <c r="DE186" i="2"/>
  <c r="DD187" i="2"/>
  <c r="DD188" i="2" s="1"/>
  <c r="BT7" i="6"/>
  <c r="BT34" i="6" s="1"/>
  <c r="BT212" i="2"/>
  <c r="BT5" i="6"/>
  <c r="BX184" i="2"/>
  <c r="BX216" i="2"/>
  <c r="BY189" i="2"/>
  <c r="BO213" i="2"/>
  <c r="O30" i="18" s="1"/>
  <c r="BO214" i="2"/>
  <c r="BX190" i="2"/>
  <c r="BS212" i="2"/>
  <c r="BS213" i="2" s="1"/>
  <c r="BS7" i="6"/>
  <c r="BS34" i="6" s="1"/>
  <c r="BS5" i="6"/>
  <c r="BP18" i="4"/>
  <c r="BP18" i="3"/>
  <c r="BT217" i="2"/>
  <c r="BT222" i="2"/>
  <c r="BT70" i="3"/>
  <c r="BT218" i="2"/>
  <c r="BS219" i="2"/>
  <c r="BS222" i="2"/>
  <c r="BS232" i="2" s="1"/>
  <c r="BS234" i="2" s="1"/>
  <c r="BS217" i="2"/>
  <c r="BS70" i="3"/>
  <c r="BX189" i="2"/>
  <c r="BW184" i="2"/>
  <c r="BW216" i="2"/>
  <c r="BR213" i="2"/>
  <c r="BR223" i="2"/>
  <c r="BR232" i="2"/>
  <c r="BR234" i="2" s="1"/>
  <c r="BR225" i="2"/>
  <c r="BV218" i="2"/>
  <c r="CC179" i="2"/>
  <c r="DF179" i="2" s="1"/>
  <c r="DF194" i="2"/>
  <c r="DE5" i="4"/>
  <c r="DE6" i="4"/>
  <c r="DE40" i="3"/>
  <c r="DF196" i="2"/>
  <c r="DF199" i="2"/>
  <c r="DF237" i="2"/>
  <c r="DE209" i="2"/>
  <c r="CC5" i="6"/>
  <c r="CC7" i="6"/>
  <c r="CC34" i="6" s="1"/>
  <c r="DF6" i="3"/>
  <c r="CC8" i="3"/>
  <c r="DF26" i="5"/>
  <c r="DF4" i="5"/>
  <c r="BV7" i="6"/>
  <c r="BV34" i="6" s="1"/>
  <c r="BV5" i="6"/>
  <c r="BV212" i="2"/>
  <c r="DE5" i="5"/>
  <c r="DF206" i="2"/>
  <c r="DE211" i="2"/>
  <c r="DF239" i="2"/>
  <c r="I47" i="1" s="1"/>
  <c r="CC22" i="4"/>
  <c r="DF22" i="4" s="1"/>
  <c r="DF19" i="6"/>
  <c r="CC21" i="3"/>
  <c r="CC16" i="8"/>
  <c r="CC40" i="3" s="1"/>
  <c r="CC3" i="8"/>
  <c r="DF3" i="8" s="1"/>
  <c r="CC210" i="2"/>
  <c r="CC212" i="2"/>
  <c r="CC209" i="2"/>
  <c r="DF208" i="2"/>
  <c r="DF11" i="6"/>
  <c r="CC5" i="4"/>
  <c r="CC13" i="3"/>
  <c r="DE6" i="5"/>
  <c r="BV222" i="2"/>
  <c r="BV217" i="2"/>
  <c r="BV70" i="3"/>
  <c r="BV219" i="2"/>
  <c r="BY36" i="3"/>
  <c r="DE28" i="3"/>
  <c r="CC15" i="3"/>
  <c r="CC6" i="4"/>
  <c r="DF12" i="6"/>
  <c r="CC216" i="2"/>
  <c r="BN18" i="3"/>
  <c r="BO18" i="3"/>
  <c r="BN3" i="8"/>
  <c r="BR8" i="3"/>
  <c r="BR16" i="8"/>
  <c r="BR40" i="3" s="1"/>
  <c r="BR3" i="8"/>
  <c r="BR21" i="4"/>
  <c r="DD36" i="3"/>
  <c r="BU82" i="3"/>
  <c r="DD82" i="3" s="1"/>
  <c r="BU6" i="3"/>
  <c r="BU15" i="8"/>
  <c r="DD236" i="2"/>
  <c r="BU238" i="2"/>
  <c r="BO5" i="4"/>
  <c r="BO13" i="3"/>
  <c r="BQ11" i="6"/>
  <c r="BP11" i="6"/>
  <c r="DB5" i="4"/>
  <c r="CW57" i="3"/>
  <c r="AY51" i="3"/>
  <c r="CY21" i="4"/>
  <c r="AV12" i="3"/>
  <c r="AV284" i="2"/>
  <c r="CY2" i="8"/>
  <c r="CX18" i="5"/>
  <c r="AW6" i="6"/>
  <c r="CX6" i="6" s="1"/>
  <c r="AW19" i="5"/>
  <c r="AW27" i="5"/>
  <c r="AW28" i="5" s="1"/>
  <c r="CX28" i="5" s="1"/>
  <c r="CG223" i="2" l="1"/>
  <c r="Z17" i="20"/>
  <c r="CG214" i="2"/>
  <c r="BL85" i="3"/>
  <c r="BM86" i="3"/>
  <c r="BM87" i="3"/>
  <c r="CG18" i="6"/>
  <c r="DG18" i="6" s="1"/>
  <c r="CE189" i="2"/>
  <c r="CF216" i="2"/>
  <c r="CE216" i="2"/>
  <c r="CE184" i="2"/>
  <c r="CD5" i="6"/>
  <c r="CD16" i="6" s="1"/>
  <c r="CD7" i="6"/>
  <c r="CD34" i="6" s="1"/>
  <c r="CD212" i="2"/>
  <c r="CD213" i="2" s="1"/>
  <c r="CD222" i="2"/>
  <c r="CD223" i="2" s="1"/>
  <c r="CD217" i="2"/>
  <c r="CD70" i="3"/>
  <c r="CD72" i="3" s="1"/>
  <c r="CD73" i="3" s="1"/>
  <c r="CF189" i="2"/>
  <c r="CG189" i="2"/>
  <c r="CF184" i="2"/>
  <c r="DG186" i="2"/>
  <c r="CJ28" i="6"/>
  <c r="CI11" i="6"/>
  <c r="CI13" i="3" s="1"/>
  <c r="CH14" i="6"/>
  <c r="CH5" i="4"/>
  <c r="CH5" i="6"/>
  <c r="CH7" i="6"/>
  <c r="CH212" i="2"/>
  <c r="CI216" i="2"/>
  <c r="CI184" i="2"/>
  <c r="CJ189" i="2"/>
  <c r="CH70" i="3"/>
  <c r="CH72" i="3" s="1"/>
  <c r="CH222" i="2"/>
  <c r="CH217" i="2"/>
  <c r="CH218" i="2"/>
  <c r="CI190" i="2"/>
  <c r="CK214" i="2"/>
  <c r="CH219" i="2"/>
  <c r="CI189" i="2"/>
  <c r="CJ184" i="2"/>
  <c r="CJ216" i="2"/>
  <c r="CK189" i="2"/>
  <c r="DH186" i="2"/>
  <c r="CJ190" i="2"/>
  <c r="CK225" i="2"/>
  <c r="DG16" i="6"/>
  <c r="CK73" i="3"/>
  <c r="CK223" i="2"/>
  <c r="CK16" i="6"/>
  <c r="DH16" i="6" s="1"/>
  <c r="CK18" i="6"/>
  <c r="DH18" i="6" s="1"/>
  <c r="CK232" i="2"/>
  <c r="CK234" i="2" s="1"/>
  <c r="CK75" i="3"/>
  <c r="W18" i="20"/>
  <c r="G15" i="1"/>
  <c r="AA17" i="20"/>
  <c r="BK86" i="3"/>
  <c r="BL86" i="3"/>
  <c r="BL87" i="3"/>
  <c r="CX20" i="5"/>
  <c r="CG18" i="4"/>
  <c r="AB17" i="20"/>
  <c r="DD18" i="6"/>
  <c r="BU16" i="6"/>
  <c r="DD16" i="6" s="1"/>
  <c r="DF9" i="5"/>
  <c r="DF14" i="5"/>
  <c r="CC20" i="5"/>
  <c r="BK87" i="3"/>
  <c r="BK85" i="3"/>
  <c r="AD17" i="20"/>
  <c r="Y23" i="20"/>
  <c r="G46" i="1"/>
  <c r="DG10" i="4"/>
  <c r="BU225" i="2"/>
  <c r="BU224" i="2"/>
  <c r="BU232" i="2"/>
  <c r="BU234" i="2" s="1"/>
  <c r="BV224" i="2"/>
  <c r="BU213" i="2"/>
  <c r="BY214" i="2"/>
  <c r="BY225" i="2"/>
  <c r="BY223" i="2"/>
  <c r="BY16" i="6"/>
  <c r="DE16" i="6" s="1"/>
  <c r="Q49" i="18"/>
  <c r="BR18" i="3"/>
  <c r="BW218" i="2"/>
  <c r="O49" i="18"/>
  <c r="CD219" i="2"/>
  <c r="BX219" i="2"/>
  <c r="DC174" i="2"/>
  <c r="DD174" i="2"/>
  <c r="AE17" i="20"/>
  <c r="DB18" i="3"/>
  <c r="DG6" i="5"/>
  <c r="CA190" i="2"/>
  <c r="DE184" i="2"/>
  <c r="CA189" i="2"/>
  <c r="CA216" i="2"/>
  <c r="CA184" i="2"/>
  <c r="BZ218" i="2"/>
  <c r="CF190" i="2"/>
  <c r="CD218" i="2"/>
  <c r="CG219" i="2"/>
  <c r="CB216" i="2"/>
  <c r="AG17" i="20"/>
  <c r="DF186" i="2"/>
  <c r="CE190" i="2"/>
  <c r="CG180" i="2"/>
  <c r="CG181" i="2"/>
  <c r="DG179" i="2"/>
  <c r="DH181" i="2" s="1"/>
  <c r="DF181" i="2"/>
  <c r="CB184" i="2"/>
  <c r="DF209" i="2"/>
  <c r="DG211" i="2"/>
  <c r="CB190" i="2"/>
  <c r="CB189" i="2"/>
  <c r="CG177" i="2"/>
  <c r="DG176" i="2"/>
  <c r="DG177" i="2" s="1"/>
  <c r="DF15" i="3"/>
  <c r="DG36" i="3"/>
  <c r="DF21" i="3"/>
  <c r="DF13" i="3"/>
  <c r="BZ70" i="3"/>
  <c r="BZ219" i="2"/>
  <c r="BZ7" i="6"/>
  <c r="BZ34" i="6" s="1"/>
  <c r="BZ217" i="2"/>
  <c r="BZ212" i="2"/>
  <c r="BZ222" i="2"/>
  <c r="CC189" i="2"/>
  <c r="BZ5" i="6"/>
  <c r="BZ18" i="6" s="1"/>
  <c r="AF17" i="20"/>
  <c r="DB18" i="4"/>
  <c r="DE187" i="2"/>
  <c r="DE188" i="2" s="1"/>
  <c r="DF5" i="5"/>
  <c r="DD70" i="3"/>
  <c r="DD217" i="2"/>
  <c r="G16" i="1" s="1"/>
  <c r="DE190" i="2"/>
  <c r="DE216" i="2"/>
  <c r="DD212" i="2"/>
  <c r="BS214" i="2"/>
  <c r="DD7" i="6"/>
  <c r="BX7" i="6"/>
  <c r="BX34" i="6" s="1"/>
  <c r="BX5" i="6"/>
  <c r="BX212" i="2"/>
  <c r="BX214" i="2" s="1"/>
  <c r="BX218" i="2"/>
  <c r="BW222" i="2"/>
  <c r="BW224" i="2" s="1"/>
  <c r="BW217" i="2"/>
  <c r="BW70" i="3"/>
  <c r="BW219" i="2"/>
  <c r="BS223" i="2"/>
  <c r="BT224" i="2"/>
  <c r="BS225" i="2"/>
  <c r="BT223" i="2"/>
  <c r="BT232" i="2"/>
  <c r="BT234" i="2" s="1"/>
  <c r="BS18" i="6"/>
  <c r="BS16" i="6"/>
  <c r="DD5" i="6"/>
  <c r="BW7" i="6"/>
  <c r="BW34" i="6" s="1"/>
  <c r="BW5" i="6"/>
  <c r="BW212" i="2"/>
  <c r="BT18" i="6"/>
  <c r="BT16" i="6"/>
  <c r="DD222" i="2"/>
  <c r="BS224" i="2"/>
  <c r="BX222" i="2"/>
  <c r="BX225" i="2" s="1"/>
  <c r="BX70" i="3"/>
  <c r="BX217" i="2"/>
  <c r="BY218" i="2"/>
  <c r="BT213" i="2"/>
  <c r="CC181" i="2"/>
  <c r="CC180" i="2"/>
  <c r="DF6" i="5"/>
  <c r="DF6" i="4"/>
  <c r="DF40" i="3"/>
  <c r="DF5" i="4"/>
  <c r="DE36" i="3"/>
  <c r="BV213" i="2"/>
  <c r="BV214" i="2"/>
  <c r="CC36" i="3"/>
  <c r="DF28" i="3"/>
  <c r="DF211" i="2"/>
  <c r="BV18" i="6"/>
  <c r="BV16" i="6"/>
  <c r="CC18" i="6"/>
  <c r="CC16" i="6"/>
  <c r="BV232" i="2"/>
  <c r="BV234" i="2" s="1"/>
  <c r="BV223" i="2"/>
  <c r="BV225" i="2"/>
  <c r="CC219" i="2"/>
  <c r="CC222" i="2"/>
  <c r="CC217" i="2"/>
  <c r="CC70" i="3"/>
  <c r="CC214" i="2"/>
  <c r="CC213" i="2"/>
  <c r="BY21" i="4"/>
  <c r="DE18" i="6"/>
  <c r="DE239" i="2"/>
  <c r="H47" i="1" s="1"/>
  <c r="CX21" i="5"/>
  <c r="DC18" i="3"/>
  <c r="CX31" i="5"/>
  <c r="DA27" i="4"/>
  <c r="DA23" i="3"/>
  <c r="DD237" i="2"/>
  <c r="DD21" i="4"/>
  <c r="BU16" i="8"/>
  <c r="BU40" i="3" s="1"/>
  <c r="BU3" i="8"/>
  <c r="DD3" i="8" s="1"/>
  <c r="BU8" i="3"/>
  <c r="DD6" i="3"/>
  <c r="BQ5" i="4"/>
  <c r="DC5" i="4" s="1"/>
  <c r="DC11" i="6"/>
  <c r="BR13" i="3"/>
  <c r="DD13" i="3" s="1"/>
  <c r="BP13" i="3"/>
  <c r="BQ13" i="3"/>
  <c r="BP5" i="4"/>
  <c r="AY2" i="8"/>
  <c r="AY3" i="8" s="1"/>
  <c r="AW284" i="2"/>
  <c r="CX27" i="5"/>
  <c r="CX19" i="5"/>
  <c r="CX5" i="3"/>
  <c r="AW67" i="3"/>
  <c r="AW95" i="3" s="1"/>
  <c r="AW72" i="3"/>
  <c r="Z23" i="20" l="1"/>
  <c r="CG218" i="2"/>
  <c r="CF217" i="2"/>
  <c r="CE212" i="2"/>
  <c r="CE213" i="2" s="1"/>
  <c r="CG21" i="4"/>
  <c r="CG23" i="4" s="1"/>
  <c r="CE7" i="6"/>
  <c r="CE34" i="6" s="1"/>
  <c r="CF222" i="2"/>
  <c r="CG224" i="2" s="1"/>
  <c r="CF70" i="3"/>
  <c r="CF72" i="3" s="1"/>
  <c r="CF73" i="3" s="1"/>
  <c r="CE218" i="2"/>
  <c r="CE222" i="2"/>
  <c r="CE232" i="2" s="1"/>
  <c r="CE234" i="2" s="1"/>
  <c r="CE217" i="2"/>
  <c r="CF218" i="2"/>
  <c r="CE70" i="3"/>
  <c r="CE72" i="3" s="1"/>
  <c r="CE73" i="3" s="1"/>
  <c r="DG216" i="2"/>
  <c r="DG187" i="2"/>
  <c r="CD18" i="6"/>
  <c r="CD21" i="4" s="1"/>
  <c r="CE5" i="6"/>
  <c r="CE18" i="6" s="1"/>
  <c r="CD214" i="2"/>
  <c r="DH187" i="2"/>
  <c r="CH34" i="6"/>
  <c r="CD232" i="2"/>
  <c r="CD234" i="2" s="1"/>
  <c r="CD225" i="2"/>
  <c r="DG18" i="4"/>
  <c r="CF212" i="2"/>
  <c r="CF213" i="2" s="1"/>
  <c r="DG184" i="2"/>
  <c r="CF7" i="6"/>
  <c r="CF34" i="6" s="1"/>
  <c r="CF5" i="6"/>
  <c r="CF16" i="6" s="1"/>
  <c r="CJ70" i="3"/>
  <c r="CJ72" i="3" s="1"/>
  <c r="CJ222" i="2"/>
  <c r="CJ232" i="2" s="1"/>
  <c r="CJ234" i="2" s="1"/>
  <c r="CJ217" i="2"/>
  <c r="CK218" i="2"/>
  <c r="CH223" i="2"/>
  <c r="CH224" i="2"/>
  <c r="CI7" i="6"/>
  <c r="CI34" i="6" s="1"/>
  <c r="CI5" i="6"/>
  <c r="CI212" i="2"/>
  <c r="CI213" i="2" s="1"/>
  <c r="CJ7" i="6"/>
  <c r="CJ34" i="6" s="1"/>
  <c r="CJ5" i="6"/>
  <c r="CJ212" i="2"/>
  <c r="DH216" i="2"/>
  <c r="CI70" i="3"/>
  <c r="CI72" i="3" s="1"/>
  <c r="CJ218" i="2"/>
  <c r="CI217" i="2"/>
  <c r="CI222" i="2"/>
  <c r="CI232" i="2" s="1"/>
  <c r="CI234" i="2" s="1"/>
  <c r="CH232" i="2"/>
  <c r="CH234" i="2" s="1"/>
  <c r="CH213" i="2"/>
  <c r="CI219" i="2"/>
  <c r="DH190" i="2"/>
  <c r="CH73" i="3"/>
  <c r="CH74" i="3"/>
  <c r="CH75" i="3"/>
  <c r="CI218" i="2"/>
  <c r="CH225" i="2"/>
  <c r="CH18" i="6"/>
  <c r="CH16" i="6"/>
  <c r="CI14" i="6"/>
  <c r="CI5" i="4"/>
  <c r="CJ219" i="2"/>
  <c r="CH214" i="2"/>
  <c r="DH184" i="2"/>
  <c r="CK28" i="6"/>
  <c r="CK11" i="6" s="1"/>
  <c r="DH11" i="6" s="1"/>
  <c r="CJ11" i="6"/>
  <c r="CJ13" i="3" s="1"/>
  <c r="DG181" i="2"/>
  <c r="DG174" i="2" s="1"/>
  <c r="DH174" i="2"/>
  <c r="CK21" i="4"/>
  <c r="CK21" i="6"/>
  <c r="DH21" i="6" s="1"/>
  <c r="CK18" i="4"/>
  <c r="H15" i="1"/>
  <c r="AA23" i="20"/>
  <c r="AB18" i="20"/>
  <c r="BU18" i="4"/>
  <c r="AB23" i="20"/>
  <c r="AD23" i="20"/>
  <c r="DG20" i="6"/>
  <c r="DG20" i="4"/>
  <c r="BY18" i="4"/>
  <c r="AE23" i="20"/>
  <c r="CA219" i="2"/>
  <c r="CF219" i="2"/>
  <c r="DF174" i="2"/>
  <c r="CA217" i="2"/>
  <c r="CA222" i="2"/>
  <c r="CA225" i="2" s="1"/>
  <c r="CA212" i="2"/>
  <c r="CA214" i="2" s="1"/>
  <c r="DF187" i="2"/>
  <c r="CB7" i="6"/>
  <c r="CB34" i="6" s="1"/>
  <c r="CB70" i="3"/>
  <c r="BZ214" i="2"/>
  <c r="BZ213" i="2"/>
  <c r="AG23" i="20"/>
  <c r="CC218" i="2"/>
  <c r="CB5" i="6"/>
  <c r="CB18" i="6" s="1"/>
  <c r="CC20" i="3" s="1"/>
  <c r="AF23" i="20"/>
  <c r="CB212" i="2"/>
  <c r="CA7" i="6"/>
  <c r="CA34" i="6" s="1"/>
  <c r="CA5" i="6"/>
  <c r="CA16" i="6" s="1"/>
  <c r="CA18" i="4" s="1"/>
  <c r="CB222" i="2"/>
  <c r="CB232" i="2" s="1"/>
  <c r="CB234" i="2" s="1"/>
  <c r="DF216" i="2"/>
  <c r="CB219" i="2"/>
  <c r="CE219" i="2"/>
  <c r="CA70" i="3"/>
  <c r="CA218" i="2"/>
  <c r="BZ223" i="2"/>
  <c r="BZ232" i="2"/>
  <c r="BZ234" i="2" s="1"/>
  <c r="CD18" i="3"/>
  <c r="DF190" i="2"/>
  <c r="DF184" i="2"/>
  <c r="DG190" i="2"/>
  <c r="DG25" i="4"/>
  <c r="AG18" i="20"/>
  <c r="CD224" i="2"/>
  <c r="CG225" i="2"/>
  <c r="CB218" i="2"/>
  <c r="CG17" i="3"/>
  <c r="CF14" i="6"/>
  <c r="CE17" i="3"/>
  <c r="CD14" i="6"/>
  <c r="CB217" i="2"/>
  <c r="CF17" i="3"/>
  <c r="CE14" i="6"/>
  <c r="CD18" i="4"/>
  <c r="BZ16" i="6"/>
  <c r="BZ18" i="4" s="1"/>
  <c r="BZ224" i="2"/>
  <c r="BZ225" i="2"/>
  <c r="DD213" i="2"/>
  <c r="DE222" i="2"/>
  <c r="DE70" i="3"/>
  <c r="DE217" i="2"/>
  <c r="H16" i="1" s="1"/>
  <c r="DE219" i="2"/>
  <c r="H17" i="1" s="1"/>
  <c r="DE5" i="6"/>
  <c r="DE7" i="6"/>
  <c r="DE212" i="2"/>
  <c r="DD223" i="2"/>
  <c r="DD232" i="2"/>
  <c r="DD234" i="2" s="1"/>
  <c r="BX232" i="2"/>
  <c r="BX234" i="2" s="1"/>
  <c r="BX18" i="6"/>
  <c r="BX16" i="6"/>
  <c r="BW214" i="2"/>
  <c r="BW213" i="2"/>
  <c r="BS18" i="4"/>
  <c r="BS18" i="3"/>
  <c r="BW225" i="2"/>
  <c r="BW223" i="2"/>
  <c r="BX224" i="2"/>
  <c r="BT18" i="4"/>
  <c r="BT18" i="3"/>
  <c r="BU18" i="3"/>
  <c r="BW18" i="6"/>
  <c r="BW21" i="4" s="1"/>
  <c r="BW16" i="6"/>
  <c r="BW18" i="4" s="1"/>
  <c r="BS21" i="4"/>
  <c r="BS20" i="3"/>
  <c r="BT21" i="4"/>
  <c r="BT20" i="3"/>
  <c r="BU20" i="3"/>
  <c r="BX223" i="2"/>
  <c r="BY224" i="2"/>
  <c r="BW232" i="2"/>
  <c r="BW234" i="2" s="1"/>
  <c r="BX213" i="2"/>
  <c r="DF36" i="3"/>
  <c r="DE21" i="4"/>
  <c r="BZ21" i="4"/>
  <c r="BZ20" i="3"/>
  <c r="CC223" i="2"/>
  <c r="CC225" i="2"/>
  <c r="BV18" i="4"/>
  <c r="BV18" i="3"/>
  <c r="DF16" i="6"/>
  <c r="CC18" i="4"/>
  <c r="BV21" i="4"/>
  <c r="BV20" i="3"/>
  <c r="CC232" i="2"/>
  <c r="CC234" i="2" s="1"/>
  <c r="DF18" i="6"/>
  <c r="CC21" i="4"/>
  <c r="DD40" i="3"/>
  <c r="BN47" i="4"/>
  <c r="BN27" i="4" s="1"/>
  <c r="DC13" i="3"/>
  <c r="CZ18" i="6"/>
  <c r="AZ2" i="8"/>
  <c r="AZ3" i="8" s="1"/>
  <c r="CX284" i="2"/>
  <c r="CX8" i="8"/>
  <c r="AW73" i="3"/>
  <c r="AW75" i="3"/>
  <c r="AX25" i="5"/>
  <c r="AX21" i="5" s="1"/>
  <c r="CX29" i="5"/>
  <c r="AW23" i="5"/>
  <c r="CX23" i="5" s="1"/>
  <c r="AW68" i="3"/>
  <c r="CX67" i="3"/>
  <c r="CX68" i="3" s="1"/>
  <c r="DG21" i="4" l="1"/>
  <c r="CF223" i="2"/>
  <c r="DG217" i="2"/>
  <c r="J16" i="1" s="1"/>
  <c r="CF232" i="2"/>
  <c r="CF234" i="2" s="1"/>
  <c r="CF224" i="2"/>
  <c r="CE224" i="2"/>
  <c r="CE223" i="2"/>
  <c r="DG222" i="2"/>
  <c r="DG232" i="2" s="1"/>
  <c r="DG234" i="2" s="1"/>
  <c r="CG74" i="3"/>
  <c r="CJ75" i="3"/>
  <c r="CE16" i="6"/>
  <c r="CE18" i="4" s="1"/>
  <c r="DG7" i="6"/>
  <c r="DG188" i="2"/>
  <c r="CF74" i="3"/>
  <c r="DG72" i="3"/>
  <c r="CE74" i="3"/>
  <c r="J15" i="1"/>
  <c r="DH188" i="2"/>
  <c r="DG70" i="3"/>
  <c r="CD20" i="3"/>
  <c r="CF18" i="6"/>
  <c r="CF20" i="3" s="1"/>
  <c r="DH21" i="4"/>
  <c r="DH18" i="4"/>
  <c r="DH5" i="6"/>
  <c r="DH72" i="3"/>
  <c r="DH7" i="6"/>
  <c r="DH219" i="2"/>
  <c r="DH70" i="3"/>
  <c r="DG212" i="2"/>
  <c r="CF214" i="2"/>
  <c r="DG5" i="6"/>
  <c r="CJ225" i="2"/>
  <c r="CI214" i="2"/>
  <c r="DH212" i="2"/>
  <c r="CI225" i="2"/>
  <c r="CK14" i="6"/>
  <c r="CK5" i="4"/>
  <c r="CI224" i="2"/>
  <c r="CJ74" i="3"/>
  <c r="CI73" i="3"/>
  <c r="CI18" i="6"/>
  <c r="CI16" i="6"/>
  <c r="CI74" i="3"/>
  <c r="DH217" i="2"/>
  <c r="CJ214" i="2"/>
  <c r="CJ213" i="2"/>
  <c r="CH18" i="4"/>
  <c r="CH21" i="6"/>
  <c r="CH18" i="3"/>
  <c r="CI223" i="2"/>
  <c r="CJ224" i="2"/>
  <c r="CJ18" i="6"/>
  <c r="CJ16" i="6"/>
  <c r="CJ223" i="2"/>
  <c r="CK224" i="2"/>
  <c r="CJ5" i="4"/>
  <c r="CJ14" i="6"/>
  <c r="CK13" i="3"/>
  <c r="DH13" i="3" s="1"/>
  <c r="CI75" i="3"/>
  <c r="CH21" i="4"/>
  <c r="CH20" i="3"/>
  <c r="DH222" i="2"/>
  <c r="DH223" i="2" s="1"/>
  <c r="CJ73" i="3"/>
  <c r="CK74" i="3"/>
  <c r="CK23" i="4"/>
  <c r="I15" i="1"/>
  <c r="DD18" i="4"/>
  <c r="CE214" i="2"/>
  <c r="CG21" i="6"/>
  <c r="DG21" i="6" s="1"/>
  <c r="DG23" i="6" s="1"/>
  <c r="DE18" i="4"/>
  <c r="CB16" i="6"/>
  <c r="CC18" i="3" s="1"/>
  <c r="CA213" i="2"/>
  <c r="CA224" i="2"/>
  <c r="CE225" i="2"/>
  <c r="CA223" i="2"/>
  <c r="CA232" i="2"/>
  <c r="CA234" i="2" s="1"/>
  <c r="DF188" i="2"/>
  <c r="DF7" i="6"/>
  <c r="DG219" i="2"/>
  <c r="J17" i="1" s="1"/>
  <c r="CB214" i="2"/>
  <c r="DF219" i="2"/>
  <c r="I17" i="1" s="1"/>
  <c r="DF217" i="2"/>
  <c r="I16" i="1" s="1"/>
  <c r="DF212" i="2"/>
  <c r="CB213" i="2"/>
  <c r="CA18" i="6"/>
  <c r="CA21" i="4" s="1"/>
  <c r="DF5" i="6"/>
  <c r="DF222" i="2"/>
  <c r="CC224" i="2"/>
  <c r="CB225" i="2"/>
  <c r="CB224" i="2"/>
  <c r="CB223" i="2"/>
  <c r="CF225" i="2"/>
  <c r="AG24" i="20"/>
  <c r="DF70" i="3"/>
  <c r="CF18" i="4"/>
  <c r="CG18" i="3"/>
  <c r="CD23" i="4"/>
  <c r="CE20" i="3"/>
  <c r="CE21" i="4"/>
  <c r="BZ18" i="3"/>
  <c r="DE213" i="2"/>
  <c r="DE232" i="2"/>
  <c r="DE234" i="2" s="1"/>
  <c r="DE225" i="2"/>
  <c r="DE223" i="2"/>
  <c r="BW18" i="3"/>
  <c r="DE214" i="2"/>
  <c r="CA18" i="3"/>
  <c r="BW20" i="3"/>
  <c r="CB21" i="4"/>
  <c r="BX18" i="4"/>
  <c r="BX18" i="3"/>
  <c r="BY18" i="3"/>
  <c r="DD18" i="3"/>
  <c r="BX21" i="4"/>
  <c r="BX20" i="3"/>
  <c r="BY20" i="3"/>
  <c r="DF21" i="4"/>
  <c r="DF18" i="4"/>
  <c r="DB27" i="4"/>
  <c r="DB23" i="3"/>
  <c r="BN23" i="3"/>
  <c r="BO47" i="4"/>
  <c r="BO27" i="4" s="1"/>
  <c r="CZ20" i="3"/>
  <c r="CX7" i="3"/>
  <c r="AX284" i="2"/>
  <c r="CY25" i="5"/>
  <c r="AX31" i="5"/>
  <c r="CX9" i="4"/>
  <c r="DG23" i="4" l="1"/>
  <c r="DG73" i="3"/>
  <c r="J22" i="1" s="1"/>
  <c r="DG223" i="2"/>
  <c r="CF18" i="3"/>
  <c r="CE18" i="3"/>
  <c r="J21" i="1"/>
  <c r="DH75" i="3"/>
  <c r="CG20" i="3"/>
  <c r="DG20" i="3" s="1"/>
  <c r="CF21" i="4"/>
  <c r="DG213" i="2"/>
  <c r="DH5" i="4"/>
  <c r="DH213" i="2"/>
  <c r="DH73" i="3"/>
  <c r="CK23" i="6"/>
  <c r="DH14" i="6"/>
  <c r="DH23" i="6" s="1"/>
  <c r="DH24" i="6" s="1"/>
  <c r="DH214" i="2"/>
  <c r="CH23" i="6"/>
  <c r="CJ18" i="4"/>
  <c r="CJ21" i="6"/>
  <c r="CJ23" i="6" s="1"/>
  <c r="CJ18" i="3"/>
  <c r="CK18" i="3"/>
  <c r="CJ21" i="4"/>
  <c r="CJ20" i="3"/>
  <c r="CK20" i="3"/>
  <c r="CH23" i="4"/>
  <c r="DH23" i="4"/>
  <c r="DH225" i="2"/>
  <c r="CI18" i="3"/>
  <c r="CI18" i="4"/>
  <c r="CI21" i="6"/>
  <c r="CI23" i="6" s="1"/>
  <c r="DH232" i="2"/>
  <c r="DH234" i="2" s="1"/>
  <c r="CI20" i="3"/>
  <c r="CI21" i="4"/>
  <c r="CG23" i="6"/>
  <c r="CB18" i="3"/>
  <c r="DF18" i="3" s="1"/>
  <c r="CB18" i="4"/>
  <c r="DG225" i="2"/>
  <c r="DG214" i="2"/>
  <c r="DF232" i="2"/>
  <c r="DF234" i="2" s="1"/>
  <c r="DF225" i="2"/>
  <c r="DF213" i="2"/>
  <c r="DF223" i="2"/>
  <c r="CB20" i="3"/>
  <c r="CA20" i="3"/>
  <c r="DF214" i="2"/>
  <c r="CD21" i="6"/>
  <c r="CD23" i="6" s="1"/>
  <c r="CE23" i="4"/>
  <c r="CE21" i="6"/>
  <c r="CE23" i="6" s="1"/>
  <c r="CF21" i="6"/>
  <c r="CF23" i="6" s="1"/>
  <c r="DE20" i="3"/>
  <c r="DE18" i="3"/>
  <c r="BO23" i="3"/>
  <c r="BP47" i="4"/>
  <c r="BP27" i="4" s="1"/>
  <c r="CZ21" i="4"/>
  <c r="AU3" i="4"/>
  <c r="AY284" i="2"/>
  <c r="AX6" i="6"/>
  <c r="AX19" i="5"/>
  <c r="AX27" i="5"/>
  <c r="AX28" i="5" s="1"/>
  <c r="AU14" i="6"/>
  <c r="DG18" i="3" l="1"/>
  <c r="CF23" i="4"/>
  <c r="DH20" i="3"/>
  <c r="DH18" i="3"/>
  <c r="CH24" i="6"/>
  <c r="CI24" i="6"/>
  <c r="CJ23" i="4"/>
  <c r="CI23" i="4"/>
  <c r="CJ24" i="6"/>
  <c r="CK24" i="6"/>
  <c r="CG24" i="6"/>
  <c r="DF20" i="3"/>
  <c r="CG22" i="3"/>
  <c r="CF22" i="3"/>
  <c r="CE22" i="3"/>
  <c r="CE24" i="6"/>
  <c r="CF24" i="6"/>
  <c r="BP23" i="3"/>
  <c r="BQ47" i="4"/>
  <c r="BQ27" i="4" s="1"/>
  <c r="AU5" i="7"/>
  <c r="AU6" i="7" s="1"/>
  <c r="AU42" i="4"/>
  <c r="AU7" i="4"/>
  <c r="AX67" i="3"/>
  <c r="AX95" i="3" s="1"/>
  <c r="AX72" i="3"/>
  <c r="AU23" i="6"/>
  <c r="AU24" i="6" s="1"/>
  <c r="BR47" i="4" l="1"/>
  <c r="BR27" i="4" s="1"/>
  <c r="CX6" i="4"/>
  <c r="AU259" i="2"/>
  <c r="AU16" i="4"/>
  <c r="AV4" i="7"/>
  <c r="AV7" i="7" s="1"/>
  <c r="AX75" i="3"/>
  <c r="AX73" i="3"/>
  <c r="AX74" i="3"/>
  <c r="AX23" i="5"/>
  <c r="AY25" i="5"/>
  <c r="AY21" i="5" s="1"/>
  <c r="AX68" i="3"/>
  <c r="DC27" i="4" l="1"/>
  <c r="BQ23" i="3"/>
  <c r="DC23" i="3" s="1"/>
  <c r="BS47" i="4"/>
  <c r="BS27" i="4" s="1"/>
  <c r="BR23" i="3"/>
  <c r="DA20" i="3"/>
  <c r="AU36" i="4"/>
  <c r="AY31" i="5"/>
  <c r="BS23" i="3" l="1"/>
  <c r="BT47" i="4"/>
  <c r="BT27" i="4" s="1"/>
  <c r="DA21" i="4"/>
  <c r="AU38" i="4"/>
  <c r="AY19" i="5"/>
  <c r="AY27" i="5"/>
  <c r="AY28" i="5" s="1"/>
  <c r="AY6" i="6"/>
  <c r="BT23" i="3" l="1"/>
  <c r="BU47" i="4"/>
  <c r="BU27" i="4" s="1"/>
  <c r="AU40" i="4"/>
  <c r="AY67" i="3"/>
  <c r="AY95" i="3" s="1"/>
  <c r="AY72" i="3"/>
  <c r="BU23" i="3" l="1"/>
  <c r="DD23" i="3" s="1"/>
  <c r="BV47" i="4"/>
  <c r="AV268" i="2"/>
  <c r="DB18" i="6"/>
  <c r="CY6" i="4"/>
  <c r="AV269" i="2"/>
  <c r="AY75" i="3"/>
  <c r="AY73" i="3"/>
  <c r="AY74" i="3"/>
  <c r="AY23" i="5"/>
  <c r="AY68" i="3"/>
  <c r="BW47" i="4" l="1"/>
  <c r="BV27" i="4"/>
  <c r="DD27" i="4"/>
  <c r="DB20" i="3"/>
  <c r="AZ31" i="5"/>
  <c r="BX47" i="4" l="1"/>
  <c r="BW27" i="4"/>
  <c r="BV23" i="3"/>
  <c r="BN21" i="4"/>
  <c r="BN20" i="3"/>
  <c r="DB21" i="4"/>
  <c r="BO18" i="6"/>
  <c r="AZ6" i="6"/>
  <c r="BW23" i="3" l="1"/>
  <c r="BX27" i="4"/>
  <c r="BY47" i="4"/>
  <c r="AV57" i="3"/>
  <c r="BQ18" i="6"/>
  <c r="BP18" i="6"/>
  <c r="BO20" i="3"/>
  <c r="BO21" i="4"/>
  <c r="AZ67" i="3"/>
  <c r="AZ95" i="3" s="1"/>
  <c r="BY27" i="4" l="1"/>
  <c r="BZ47" i="4"/>
  <c r="BX23" i="3"/>
  <c r="DC18" i="6"/>
  <c r="BR20" i="3"/>
  <c r="DD20" i="3" s="1"/>
  <c r="CZ6" i="4"/>
  <c r="BP21" i="4"/>
  <c r="BP20" i="3"/>
  <c r="BQ21" i="4"/>
  <c r="BQ20" i="3"/>
  <c r="AV3" i="4"/>
  <c r="AZ68" i="3"/>
  <c r="AZ23" i="5"/>
  <c r="BA25" i="5"/>
  <c r="BA21" i="5" s="1"/>
  <c r="BZ27" i="4" l="1"/>
  <c r="CA47" i="4"/>
  <c r="DE27" i="4"/>
  <c r="BY23" i="3"/>
  <c r="DE23" i="3" s="1"/>
  <c r="DC20" i="3"/>
  <c r="DC21" i="4"/>
  <c r="AV42" i="4"/>
  <c r="AV7" i="4"/>
  <c r="AV5" i="7"/>
  <c r="BA31" i="5"/>
  <c r="CA27" i="4" l="1"/>
  <c r="CB47" i="4"/>
  <c r="BZ23" i="3"/>
  <c r="AW4" i="7"/>
  <c r="AW7" i="7" s="1"/>
  <c r="AV6" i="7"/>
  <c r="AV16" i="4"/>
  <c r="AV259" i="2"/>
  <c r="BA6" i="6"/>
  <c r="CY6" i="6" s="1"/>
  <c r="BA27" i="5"/>
  <c r="BA28" i="5" s="1"/>
  <c r="CY28" i="5" s="1"/>
  <c r="CY18" i="5"/>
  <c r="CY20" i="5" l="1"/>
  <c r="CB27" i="4"/>
  <c r="CC47" i="4"/>
  <c r="CA23" i="3"/>
  <c r="CY31" i="5"/>
  <c r="AV36" i="4"/>
  <c r="CY19" i="5"/>
  <c r="CY21" i="5"/>
  <c r="CY5" i="3"/>
  <c r="BA67" i="3"/>
  <c r="BA95" i="3" s="1"/>
  <c r="BA72" i="3"/>
  <c r="CY27" i="5"/>
  <c r="CC27" i="4" l="1"/>
  <c r="CC23" i="3" s="1"/>
  <c r="CD47" i="4"/>
  <c r="CB23" i="3"/>
  <c r="DA6" i="4"/>
  <c r="CX258" i="2"/>
  <c r="AW261" i="2"/>
  <c r="AW267" i="2" s="1"/>
  <c r="AV38" i="4"/>
  <c r="BA73" i="3"/>
  <c r="BA75" i="3"/>
  <c r="CY29" i="5"/>
  <c r="BA23" i="5"/>
  <c r="CY23" i="5" s="1"/>
  <c r="BA68" i="3"/>
  <c r="CY67" i="3"/>
  <c r="CY68" i="3" s="1"/>
  <c r="CX28" i="7" l="1"/>
  <c r="DF23" i="3"/>
  <c r="CD27" i="4"/>
  <c r="CE47" i="4"/>
  <c r="DF27" i="4"/>
  <c r="AV40" i="4"/>
  <c r="AW264" i="2"/>
  <c r="AW262" i="2"/>
  <c r="CZ25" i="5"/>
  <c r="BB31" i="5"/>
  <c r="CY7" i="3"/>
  <c r="CY9" i="4"/>
  <c r="CE27" i="4" l="1"/>
  <c r="CF47" i="4"/>
  <c r="CG47" i="4" s="1"/>
  <c r="CD23" i="3"/>
  <c r="CD28" i="4"/>
  <c r="AW271" i="2"/>
  <c r="CX266" i="2"/>
  <c r="AW268" i="2"/>
  <c r="AW269" i="2"/>
  <c r="BB6" i="6"/>
  <c r="CE28" i="4" l="1"/>
  <c r="CE23" i="3"/>
  <c r="CG27" i="4"/>
  <c r="CH47" i="4"/>
  <c r="CF27" i="4"/>
  <c r="DB6" i="4"/>
  <c r="CX269" i="2"/>
  <c r="AW3" i="3"/>
  <c r="CX34" i="4"/>
  <c r="AW275" i="2"/>
  <c r="BB67" i="3"/>
  <c r="BB95" i="3" s="1"/>
  <c r="BB72" i="3"/>
  <c r="B17" i="18" s="1"/>
  <c r="CG28" i="4" l="1"/>
  <c r="CI47" i="4"/>
  <c r="CI27" i="4" s="1"/>
  <c r="CH27" i="4"/>
  <c r="DG27" i="4"/>
  <c r="DG28" i="4" s="1"/>
  <c r="CF28" i="4"/>
  <c r="CG23" i="3"/>
  <c r="CF23" i="3"/>
  <c r="BF75" i="3"/>
  <c r="F53" i="18" s="1"/>
  <c r="AW280" i="2"/>
  <c r="AW276" i="2"/>
  <c r="AW278" i="2"/>
  <c r="BB68" i="3"/>
  <c r="BB73" i="3"/>
  <c r="BB75" i="3"/>
  <c r="BB74" i="3"/>
  <c r="BB23" i="5"/>
  <c r="BN6" i="4"/>
  <c r="BO6" i="4"/>
  <c r="CI23" i="3" l="1"/>
  <c r="CI28" i="4"/>
  <c r="CH28" i="4"/>
  <c r="CH23" i="3"/>
  <c r="CJ47" i="4"/>
  <c r="DG23" i="3"/>
  <c r="B53" i="18"/>
  <c r="B34" i="18"/>
  <c r="AW282" i="2"/>
  <c r="BC31" i="5"/>
  <c r="CJ27" i="4" l="1"/>
  <c r="CK47" i="4"/>
  <c r="CK27" i="4" s="1"/>
  <c r="BC6" i="6"/>
  <c r="BP6" i="4"/>
  <c r="DH27" i="4" l="1"/>
  <c r="CK23" i="3"/>
  <c r="CK28" i="4"/>
  <c r="CJ23" i="3"/>
  <c r="CJ28" i="4"/>
  <c r="BC67" i="3"/>
  <c r="BC95" i="3" s="1"/>
  <c r="BC72" i="3"/>
  <c r="BQ6" i="4"/>
  <c r="DH23" i="3" l="1"/>
  <c r="DH28" i="4"/>
  <c r="BG75" i="3"/>
  <c r="G53" i="18" s="1"/>
  <c r="C17" i="18"/>
  <c r="DC6" i="4"/>
  <c r="BC68" i="3"/>
  <c r="BC23" i="5"/>
  <c r="BC73" i="3"/>
  <c r="C34" i="18" s="1"/>
  <c r="BC75" i="3"/>
  <c r="C53" i="18" s="1"/>
  <c r="BC74" i="3"/>
  <c r="BD31" i="5" l="1"/>
  <c r="BE31" i="5" l="1"/>
  <c r="BF31" i="5" s="1"/>
  <c r="BG31" i="5" s="1"/>
  <c r="BH31" i="5" s="1"/>
  <c r="BI31" i="5" s="1"/>
  <c r="BJ31" i="5" s="1"/>
  <c r="BK31" i="5" s="1"/>
  <c r="BL31" i="5" s="1"/>
  <c r="BM31" i="5" s="1"/>
  <c r="BD6" i="6"/>
  <c r="BD67" i="3" l="1"/>
  <c r="BD95" i="3" s="1"/>
  <c r="BD68" i="3" l="1"/>
  <c r="BD23" i="5"/>
  <c r="BE6" i="6" l="1"/>
  <c r="CZ6" i="6" s="1"/>
  <c r="CZ18" i="5"/>
  <c r="CZ20" i="5" l="1"/>
  <c r="CZ31" i="5"/>
  <c r="CZ21" i="5"/>
  <c r="CZ19" i="5"/>
  <c r="CZ27" i="5"/>
  <c r="CZ5" i="3"/>
  <c r="BE67" i="3"/>
  <c r="BE95" i="3" s="1"/>
  <c r="BE72" i="3"/>
  <c r="BI75" i="3" l="1"/>
  <c r="I53" i="18" s="1"/>
  <c r="E17" i="18"/>
  <c r="BF74" i="3"/>
  <c r="BE73" i="3"/>
  <c r="E34" i="18" s="1"/>
  <c r="BE75" i="3"/>
  <c r="E53" i="18" s="1"/>
  <c r="BE68" i="3"/>
  <c r="CZ67" i="3"/>
  <c r="CZ68" i="3" s="1"/>
  <c r="CZ29" i="5"/>
  <c r="BE23" i="5"/>
  <c r="CZ23" i="5" s="1"/>
  <c r="CZ7" i="3" l="1"/>
  <c r="DA25" i="5"/>
  <c r="CZ9" i="4"/>
  <c r="DA7" i="3" l="1"/>
  <c r="DB7" i="3" l="1"/>
  <c r="DC7" i="3" l="1"/>
  <c r="CX9" i="3" l="1"/>
  <c r="AU45" i="3"/>
  <c r="AU25" i="3"/>
  <c r="AU94" i="3" l="1"/>
  <c r="AU77" i="3"/>
  <c r="AU51" i="3"/>
  <c r="CX45" i="3"/>
  <c r="CX51" i="3" l="1"/>
  <c r="AU55" i="3"/>
  <c r="AU79" i="3"/>
  <c r="AU78" i="3"/>
  <c r="AU84" i="3"/>
  <c r="AU80" i="3"/>
  <c r="AU58" i="3" l="1"/>
  <c r="AU85" i="3"/>
  <c r="AU87" i="3"/>
  <c r="AU86" i="3"/>
  <c r="BO94" i="3" l="1"/>
  <c r="BO8" i="3" l="1"/>
  <c r="BS94" i="3"/>
  <c r="BS8" i="3" l="1"/>
  <c r="BW94" i="3"/>
  <c r="CA94" i="3" l="1"/>
  <c r="BW8" i="3"/>
  <c r="AW195" i="2"/>
  <c r="AV195" i="2"/>
  <c r="AV196" i="2"/>
  <c r="CX193" i="2"/>
  <c r="AV194" i="2"/>
  <c r="AV208" i="2"/>
  <c r="AV209" i="2" s="1"/>
  <c r="CA8" i="3" l="1"/>
  <c r="CE94" i="3"/>
  <c r="CX196" i="2"/>
  <c r="AW210" i="2"/>
  <c r="CX208" i="2"/>
  <c r="CX209" i="2" s="1"/>
  <c r="AV211" i="2"/>
  <c r="AV212" i="2"/>
  <c r="AV216" i="2"/>
  <c r="AV7" i="6"/>
  <c r="AV34" i="6" s="1"/>
  <c r="AV210" i="2"/>
  <c r="CX194" i="2"/>
  <c r="CX245" i="2"/>
  <c r="CE8" i="3" l="1"/>
  <c r="CI94" i="3"/>
  <c r="CI8" i="3" s="1"/>
  <c r="AZ196" i="2"/>
  <c r="CY193" i="2"/>
  <c r="AZ195" i="2"/>
  <c r="AZ208" i="2"/>
  <c r="BA210" i="2" s="1"/>
  <c r="BA195" i="2"/>
  <c r="AV213" i="2"/>
  <c r="AV232" i="2"/>
  <c r="AV234" i="2" s="1"/>
  <c r="AW218" i="2"/>
  <c r="AV217" i="2"/>
  <c r="AV219" i="2"/>
  <c r="AV218" i="2"/>
  <c r="CX216" i="2"/>
  <c r="AV70" i="3"/>
  <c r="AV72" i="3" s="1"/>
  <c r="AV261" i="2"/>
  <c r="AV267" i="2" s="1"/>
  <c r="CY244" i="2"/>
  <c r="AZ236" i="2"/>
  <c r="CX7" i="6"/>
  <c r="AV214" i="2"/>
  <c r="CX212" i="2"/>
  <c r="CX211" i="2"/>
  <c r="S8" i="18" l="1"/>
  <c r="C35" i="20"/>
  <c r="M36" i="20" s="1"/>
  <c r="BD239" i="2"/>
  <c r="D47" i="18" s="1"/>
  <c r="DD7" i="3"/>
  <c r="AZ211" i="2"/>
  <c r="CY194" i="2"/>
  <c r="S26" i="18" s="1"/>
  <c r="CY245" i="2"/>
  <c r="CY196" i="2"/>
  <c r="S45" i="18" s="1"/>
  <c r="AZ210" i="2"/>
  <c r="AZ7" i="6"/>
  <c r="AZ34" i="6" s="1"/>
  <c r="CY208" i="2"/>
  <c r="CY209" i="2" s="1"/>
  <c r="AZ216" i="2"/>
  <c r="AZ209" i="2"/>
  <c r="AZ212" i="2"/>
  <c r="CX213" i="2"/>
  <c r="CX232" i="2"/>
  <c r="CX234" i="2" s="1"/>
  <c r="AW14" i="6"/>
  <c r="CX14" i="6" s="1"/>
  <c r="CZ193" i="2"/>
  <c r="BD208" i="2"/>
  <c r="BH211" i="2" s="1"/>
  <c r="AV263" i="2"/>
  <c r="AV264" i="2"/>
  <c r="AV262" i="2"/>
  <c r="AW263" i="2"/>
  <c r="CX261" i="2"/>
  <c r="AV271" i="2"/>
  <c r="CX219" i="2"/>
  <c r="CX70" i="3"/>
  <c r="CX217" i="2"/>
  <c r="CX214" i="2"/>
  <c r="AV14" i="6"/>
  <c r="BA238" i="2"/>
  <c r="CY236" i="2"/>
  <c r="AZ237" i="2"/>
  <c r="AZ238" i="2"/>
  <c r="AZ82" i="3"/>
  <c r="CY82" i="3" s="1"/>
  <c r="AZ6" i="3"/>
  <c r="AZ239" i="2"/>
  <c r="AZ15" i="8"/>
  <c r="AV75" i="3"/>
  <c r="AV74" i="3"/>
  <c r="AV73" i="3"/>
  <c r="AW74" i="3"/>
  <c r="CX72" i="3"/>
  <c r="B46" i="1" l="1"/>
  <c r="T8" i="18"/>
  <c r="S10" i="18"/>
  <c r="DA193" i="2"/>
  <c r="AZ214" i="2"/>
  <c r="BD209" i="2"/>
  <c r="BE210" i="2"/>
  <c r="AZ96" i="3"/>
  <c r="AZ94" i="3"/>
  <c r="CY7" i="6"/>
  <c r="CY212" i="2"/>
  <c r="AZ213" i="2"/>
  <c r="AZ70" i="3"/>
  <c r="AZ72" i="3" s="1"/>
  <c r="AZ217" i="2"/>
  <c r="CY216" i="2"/>
  <c r="BA218" i="2"/>
  <c r="AZ219" i="2"/>
  <c r="AZ218" i="2"/>
  <c r="CY211" i="2"/>
  <c r="CX10" i="4"/>
  <c r="AX14" i="6"/>
  <c r="CX73" i="3"/>
  <c r="CX75" i="3"/>
  <c r="AV23" i="6"/>
  <c r="CX271" i="2"/>
  <c r="AV275" i="2"/>
  <c r="AV3" i="3"/>
  <c r="BD210" i="2"/>
  <c r="CZ208" i="2"/>
  <c r="CZ209" i="2" s="1"/>
  <c r="BD7" i="6"/>
  <c r="BD34" i="6" s="1"/>
  <c r="BD216" i="2"/>
  <c r="BD212" i="2"/>
  <c r="BD211" i="2"/>
  <c r="AZ16" i="8"/>
  <c r="CY6" i="3"/>
  <c r="CY8" i="3"/>
  <c r="CY237" i="2"/>
  <c r="S28" i="18" s="1"/>
  <c r="CY239" i="2"/>
  <c r="CX17" i="3"/>
  <c r="CX262" i="2"/>
  <c r="CX264" i="2"/>
  <c r="CX267" i="2"/>
  <c r="CZ194" i="2"/>
  <c r="T26" i="18" s="1"/>
  <c r="CZ196" i="2"/>
  <c r="T45" i="18" s="1"/>
  <c r="B15" i="1" l="1"/>
  <c r="S47" i="18"/>
  <c r="B47" i="1"/>
  <c r="U8" i="18"/>
  <c r="D11" i="18"/>
  <c r="S11" i="18"/>
  <c r="D12" i="18"/>
  <c r="S12" i="18"/>
  <c r="L8" i="18"/>
  <c r="P8" i="18"/>
  <c r="BH214" i="2"/>
  <c r="BH219" i="2"/>
  <c r="H48" i="18" s="1"/>
  <c r="C23" i="20"/>
  <c r="D23" i="20"/>
  <c r="L45" i="18"/>
  <c r="E23" i="20"/>
  <c r="BE218" i="2"/>
  <c r="F23" i="20"/>
  <c r="BD232" i="2"/>
  <c r="BD234" i="2" s="1"/>
  <c r="BD261" i="2"/>
  <c r="DA196" i="2"/>
  <c r="U45" i="18" s="1"/>
  <c r="CY214" i="2"/>
  <c r="S49" i="18" s="1"/>
  <c r="CY213" i="2"/>
  <c r="S30" i="18" s="1"/>
  <c r="AZ74" i="3"/>
  <c r="AZ73" i="3"/>
  <c r="BA74" i="3"/>
  <c r="CY72" i="3"/>
  <c r="AZ75" i="3"/>
  <c r="AZ224" i="2"/>
  <c r="CY219" i="2"/>
  <c r="CY217" i="2"/>
  <c r="BA224" i="2"/>
  <c r="AZ232" i="2"/>
  <c r="AZ234" i="2" s="1"/>
  <c r="AZ223" i="2"/>
  <c r="CY222" i="2"/>
  <c r="CY70" i="3"/>
  <c r="AZ225" i="2"/>
  <c r="BD213" i="2"/>
  <c r="D30" i="18" s="1"/>
  <c r="AV280" i="2"/>
  <c r="CX25" i="4"/>
  <c r="CX22" i="3"/>
  <c r="AY14" i="6"/>
  <c r="CX15" i="4"/>
  <c r="AW20" i="6"/>
  <c r="CX20" i="6" s="1"/>
  <c r="CX20" i="4"/>
  <c r="AW23" i="4"/>
  <c r="CY40" i="3"/>
  <c r="AZ51" i="3"/>
  <c r="BP195" i="2"/>
  <c r="BQ195" i="2"/>
  <c r="DC193" i="2"/>
  <c r="BP208" i="2"/>
  <c r="CZ212" i="2"/>
  <c r="BD214" i="2"/>
  <c r="CZ7" i="6"/>
  <c r="CZ211" i="2"/>
  <c r="AV276" i="2"/>
  <c r="AV277" i="2"/>
  <c r="AV278" i="2"/>
  <c r="AW277" i="2"/>
  <c r="CX275" i="2"/>
  <c r="CX280" i="2" s="1"/>
  <c r="AV24" i="6"/>
  <c r="P45" i="18"/>
  <c r="DB193" i="2"/>
  <c r="BD82" i="3"/>
  <c r="CZ82" i="3" s="1"/>
  <c r="CZ236" i="2"/>
  <c r="BD6" i="3"/>
  <c r="BD15" i="8"/>
  <c r="BD217" i="2"/>
  <c r="D29" i="18" s="1"/>
  <c r="CZ216" i="2"/>
  <c r="BD218" i="2"/>
  <c r="BD70" i="3"/>
  <c r="BD72" i="3" s="1"/>
  <c r="D17" i="18" s="1"/>
  <c r="BD219" i="2"/>
  <c r="D48" i="18" s="1"/>
  <c r="CX3" i="3"/>
  <c r="AV25" i="3"/>
  <c r="DA208" i="2"/>
  <c r="DA209" i="2" s="1"/>
  <c r="H23" i="20"/>
  <c r="DA194" i="2"/>
  <c r="U26" i="18" s="1"/>
  <c r="S29" i="18" l="1"/>
  <c r="B16" i="1"/>
  <c r="S48" i="18"/>
  <c r="B17" i="1"/>
  <c r="C15" i="1"/>
  <c r="B66" i="1"/>
  <c r="S17" i="18"/>
  <c r="B21" i="1"/>
  <c r="C46" i="1"/>
  <c r="H49" i="18"/>
  <c r="D49" i="18"/>
  <c r="T10" i="18"/>
  <c r="T12" i="18"/>
  <c r="T11" i="18"/>
  <c r="V8" i="18"/>
  <c r="W8" i="18"/>
  <c r="S13" i="18"/>
  <c r="DD196" i="2"/>
  <c r="BH75" i="3"/>
  <c r="H53" i="18" s="1"/>
  <c r="BE263" i="2"/>
  <c r="BH264" i="2"/>
  <c r="C20" i="20"/>
  <c r="D20" i="20"/>
  <c r="DA212" i="2"/>
  <c r="E20" i="20"/>
  <c r="DB196" i="2"/>
  <c r="V45" i="18" s="1"/>
  <c r="F20" i="20"/>
  <c r="BD94" i="3"/>
  <c r="BP94" i="3" s="1"/>
  <c r="BT94" i="3" s="1"/>
  <c r="BD96" i="3"/>
  <c r="BD271" i="2"/>
  <c r="BD275" i="2" s="1"/>
  <c r="D15" i="18" s="1"/>
  <c r="BD267" i="2"/>
  <c r="BD262" i="2"/>
  <c r="BT211" i="2"/>
  <c r="BP209" i="2"/>
  <c r="BA51" i="3"/>
  <c r="CY46" i="3"/>
  <c r="CY223" i="2"/>
  <c r="S31" i="18" s="1"/>
  <c r="CY232" i="2"/>
  <c r="CY234" i="2" s="1"/>
  <c r="CY75" i="3"/>
  <c r="CY73" i="3"/>
  <c r="CY225" i="2"/>
  <c r="S50" i="18" s="1"/>
  <c r="CZ213" i="2"/>
  <c r="T30" i="18" s="1"/>
  <c r="CZ222" i="2"/>
  <c r="AX12" i="3"/>
  <c r="AW28" i="4"/>
  <c r="CX16" i="3"/>
  <c r="CX12" i="3" s="1"/>
  <c r="AW12" i="3"/>
  <c r="AX20" i="6"/>
  <c r="AX21" i="6" s="1"/>
  <c r="AX23" i="6" s="1"/>
  <c r="AX23" i="4"/>
  <c r="AZ14" i="6"/>
  <c r="CX23" i="4"/>
  <c r="AW21" i="6"/>
  <c r="CX21" i="6" s="1"/>
  <c r="DA7" i="6"/>
  <c r="AV55" i="3"/>
  <c r="AV77" i="3"/>
  <c r="BD73" i="3"/>
  <c r="D34" i="18" s="1"/>
  <c r="BD74" i="3"/>
  <c r="BE74" i="3"/>
  <c r="CZ72" i="3"/>
  <c r="BD75" i="3"/>
  <c r="D53" i="18" s="1"/>
  <c r="CZ70" i="3"/>
  <c r="CZ217" i="2"/>
  <c r="CZ219" i="2"/>
  <c r="CZ8" i="3"/>
  <c r="CZ6" i="3"/>
  <c r="DC196" i="2"/>
  <c r="W45" i="18" s="1"/>
  <c r="DB194" i="2"/>
  <c r="V26" i="18" s="1"/>
  <c r="DA216" i="2"/>
  <c r="BD16" i="8"/>
  <c r="CZ237" i="2"/>
  <c r="T28" i="18" s="1"/>
  <c r="CZ239" i="2"/>
  <c r="DB208" i="2"/>
  <c r="DB209" i="2" s="1"/>
  <c r="BP211" i="2"/>
  <c r="BA2" i="8"/>
  <c r="BA3" i="8" s="1"/>
  <c r="CY3" i="8" s="1"/>
  <c r="DC194" i="2"/>
  <c r="W26" i="18" s="1"/>
  <c r="DA82" i="3"/>
  <c r="DA236" i="2"/>
  <c r="CX276" i="2"/>
  <c r="CX278" i="2"/>
  <c r="AV281" i="2"/>
  <c r="AW281" i="2"/>
  <c r="AV282" i="2"/>
  <c r="DA211" i="2"/>
  <c r="CZ214" i="2"/>
  <c r="T49" i="18" s="1"/>
  <c r="DC208" i="2"/>
  <c r="BP210" i="2"/>
  <c r="BQ210" i="2"/>
  <c r="BP212" i="2"/>
  <c r="BP216" i="2"/>
  <c r="BP7" i="6"/>
  <c r="BP34" i="6" s="1"/>
  <c r="T29" i="18" l="1"/>
  <c r="C16" i="1"/>
  <c r="D15" i="1"/>
  <c r="T48" i="18"/>
  <c r="C17" i="1"/>
  <c r="J23" i="20"/>
  <c r="K23" i="20"/>
  <c r="S34" i="18"/>
  <c r="B22" i="1"/>
  <c r="S53" i="18"/>
  <c r="B23" i="1"/>
  <c r="T17" i="18"/>
  <c r="C21" i="1"/>
  <c r="T47" i="18"/>
  <c r="C47" i="1"/>
  <c r="D46" i="1"/>
  <c r="U10" i="18"/>
  <c r="U12" i="18"/>
  <c r="T13" i="18"/>
  <c r="U11" i="18"/>
  <c r="P11" i="18"/>
  <c r="P12" i="18"/>
  <c r="L12" i="18"/>
  <c r="M23" i="20"/>
  <c r="L11" i="18"/>
  <c r="L23" i="20"/>
  <c r="BT214" i="2"/>
  <c r="BH278" i="2"/>
  <c r="H52" i="18" s="1"/>
  <c r="U23" i="20"/>
  <c r="T23" i="20"/>
  <c r="O23" i="20"/>
  <c r="L30" i="18"/>
  <c r="Q23" i="20"/>
  <c r="P23" i="20"/>
  <c r="W23" i="20"/>
  <c r="V23" i="20"/>
  <c r="R23" i="20"/>
  <c r="BT8" i="3"/>
  <c r="DD8" i="3" s="1"/>
  <c r="BX94" i="3"/>
  <c r="BD276" i="2"/>
  <c r="D33" i="18" s="1"/>
  <c r="DA222" i="2"/>
  <c r="BP222" i="2"/>
  <c r="BT219" i="2"/>
  <c r="DC209" i="2"/>
  <c r="DD211" i="2"/>
  <c r="CY51" i="3"/>
  <c r="BB51" i="3"/>
  <c r="DC212" i="2"/>
  <c r="BP213" i="2"/>
  <c r="P30" i="18" s="1"/>
  <c r="CZ232" i="2"/>
  <c r="CZ234" i="2" s="1"/>
  <c r="DA214" i="2"/>
  <c r="U49" i="18" s="1"/>
  <c r="DA213" i="2"/>
  <c r="U30" i="18" s="1"/>
  <c r="AW38" i="4"/>
  <c r="CZ225" i="2"/>
  <c r="T50" i="18" s="1"/>
  <c r="CZ223" i="2"/>
  <c r="T31" i="18" s="1"/>
  <c r="DC216" i="2"/>
  <c r="CX25" i="3"/>
  <c r="CX23" i="6"/>
  <c r="CX24" i="6" s="1"/>
  <c r="AW23" i="6"/>
  <c r="AW24" i="6" s="1"/>
  <c r="AX28" i="4"/>
  <c r="AW25" i="3"/>
  <c r="BA14" i="6"/>
  <c r="CY14" i="6" s="1"/>
  <c r="CX28" i="4"/>
  <c r="CY17" i="3"/>
  <c r="AY21" i="6"/>
  <c r="AY23" i="6" s="1"/>
  <c r="AY24" i="6" s="1"/>
  <c r="AY23" i="4"/>
  <c r="BP217" i="2"/>
  <c r="P29" i="18" s="1"/>
  <c r="BP218" i="2"/>
  <c r="BQ218" i="2"/>
  <c r="BP70" i="3"/>
  <c r="DA6" i="3"/>
  <c r="DA8" i="3"/>
  <c r="DA3" i="8"/>
  <c r="BQ238" i="2"/>
  <c r="BP238" i="2"/>
  <c r="BP82" i="3"/>
  <c r="DC82" i="3" s="1"/>
  <c r="BP6" i="3"/>
  <c r="BP15" i="8"/>
  <c r="DC7" i="6"/>
  <c r="CX282" i="2"/>
  <c r="DA237" i="2"/>
  <c r="U28" i="18" s="1"/>
  <c r="DB82" i="3"/>
  <c r="DB236" i="2"/>
  <c r="BP219" i="2"/>
  <c r="P48" i="18" s="1"/>
  <c r="L29" i="18"/>
  <c r="DB216" i="2"/>
  <c r="DB212" i="2"/>
  <c r="BP214" i="2"/>
  <c r="DA239" i="2"/>
  <c r="L48" i="18"/>
  <c r="AV79" i="3"/>
  <c r="AV78" i="3"/>
  <c r="AV84" i="3"/>
  <c r="AV80" i="3"/>
  <c r="DB7" i="6"/>
  <c r="DC211" i="2"/>
  <c r="CZ40" i="3"/>
  <c r="DA217" i="2"/>
  <c r="DA70" i="3"/>
  <c r="DA219" i="2"/>
  <c r="CZ73" i="3"/>
  <c r="CZ75" i="3"/>
  <c r="AV58" i="3"/>
  <c r="DB211" i="2"/>
  <c r="U48" i="18" l="1"/>
  <c r="D17" i="1"/>
  <c r="F15" i="1"/>
  <c r="E15" i="1"/>
  <c r="D16" i="1"/>
  <c r="C63" i="1"/>
  <c r="C61" i="1"/>
  <c r="L13" i="18"/>
  <c r="U47" i="18"/>
  <c r="D47" i="1"/>
  <c r="T53" i="18"/>
  <c r="C23" i="1"/>
  <c r="E46" i="1"/>
  <c r="T34" i="18"/>
  <c r="C22" i="1"/>
  <c r="V10" i="18"/>
  <c r="U13" i="18"/>
  <c r="W12" i="18"/>
  <c r="V12" i="18"/>
  <c r="U29" i="18"/>
  <c r="L49" i="18"/>
  <c r="P49" i="18"/>
  <c r="V11" i="18"/>
  <c r="W11" i="18"/>
  <c r="M24" i="20"/>
  <c r="BT225" i="2"/>
  <c r="P13" i="18"/>
  <c r="L50" i="18"/>
  <c r="R24" i="20"/>
  <c r="AB24" i="20"/>
  <c r="DB222" i="2"/>
  <c r="L31" i="18"/>
  <c r="W24" i="20"/>
  <c r="BX8" i="3"/>
  <c r="CB94" i="3"/>
  <c r="DD219" i="2"/>
  <c r="G17" i="1" s="1"/>
  <c r="DA223" i="2"/>
  <c r="U31" i="18" s="1"/>
  <c r="DA225" i="2"/>
  <c r="U50" i="18" s="1"/>
  <c r="BP232" i="2"/>
  <c r="BP234" i="2" s="1"/>
  <c r="DA232" i="2"/>
  <c r="DA234" i="2" s="1"/>
  <c r="BP225" i="2"/>
  <c r="P50" i="18" s="1"/>
  <c r="BP224" i="2"/>
  <c r="DC222" i="2"/>
  <c r="DB239" i="2"/>
  <c r="BQ224" i="2"/>
  <c r="BP223" i="2"/>
  <c r="P31" i="18" s="1"/>
  <c r="DD239" i="2"/>
  <c r="G47" i="1" s="1"/>
  <c r="DC213" i="2"/>
  <c r="W30" i="18" s="1"/>
  <c r="DD214" i="2"/>
  <c r="BC51" i="3"/>
  <c r="DC214" i="2"/>
  <c r="W49" i="18" s="1"/>
  <c r="DB213" i="2"/>
  <c r="V30" i="18" s="1"/>
  <c r="DB219" i="2"/>
  <c r="AY12" i="3"/>
  <c r="DB214" i="2"/>
  <c r="V49" i="18" s="1"/>
  <c r="AX24" i="6"/>
  <c r="CX55" i="3"/>
  <c r="AZ23" i="4"/>
  <c r="CY10" i="4"/>
  <c r="AY28" i="4"/>
  <c r="BB14" i="6"/>
  <c r="AW55" i="3"/>
  <c r="AW77" i="3"/>
  <c r="AV87" i="3"/>
  <c r="AV85" i="3"/>
  <c r="AV86" i="3"/>
  <c r="DB3" i="8"/>
  <c r="DB237" i="2"/>
  <c r="V28" i="18" s="1"/>
  <c r="DC239" i="2"/>
  <c r="CY5" i="8"/>
  <c r="BB2" i="8"/>
  <c r="BB3" i="8" s="1"/>
  <c r="DC6" i="3"/>
  <c r="BP8" i="3"/>
  <c r="DC8" i="3" s="1"/>
  <c r="DC70" i="3"/>
  <c r="DC217" i="2"/>
  <c r="AZ284" i="2"/>
  <c r="DC219" i="2"/>
  <c r="DB70" i="3"/>
  <c r="DB217" i="2"/>
  <c r="DB8" i="3"/>
  <c r="DB6" i="3"/>
  <c r="BP16" i="8"/>
  <c r="BP40" i="3" s="1"/>
  <c r="BP3" i="8"/>
  <c r="DC3" i="8" s="1"/>
  <c r="DC237" i="2"/>
  <c r="W28" i="18" s="1"/>
  <c r="DA40" i="3"/>
  <c r="W48" i="18" l="1"/>
  <c r="F17" i="1"/>
  <c r="V48" i="18"/>
  <c r="E17" i="1"/>
  <c r="V29" i="18"/>
  <c r="E16" i="1"/>
  <c r="W29" i="18"/>
  <c r="F16" i="1"/>
  <c r="C66" i="1"/>
  <c r="C67" i="1" s="1"/>
  <c r="C68" i="1"/>
  <c r="DB40" i="3"/>
  <c r="W47" i="18"/>
  <c r="F47" i="1"/>
  <c r="V47" i="18"/>
  <c r="E47" i="1"/>
  <c r="V13" i="18"/>
  <c r="W13" i="18"/>
  <c r="CB8" i="3"/>
  <c r="DF8" i="3" s="1"/>
  <c r="CF94" i="3"/>
  <c r="DB223" i="2"/>
  <c r="V31" i="18" s="1"/>
  <c r="DB232" i="2"/>
  <c r="DB234" i="2" s="1"/>
  <c r="DB225" i="2"/>
  <c r="V50" i="18" s="1"/>
  <c r="BE30" i="4"/>
  <c r="DE8" i="3"/>
  <c r="B61" i="1"/>
  <c r="D61" i="1"/>
  <c r="BA11" i="8"/>
  <c r="DD225" i="2"/>
  <c r="DC225" i="2"/>
  <c r="W50" i="18" s="1"/>
  <c r="DC232" i="2"/>
  <c r="DC234" i="2" s="1"/>
  <c r="DC223" i="2"/>
  <c r="W31" i="18" s="1"/>
  <c r="CY16" i="3"/>
  <c r="CY20" i="4"/>
  <c r="BA23" i="4"/>
  <c r="AZ12" i="3"/>
  <c r="CY25" i="4"/>
  <c r="BA12" i="3"/>
  <c r="BC14" i="6"/>
  <c r="AW84" i="3"/>
  <c r="CX77" i="3"/>
  <c r="AW79" i="3"/>
  <c r="AW78" i="3"/>
  <c r="AW80" i="3"/>
  <c r="AZ28" i="4"/>
  <c r="CY15" i="4"/>
  <c r="AZ21" i="6"/>
  <c r="BA284" i="2"/>
  <c r="DC40" i="3"/>
  <c r="CZ2" i="8"/>
  <c r="CF8" i="3" l="1"/>
  <c r="DG8" i="3" s="1"/>
  <c r="CJ94" i="3"/>
  <c r="CJ8" i="3" s="1"/>
  <c r="BA21" i="6"/>
  <c r="CY20" i="6"/>
  <c r="BE51" i="3"/>
  <c r="CZ46" i="3"/>
  <c r="BB12" i="3"/>
  <c r="CX65" i="3"/>
  <c r="AW3" i="4"/>
  <c r="BB23" i="4"/>
  <c r="BA28" i="4"/>
  <c r="AZ23" i="6"/>
  <c r="CX80" i="3"/>
  <c r="CX78" i="3"/>
  <c r="BD14" i="6"/>
  <c r="CX84" i="3"/>
  <c r="AW87" i="3"/>
  <c r="AW86" i="3"/>
  <c r="AW85" i="3"/>
  <c r="CY22" i="3"/>
  <c r="CY12" i="3" s="1"/>
  <c r="CY23" i="4"/>
  <c r="BC2" i="8"/>
  <c r="BC3" i="8" s="1"/>
  <c r="CY284" i="2"/>
  <c r="CY8" i="8"/>
  <c r="DH8" i="3" l="1"/>
  <c r="B68" i="1"/>
  <c r="B81" i="1" s="1"/>
  <c r="BF30" i="4"/>
  <c r="CZ17" i="3"/>
  <c r="CZ13" i="6"/>
  <c r="BA23" i="6"/>
  <c r="BA24" i="6" s="1"/>
  <c r="CY21" i="6"/>
  <c r="CY23" i="6" s="1"/>
  <c r="CY24" i="6" s="1"/>
  <c r="CZ51" i="3"/>
  <c r="CY28" i="4"/>
  <c r="CX85" i="3"/>
  <c r="CX87" i="3"/>
  <c r="BC21" i="6"/>
  <c r="BC23" i="6" s="1"/>
  <c r="BC23" i="4"/>
  <c r="BB28" i="4"/>
  <c r="AW5" i="7"/>
  <c r="CX3" i="4"/>
  <c r="AW42" i="4"/>
  <c r="AW7" i="4"/>
  <c r="CZ14" i="6"/>
  <c r="AZ24" i="6"/>
  <c r="CX57" i="3"/>
  <c r="AW58" i="3"/>
  <c r="BB21" i="6"/>
  <c r="B58" i="1" l="1"/>
  <c r="B60" i="1" s="1"/>
  <c r="BB11" i="8"/>
  <c r="AX4" i="7"/>
  <c r="CX5" i="7"/>
  <c r="CX6" i="7" s="1"/>
  <c r="AW6" i="7"/>
  <c r="BC28" i="4"/>
  <c r="CX42" i="4"/>
  <c r="CX259" i="2" s="1"/>
  <c r="AW259" i="2"/>
  <c r="AW16" i="4"/>
  <c r="AW40" i="4" s="1"/>
  <c r="BC12" i="3"/>
  <c r="CX7" i="4"/>
  <c r="BB23" i="6"/>
  <c r="BB24" i="6" s="1"/>
  <c r="CZ10" i="4"/>
  <c r="BE12" i="3"/>
  <c r="BD23" i="4"/>
  <c r="BB284" i="2"/>
  <c r="CY4" i="7" l="1"/>
  <c r="AX7" i="7"/>
  <c r="BC24" i="6"/>
  <c r="BC11" i="8"/>
  <c r="DA32" i="4"/>
  <c r="BD21" i="6"/>
  <c r="CZ25" i="4"/>
  <c r="BD28" i="4"/>
  <c r="CX16" i="4"/>
  <c r="CZ15" i="4"/>
  <c r="CZ20" i="4"/>
  <c r="BE23" i="4"/>
  <c r="CZ16" i="3"/>
  <c r="BC284" i="2"/>
  <c r="CZ20" i="6" l="1"/>
  <c r="DA46" i="3"/>
  <c r="AX261" i="2"/>
  <c r="CZ22" i="3"/>
  <c r="CZ12" i="3" s="1"/>
  <c r="BD12" i="3"/>
  <c r="CX30" i="4"/>
  <c r="CX36" i="4" s="1"/>
  <c r="BD23" i="6"/>
  <c r="BE28" i="4"/>
  <c r="DA13" i="6"/>
  <c r="BF23" i="4"/>
  <c r="CZ23" i="4"/>
  <c r="BD24" i="6" l="1"/>
  <c r="BE24" i="6"/>
  <c r="DE7" i="3"/>
  <c r="BD11" i="8"/>
  <c r="CZ21" i="6"/>
  <c r="CZ23" i="6" s="1"/>
  <c r="CZ24" i="6" s="1"/>
  <c r="AX264" i="2"/>
  <c r="AX267" i="2"/>
  <c r="AX263" i="2"/>
  <c r="AX262" i="2"/>
  <c r="AX271" i="2"/>
  <c r="DA14" i="6"/>
  <c r="BF12" i="3"/>
  <c r="CZ28" i="4"/>
  <c r="BF28" i="4"/>
  <c r="CX38" i="4"/>
  <c r="DA17" i="3"/>
  <c r="BD284" i="2"/>
  <c r="AX275" i="2" l="1"/>
  <c r="AX3" i="3"/>
  <c r="AX268" i="2"/>
  <c r="AX269" i="2"/>
  <c r="CX40" i="4"/>
  <c r="DA10" i="4"/>
  <c r="BN96" i="3" l="1"/>
  <c r="DB32" i="4"/>
  <c r="AX276" i="2"/>
  <c r="AX277" i="2"/>
  <c r="AX280" i="2"/>
  <c r="AX278" i="2"/>
  <c r="AX25" i="3"/>
  <c r="AX77" i="3" s="1"/>
  <c r="DA20" i="6"/>
  <c r="DA20" i="4"/>
  <c r="DA25" i="4" l="1"/>
  <c r="BN46" i="3"/>
  <c r="BN32" i="4" s="1"/>
  <c r="BO96" i="3"/>
  <c r="DB46" i="3"/>
  <c r="AX281" i="2"/>
  <c r="AX282" i="2"/>
  <c r="AX55" i="3"/>
  <c r="AX80" i="3"/>
  <c r="DA23" i="4"/>
  <c r="DA21" i="6"/>
  <c r="DA22" i="3"/>
  <c r="BN30" i="4" l="1"/>
  <c r="DB17" i="3"/>
  <c r="DB13" i="6"/>
  <c r="BP96" i="3"/>
  <c r="BO46" i="3"/>
  <c r="BO32" i="4" s="1"/>
  <c r="AX79" i="3"/>
  <c r="AX84" i="3"/>
  <c r="AX78" i="3"/>
  <c r="BN17" i="3"/>
  <c r="DA28" i="4"/>
  <c r="DA23" i="6"/>
  <c r="DA24" i="6" s="1"/>
  <c r="DB14" i="6"/>
  <c r="AX3" i="4"/>
  <c r="BO30" i="4" l="1"/>
  <c r="BQ96" i="3"/>
  <c r="BP46" i="3"/>
  <c r="BP32" i="4" s="1"/>
  <c r="AX85" i="3"/>
  <c r="AX86" i="3"/>
  <c r="AX87" i="3"/>
  <c r="DB10" i="4"/>
  <c r="BN14" i="6"/>
  <c r="AX58" i="3"/>
  <c r="AX42" i="4"/>
  <c r="AX7" i="4"/>
  <c r="AX5" i="7"/>
  <c r="BP30" i="4" l="1"/>
  <c r="BQ46" i="3"/>
  <c r="DC46" i="3" s="1"/>
  <c r="BR96" i="3"/>
  <c r="AX259" i="2"/>
  <c r="DB20" i="4"/>
  <c r="BO14" i="6"/>
  <c r="BO17" i="3"/>
  <c r="AX16" i="4"/>
  <c r="AY4" i="7"/>
  <c r="AY7" i="7" s="1"/>
  <c r="AX6" i="7"/>
  <c r="DB25" i="4" l="1"/>
  <c r="BN22" i="3"/>
  <c r="BQ32" i="4"/>
  <c r="DC32" i="4" s="1"/>
  <c r="DC13" i="6"/>
  <c r="BS96" i="3"/>
  <c r="BR46" i="3"/>
  <c r="DB21" i="6"/>
  <c r="DB23" i="6" s="1"/>
  <c r="DB24" i="6" s="1"/>
  <c r="DB20" i="6"/>
  <c r="DB22" i="3"/>
  <c r="BP14" i="6"/>
  <c r="DB23" i="4"/>
  <c r="BP17" i="3"/>
  <c r="BN23" i="4"/>
  <c r="AX36" i="4"/>
  <c r="BR32" i="4" l="1"/>
  <c r="BQ30" i="4"/>
  <c r="BQ17" i="3"/>
  <c r="DC17" i="3" s="1"/>
  <c r="BQ14" i="6"/>
  <c r="DC14" i="6" s="1"/>
  <c r="BT96" i="3"/>
  <c r="BS46" i="3"/>
  <c r="DB28" i="4"/>
  <c r="BN21" i="6"/>
  <c r="BO21" i="6"/>
  <c r="BO23" i="6" s="1"/>
  <c r="BO23" i="4"/>
  <c r="BN28" i="4"/>
  <c r="AX38" i="4"/>
  <c r="BO22" i="3" l="1"/>
  <c r="DC10" i="4"/>
  <c r="BS32" i="4"/>
  <c r="BR30" i="4"/>
  <c r="BR14" i="6"/>
  <c r="BR17" i="3"/>
  <c r="BU96" i="3"/>
  <c r="BT46" i="3"/>
  <c r="BP22" i="3"/>
  <c r="BP21" i="6"/>
  <c r="BP23" i="6" s="1"/>
  <c r="BP24" i="6" s="1"/>
  <c r="BP23" i="4"/>
  <c r="BO28" i="4"/>
  <c r="BN23" i="6"/>
  <c r="BN24" i="6" s="1"/>
  <c r="AY261" i="2"/>
  <c r="AY267" i="2" s="1"/>
  <c r="AX40" i="4"/>
  <c r="BT32" i="4" l="1"/>
  <c r="BS30" i="4"/>
  <c r="BQ23" i="4"/>
  <c r="BQ22" i="3"/>
  <c r="DC22" i="3" s="1"/>
  <c r="DC20" i="6"/>
  <c r="DC20" i="4"/>
  <c r="BU46" i="3"/>
  <c r="BV96" i="3"/>
  <c r="BS14" i="6"/>
  <c r="BS17" i="3"/>
  <c r="BP28" i="4"/>
  <c r="BO24" i="6"/>
  <c r="AY262" i="2"/>
  <c r="AY264" i="2"/>
  <c r="AY271" i="2"/>
  <c r="AY263" i="2"/>
  <c r="DD46" i="3" l="1"/>
  <c r="DC23" i="4"/>
  <c r="BQ21" i="6"/>
  <c r="DC21" i="6" s="1"/>
  <c r="DC23" i="6" s="1"/>
  <c r="DC24" i="6" s="1"/>
  <c r="DC25" i="4"/>
  <c r="BQ28" i="4"/>
  <c r="BU32" i="4"/>
  <c r="DD32" i="4" s="1"/>
  <c r="BT30" i="4"/>
  <c r="BU17" i="3"/>
  <c r="BW96" i="3"/>
  <c r="BV46" i="3"/>
  <c r="BT17" i="3"/>
  <c r="BT14" i="6"/>
  <c r="BR21" i="6"/>
  <c r="BR23" i="6" s="1"/>
  <c r="BR23" i="4"/>
  <c r="AY275" i="2"/>
  <c r="AY3" i="3"/>
  <c r="AY269" i="2"/>
  <c r="AY268" i="2"/>
  <c r="BQ23" i="6" l="1"/>
  <c r="BR24" i="6" s="1"/>
  <c r="BU14" i="6"/>
  <c r="DD14" i="6" s="1"/>
  <c r="DD13" i="6"/>
  <c r="DC28" i="4"/>
  <c r="BR22" i="3"/>
  <c r="BV32" i="4"/>
  <c r="BU30" i="4"/>
  <c r="BV17" i="3"/>
  <c r="BW46" i="3"/>
  <c r="BX96" i="3"/>
  <c r="BR28" i="4"/>
  <c r="BS22" i="3"/>
  <c r="BS23" i="4"/>
  <c r="BS21" i="6"/>
  <c r="BS23" i="6" s="1"/>
  <c r="BS24" i="6" s="1"/>
  <c r="DD17" i="3"/>
  <c r="AY25" i="3"/>
  <c r="AY55" i="3" s="1"/>
  <c r="AY280" i="2"/>
  <c r="AY278" i="2"/>
  <c r="AY276" i="2"/>
  <c r="AY277" i="2"/>
  <c r="BQ24" i="6" l="1"/>
  <c r="BU23" i="4"/>
  <c r="DD10" i="4"/>
  <c r="BT22" i="3"/>
  <c r="BW32" i="4"/>
  <c r="BV30" i="4"/>
  <c r="BV14" i="6"/>
  <c r="BW17" i="3"/>
  <c r="BY96" i="3"/>
  <c r="BX46" i="3"/>
  <c r="BS28" i="4"/>
  <c r="BT21" i="6"/>
  <c r="BT23" i="6" s="1"/>
  <c r="BT24" i="6" s="1"/>
  <c r="BT23" i="4"/>
  <c r="AY282" i="2"/>
  <c r="AY281" i="2"/>
  <c r="AY77" i="3"/>
  <c r="DD20" i="4" l="1"/>
  <c r="DD23" i="4" s="1"/>
  <c r="DD20" i="6"/>
  <c r="BX32" i="4"/>
  <c r="BW30" i="4"/>
  <c r="BX17" i="3"/>
  <c r="BW14" i="6"/>
  <c r="BY46" i="3"/>
  <c r="BZ96" i="3"/>
  <c r="BT28" i="4"/>
  <c r="AY78" i="3"/>
  <c r="AY84" i="3"/>
  <c r="AY80" i="3"/>
  <c r="AY79" i="3"/>
  <c r="BU22" i="3" l="1"/>
  <c r="BU28" i="4"/>
  <c r="BU21" i="6"/>
  <c r="DD21" i="6" s="1"/>
  <c r="DD23" i="6" s="1"/>
  <c r="DD25" i="4"/>
  <c r="BV22" i="3"/>
  <c r="BY32" i="4"/>
  <c r="DE32" i="4" s="1"/>
  <c r="BX30" i="4"/>
  <c r="BY17" i="3"/>
  <c r="DE17" i="3" s="1"/>
  <c r="BV21" i="6"/>
  <c r="BV23" i="6" s="1"/>
  <c r="BV23" i="4"/>
  <c r="BX14" i="6"/>
  <c r="DE46" i="3"/>
  <c r="BZ46" i="3"/>
  <c r="CA96" i="3"/>
  <c r="AY85" i="3"/>
  <c r="AY87" i="3"/>
  <c r="AY86" i="3"/>
  <c r="AY57" i="3"/>
  <c r="AY58" i="3" s="1"/>
  <c r="AY3" i="4"/>
  <c r="DD22" i="3" l="1"/>
  <c r="DD28" i="4"/>
  <c r="BU23" i="6"/>
  <c r="BV24" i="6" s="1"/>
  <c r="BZ32" i="4"/>
  <c r="BY30" i="4"/>
  <c r="BV28" i="4"/>
  <c r="BW21" i="6"/>
  <c r="BW23" i="6" s="1"/>
  <c r="BW24" i="6" s="1"/>
  <c r="BW23" i="4"/>
  <c r="DE13" i="6"/>
  <c r="BY14" i="6"/>
  <c r="DD24" i="6"/>
  <c r="DF7" i="3"/>
  <c r="CB96" i="3"/>
  <c r="CA46" i="3"/>
  <c r="AY42" i="4"/>
  <c r="AY7" i="4"/>
  <c r="AY5" i="7"/>
  <c r="BU24" i="6" l="1"/>
  <c r="BW22" i="3"/>
  <c r="CA32" i="4"/>
  <c r="BZ30" i="4"/>
  <c r="BW28" i="4"/>
  <c r="BZ14" i="6"/>
  <c r="DE14" i="6"/>
  <c r="BZ17" i="3"/>
  <c r="BX21" i="6"/>
  <c r="BX23" i="6" s="1"/>
  <c r="BX24" i="6" s="1"/>
  <c r="BX23" i="4"/>
  <c r="DE10" i="4"/>
  <c r="CC96" i="3"/>
  <c r="CB46" i="3"/>
  <c r="AY259" i="2"/>
  <c r="AZ4" i="7"/>
  <c r="AZ7" i="7" s="1"/>
  <c r="AY6" i="7"/>
  <c r="AY16" i="4"/>
  <c r="CC46" i="3" l="1"/>
  <c r="DF46" i="3" s="1"/>
  <c r="CD96" i="3"/>
  <c r="BX22" i="3"/>
  <c r="CB32" i="4"/>
  <c r="CA30" i="4"/>
  <c r="BX28" i="4"/>
  <c r="CA14" i="6"/>
  <c r="CD17" i="3"/>
  <c r="DG17" i="3" s="1"/>
  <c r="CB17" i="3"/>
  <c r="DE20" i="4"/>
  <c r="BY23" i="4"/>
  <c r="CA17" i="3"/>
  <c r="AY36" i="4"/>
  <c r="CD46" i="3" l="1"/>
  <c r="CE96" i="3"/>
  <c r="DE23" i="4"/>
  <c r="CC32" i="4"/>
  <c r="CD32" i="4" s="1"/>
  <c r="CB30" i="4"/>
  <c r="BY22" i="3"/>
  <c r="BY28" i="4"/>
  <c r="DF13" i="6"/>
  <c r="CC14" i="6"/>
  <c r="DE20" i="6"/>
  <c r="BY21" i="6"/>
  <c r="BY23" i="6" s="1"/>
  <c r="DE25" i="4"/>
  <c r="BZ21" i="6"/>
  <c r="BZ23" i="6" s="1"/>
  <c r="BZ23" i="4"/>
  <c r="CC17" i="3"/>
  <c r="DF17" i="3" s="1"/>
  <c r="CB14" i="6"/>
  <c r="AY38" i="4"/>
  <c r="CF96" i="3" l="1"/>
  <c r="CE46" i="3"/>
  <c r="CE32" i="4" s="1"/>
  <c r="CD30" i="4"/>
  <c r="CC30" i="4"/>
  <c r="DF32" i="4"/>
  <c r="DE28" i="4"/>
  <c r="BZ22" i="3"/>
  <c r="CA22" i="3"/>
  <c r="BZ28" i="4"/>
  <c r="DE21" i="6"/>
  <c r="DE23" i="6" s="1"/>
  <c r="DE24" i="6" s="1"/>
  <c r="BY24" i="6"/>
  <c r="DF10" i="4"/>
  <c r="CA21" i="6"/>
  <c r="CA23" i="6" s="1"/>
  <c r="CA24" i="6" s="1"/>
  <c r="CA23" i="4"/>
  <c r="DF14" i="6"/>
  <c r="DE22" i="3"/>
  <c r="AZ261" i="2"/>
  <c r="AY40" i="4"/>
  <c r="CE30" i="4" l="1"/>
  <c r="CF46" i="3"/>
  <c r="CG96" i="3"/>
  <c r="CB22" i="3"/>
  <c r="CA28" i="4"/>
  <c r="BZ24" i="6"/>
  <c r="DF20" i="4"/>
  <c r="CC23" i="4"/>
  <c r="CB21" i="6"/>
  <c r="CB23" i="6" s="1"/>
  <c r="CB24" i="6" s="1"/>
  <c r="CB23" i="4"/>
  <c r="AZ267" i="2"/>
  <c r="BD264" i="2"/>
  <c r="AZ262" i="2"/>
  <c r="AZ264" i="2"/>
  <c r="AZ263" i="2"/>
  <c r="CG46" i="3" l="1"/>
  <c r="DG46" i="3" s="1"/>
  <c r="CH96" i="3"/>
  <c r="CC22" i="3"/>
  <c r="DF22" i="3" s="1"/>
  <c r="CD22" i="3"/>
  <c r="DG22" i="3" s="1"/>
  <c r="DF25" i="4"/>
  <c r="CF32" i="4"/>
  <c r="DF23" i="4"/>
  <c r="CB28" i="4"/>
  <c r="CC28" i="4"/>
  <c r="DF20" i="6"/>
  <c r="CC21" i="6"/>
  <c r="AZ269" i="2"/>
  <c r="AZ268" i="2"/>
  <c r="AZ271" i="2"/>
  <c r="CI96" i="3" l="1"/>
  <c r="CH46" i="3"/>
  <c r="CG32" i="4"/>
  <c r="CF30" i="4"/>
  <c r="DF28" i="4"/>
  <c r="DF21" i="6"/>
  <c r="DF23" i="6" s="1"/>
  <c r="CC23" i="6"/>
  <c r="AZ275" i="2"/>
  <c r="AZ3" i="3"/>
  <c r="AZ25" i="3" s="1"/>
  <c r="AZ77" i="3" s="1"/>
  <c r="CH32" i="4" l="1"/>
  <c r="CH30" i="4" s="1"/>
  <c r="CJ96" i="3"/>
  <c r="CI46" i="3"/>
  <c r="CC24" i="6"/>
  <c r="CD24" i="6"/>
  <c r="DF24" i="6"/>
  <c r="DG24" i="6"/>
  <c r="DG32" i="4"/>
  <c r="CG30" i="4"/>
  <c r="BD278" i="2"/>
  <c r="D52" i="18" s="1"/>
  <c r="AZ276" i="2"/>
  <c r="AZ280" i="2"/>
  <c r="AZ278" i="2"/>
  <c r="AZ277" i="2"/>
  <c r="CI32" i="4" l="1"/>
  <c r="CI30" i="4" s="1"/>
  <c r="CK96" i="3"/>
  <c r="CK46" i="3" s="1"/>
  <c r="CJ46" i="3"/>
  <c r="DG30" i="4"/>
  <c r="AZ282" i="2"/>
  <c r="AZ281" i="2"/>
  <c r="AZ55" i="3"/>
  <c r="CJ32" i="4" l="1"/>
  <c r="CJ30" i="4" s="1"/>
  <c r="DH46" i="3"/>
  <c r="AZ78" i="3"/>
  <c r="AZ84" i="3"/>
  <c r="AZ80" i="3"/>
  <c r="AZ79" i="3"/>
  <c r="CK32" i="4" l="1"/>
  <c r="CK30" i="4" s="1"/>
  <c r="DH30" i="4" s="1"/>
  <c r="AZ85" i="3"/>
  <c r="AZ87" i="3"/>
  <c r="AZ86" i="3"/>
  <c r="AZ57" i="3"/>
  <c r="AZ3" i="4"/>
  <c r="DH32" i="4" l="1"/>
  <c r="AZ7" i="4"/>
  <c r="AZ42" i="4"/>
  <c r="AZ5" i="7"/>
  <c r="AZ58" i="3"/>
  <c r="AZ259" i="2" l="1"/>
  <c r="BA4" i="7"/>
  <c r="BA7" i="7" s="1"/>
  <c r="AZ6" i="7"/>
  <c r="AZ16" i="4"/>
  <c r="AZ36" i="4" l="1"/>
  <c r="AZ38" i="4" l="1"/>
  <c r="AZ40" i="4" l="1"/>
  <c r="CX7" i="7" l="1"/>
  <c r="CY258" i="2" l="1"/>
  <c r="BA261" i="2"/>
  <c r="CY28" i="7" l="1"/>
  <c r="BA267" i="2"/>
  <c r="BE264" i="2"/>
  <c r="BA262" i="2"/>
  <c r="CY261" i="2"/>
  <c r="BA264" i="2"/>
  <c r="BA263" i="2"/>
  <c r="BA271" i="2"/>
  <c r="BA275" i="2" l="1"/>
  <c r="CY271" i="2"/>
  <c r="BA3" i="3"/>
  <c r="CY262" i="2"/>
  <c r="CY264" i="2"/>
  <c r="BA268" i="2"/>
  <c r="BA269" i="2"/>
  <c r="CY266" i="2"/>
  <c r="CY3" i="3" l="1"/>
  <c r="BA25" i="3"/>
  <c r="CY34" i="4"/>
  <c r="CY267" i="2"/>
  <c r="CY269" i="2"/>
  <c r="BA277" i="2"/>
  <c r="BA280" i="2"/>
  <c r="BA276" i="2"/>
  <c r="BA278" i="2"/>
  <c r="CY275" i="2"/>
  <c r="CY280" i="2" l="1"/>
  <c r="B27" i="1"/>
  <c r="S15" i="18"/>
  <c r="BA77" i="3"/>
  <c r="BA55" i="3"/>
  <c r="CY278" i="2"/>
  <c r="S52" i="18" s="1"/>
  <c r="CY276" i="2"/>
  <c r="BA282" i="2"/>
  <c r="BA281" i="2"/>
  <c r="CY25" i="3"/>
  <c r="B29" i="1" l="1"/>
  <c r="B31" i="1" s="1"/>
  <c r="S33" i="18"/>
  <c r="B28" i="1"/>
  <c r="S16" i="18"/>
  <c r="CY55" i="3"/>
  <c r="BA80" i="3"/>
  <c r="BA79" i="3"/>
  <c r="BA78" i="3"/>
  <c r="CY77" i="3"/>
  <c r="BA84" i="3"/>
  <c r="CY282" i="2"/>
  <c r="B30" i="1" s="1"/>
  <c r="B32" i="1" l="1"/>
  <c r="B40" i="1"/>
  <c r="S19" i="18"/>
  <c r="CY65" i="3"/>
  <c r="BA57" i="3"/>
  <c r="BA3" i="4"/>
  <c r="CY78" i="3"/>
  <c r="CY80" i="3"/>
  <c r="BA86" i="3"/>
  <c r="BA85" i="3"/>
  <c r="BA87" i="3"/>
  <c r="CY84" i="3"/>
  <c r="S55" i="18" l="1"/>
  <c r="B42" i="1"/>
  <c r="S36" i="18"/>
  <c r="B41" i="1"/>
  <c r="S20" i="18"/>
  <c r="B34" i="1"/>
  <c r="CY85" i="3"/>
  <c r="CY87" i="3"/>
  <c r="BA7" i="4"/>
  <c r="CY3" i="4"/>
  <c r="BA42" i="4"/>
  <c r="BA5" i="7"/>
  <c r="CY57" i="3"/>
  <c r="BA58" i="3"/>
  <c r="S56" i="18" l="1"/>
  <c r="B36" i="1"/>
  <c r="S37" i="18"/>
  <c r="B35" i="1"/>
  <c r="CY42" i="4"/>
  <c r="BA259" i="2"/>
  <c r="CY7" i="4"/>
  <c r="BA16" i="4"/>
  <c r="CY5" i="7"/>
  <c r="CY6" i="7" s="1"/>
  <c r="BA6" i="7"/>
  <c r="BB4" i="7"/>
  <c r="BB7" i="7" s="1"/>
  <c r="CY16" i="4" l="1"/>
  <c r="CZ4" i="7"/>
  <c r="CY259" i="2"/>
  <c r="CY30" i="4" l="1"/>
  <c r="CY36" i="4" s="1"/>
  <c r="BA36" i="4"/>
  <c r="BA38" i="4" l="1"/>
  <c r="CY38" i="4"/>
  <c r="BA40" i="4" l="1"/>
  <c r="CY40" i="4"/>
  <c r="CY7" i="7" l="1"/>
  <c r="BB261" i="2" l="1"/>
  <c r="BB267" i="2" l="1"/>
  <c r="BF264" i="2"/>
  <c r="BB264" i="2"/>
  <c r="BB262" i="2"/>
  <c r="BB263" i="2"/>
  <c r="BB271" i="2" l="1"/>
  <c r="BB275" i="2" l="1"/>
  <c r="B15" i="18" s="1"/>
  <c r="BB3" i="3"/>
  <c r="BF278" i="2" l="1"/>
  <c r="F52" i="18" s="1"/>
  <c r="BB25" i="3"/>
  <c r="BB276" i="2"/>
  <c r="BB277" i="2"/>
  <c r="BB278" i="2"/>
  <c r="BB280" i="2"/>
  <c r="B16" i="18" l="1"/>
  <c r="B52" i="18"/>
  <c r="B33" i="18"/>
  <c r="BF282" i="2"/>
  <c r="BB281" i="2"/>
  <c r="BB282" i="2"/>
  <c r="BB77" i="3"/>
  <c r="B19" i="18" s="1"/>
  <c r="BB55" i="3"/>
  <c r="BB78" i="3" l="1"/>
  <c r="BB80" i="3"/>
  <c r="BB79" i="3"/>
  <c r="BB84" i="3"/>
  <c r="B20" i="18" s="1"/>
  <c r="B36" i="18" l="1"/>
  <c r="B55" i="18"/>
  <c r="BB3" i="4"/>
  <c r="BB57" i="3"/>
  <c r="BB86" i="3"/>
  <c r="BB87" i="3"/>
  <c r="BB85" i="3"/>
  <c r="B37" i="18" l="1"/>
  <c r="B56" i="18"/>
  <c r="BB58" i="3"/>
  <c r="BB7" i="4"/>
  <c r="BB42" i="4"/>
  <c r="BB5" i="7"/>
  <c r="BB259" i="2" l="1"/>
  <c r="BC4" i="7"/>
  <c r="BC7" i="7" s="1"/>
  <c r="BB6" i="7"/>
  <c r="BB16" i="4"/>
  <c r="BB36" i="4" l="1"/>
  <c r="BB38" i="4" l="1"/>
  <c r="BB40" i="4" l="1"/>
  <c r="BC261" i="2" l="1"/>
  <c r="BG264" i="2" s="1"/>
  <c r="BC267" i="2" l="1"/>
  <c r="BD263" i="2"/>
  <c r="BC262" i="2"/>
  <c r="BC263" i="2"/>
  <c r="BC271" i="2"/>
  <c r="BC264" i="2"/>
  <c r="BC275" i="2" l="1"/>
  <c r="C15" i="18" s="1"/>
  <c r="BC3" i="3"/>
  <c r="BG278" i="2" l="1"/>
  <c r="G52" i="18" s="1"/>
  <c r="BD277" i="2"/>
  <c r="BC25" i="3"/>
  <c r="BC276" i="2"/>
  <c r="C33" i="18" s="1"/>
  <c r="BC280" i="2"/>
  <c r="BC277" i="2"/>
  <c r="BC278" i="2"/>
  <c r="C52" i="18" s="1"/>
  <c r="BG282" i="2" l="1"/>
  <c r="C16" i="18"/>
  <c r="BC77" i="3"/>
  <c r="C19" i="18" s="1"/>
  <c r="BC55" i="3"/>
  <c r="BC282" i="2"/>
  <c r="BC281" i="2"/>
  <c r="BG80" i="3" l="1"/>
  <c r="G55" i="18" s="1"/>
  <c r="BC79" i="3"/>
  <c r="BC80" i="3"/>
  <c r="C55" i="18" s="1"/>
  <c r="BC84" i="3"/>
  <c r="C20" i="18" s="1"/>
  <c r="BC78" i="3"/>
  <c r="C36" i="18" s="1"/>
  <c r="BG87" i="3" l="1"/>
  <c r="G56" i="18" s="1"/>
  <c r="BC87" i="3"/>
  <c r="C56" i="18" s="1"/>
  <c r="BC85" i="3"/>
  <c r="C37" i="18" s="1"/>
  <c r="BC86" i="3"/>
  <c r="BC57" i="3"/>
  <c r="BC3" i="4"/>
  <c r="BC58" i="3" l="1"/>
  <c r="BC5" i="7"/>
  <c r="BC42" i="4"/>
  <c r="BC7" i="4"/>
  <c r="BC259" i="2" l="1"/>
  <c r="BC16" i="4"/>
  <c r="BC6" i="7"/>
  <c r="BD4" i="7"/>
  <c r="BD7" i="7" s="1"/>
  <c r="BC36" i="4" l="1"/>
  <c r="BC38" i="4" l="1"/>
  <c r="BC40" i="4" l="1"/>
  <c r="BD3" i="3" l="1"/>
  <c r="BD280" i="2" l="1"/>
  <c r="BD25" i="3"/>
  <c r="D16" i="18" l="1"/>
  <c r="BH282" i="2"/>
  <c r="BD55" i="3"/>
  <c r="BD77" i="3"/>
  <c r="D19" i="18" s="1"/>
  <c r="BD282" i="2"/>
  <c r="BD281" i="2"/>
  <c r="BH80" i="3" l="1"/>
  <c r="H55" i="18" s="1"/>
  <c r="BD78" i="3"/>
  <c r="D36" i="18" s="1"/>
  <c r="BD80" i="3"/>
  <c r="D55" i="18" s="1"/>
  <c r="BD84" i="3"/>
  <c r="D20" i="18" s="1"/>
  <c r="BD79" i="3"/>
  <c r="BH87" i="3" l="1"/>
  <c r="H56" i="18" s="1"/>
  <c r="BD85" i="3"/>
  <c r="D37" i="18" s="1"/>
  <c r="BD87" i="3"/>
  <c r="D56" i="18" s="1"/>
  <c r="BD86" i="3"/>
  <c r="BD57" i="3"/>
  <c r="BD58" i="3" s="1"/>
  <c r="BD3" i="4"/>
  <c r="BD7" i="4" l="1"/>
  <c r="BD5" i="7"/>
  <c r="BD42" i="4"/>
  <c r="BD259" i="2" l="1"/>
  <c r="BD16" i="4"/>
  <c r="BE4" i="7"/>
  <c r="BE7" i="7" s="1"/>
  <c r="BD6" i="7"/>
  <c r="BD36" i="4" l="1"/>
  <c r="BD38" i="4" l="1"/>
  <c r="BD40" i="4" l="1"/>
  <c r="CZ258" i="2" l="1"/>
  <c r="CZ28" i="7" l="1"/>
  <c r="CZ261" i="2"/>
  <c r="CZ266" i="2" l="1"/>
  <c r="BE271" i="2"/>
  <c r="CZ264" i="2"/>
  <c r="CZ262" i="2"/>
  <c r="BE36" i="4" l="1"/>
  <c r="BE38" i="4" s="1"/>
  <c r="BE275" i="2"/>
  <c r="CZ267" i="2"/>
  <c r="CZ269" i="2"/>
  <c r="BE3" i="3"/>
  <c r="CZ271" i="2"/>
  <c r="D26" i="20" l="1"/>
  <c r="BI278" i="2"/>
  <c r="I52" i="18" s="1"/>
  <c r="E15" i="18"/>
  <c r="C26" i="20"/>
  <c r="E26" i="20"/>
  <c r="BF277" i="2"/>
  <c r="F26" i="20"/>
  <c r="BE276" i="2"/>
  <c r="E33" i="18" s="1"/>
  <c r="BE277" i="2"/>
  <c r="BE278" i="2"/>
  <c r="E52" i="18" s="1"/>
  <c r="BE280" i="2"/>
  <c r="CZ3" i="3"/>
  <c r="BE25" i="3"/>
  <c r="CZ34" i="4"/>
  <c r="CZ275" i="2"/>
  <c r="T15" i="18" l="1"/>
  <c r="C27" i="1"/>
  <c r="BI282" i="2"/>
  <c r="E16" i="18"/>
  <c r="BF281" i="2"/>
  <c r="BE282" i="2"/>
  <c r="BE281" i="2"/>
  <c r="CZ278" i="2"/>
  <c r="T52" i="18" s="1"/>
  <c r="CZ276" i="2"/>
  <c r="BE77" i="3"/>
  <c r="BI80" i="3" s="1"/>
  <c r="I55" i="18" s="1"/>
  <c r="BE55" i="3"/>
  <c r="CZ25" i="3"/>
  <c r="T33" i="18" l="1"/>
  <c r="C28" i="1"/>
  <c r="E19" i="18"/>
  <c r="CZ55" i="3"/>
  <c r="BE84" i="3"/>
  <c r="BI87" i="3" s="1"/>
  <c r="I56" i="18" s="1"/>
  <c r="BE78" i="3"/>
  <c r="E36" i="18" s="1"/>
  <c r="CZ77" i="3"/>
  <c r="BE79" i="3"/>
  <c r="BE80" i="3"/>
  <c r="E55" i="18" s="1"/>
  <c r="T19" i="18" l="1"/>
  <c r="C40" i="1"/>
  <c r="E20" i="18"/>
  <c r="BE3" i="4"/>
  <c r="CZ65" i="3"/>
  <c r="BE57" i="3"/>
  <c r="BE87" i="3"/>
  <c r="E56" i="18" s="1"/>
  <c r="CZ84" i="3"/>
  <c r="BE85" i="3"/>
  <c r="E37" i="18" s="1"/>
  <c r="BE86" i="3"/>
  <c r="CZ80" i="3"/>
  <c r="CZ78" i="3"/>
  <c r="T36" i="18" l="1"/>
  <c r="C41" i="1"/>
  <c r="T55" i="18"/>
  <c r="C42" i="1"/>
  <c r="T20" i="18"/>
  <c r="C34" i="1"/>
  <c r="CZ3" i="4"/>
  <c r="BE42" i="4"/>
  <c r="BE7" i="4"/>
  <c r="BE16" i="4" s="1"/>
  <c r="BE5" i="7"/>
  <c r="BF4" i="7" s="1"/>
  <c r="BF7" i="7" s="1"/>
  <c r="CZ57" i="3"/>
  <c r="BE58" i="3"/>
  <c r="CZ85" i="3"/>
  <c r="CZ87" i="3"/>
  <c r="T56" i="18" l="1"/>
  <c r="C36" i="1"/>
  <c r="T37" i="18"/>
  <c r="C35" i="1"/>
  <c r="BE259" i="2"/>
  <c r="BE40" i="4"/>
  <c r="BE6" i="7"/>
  <c r="CZ5" i="7"/>
  <c r="CZ6" i="7" s="1"/>
  <c r="CZ42" i="4"/>
  <c r="CZ7" i="4"/>
  <c r="CZ259" i="2" l="1"/>
  <c r="DA4" i="7"/>
  <c r="CZ16" i="4"/>
  <c r="CZ30" i="4" l="1"/>
  <c r="CZ36" i="4" s="1"/>
  <c r="CZ38" i="4" l="1"/>
  <c r="CZ40" i="4" l="1"/>
  <c r="DA30" i="4" l="1"/>
  <c r="DB30" i="4" l="1"/>
  <c r="DC30" i="4" l="1"/>
  <c r="DD30" i="4" l="1"/>
  <c r="BE2" i="8" l="1"/>
  <c r="BE3" i="8" s="1"/>
  <c r="BD3" i="8"/>
  <c r="CZ3" i="8" l="1"/>
  <c r="CZ5" i="8"/>
  <c r="DA2" i="8" l="1"/>
  <c r="CZ8" i="8" l="1"/>
  <c r="CZ284" i="2"/>
  <c r="CZ280" i="2" l="1"/>
  <c r="CZ282" i="2" s="1"/>
  <c r="C30" i="1" s="1"/>
  <c r="C29" i="1" l="1"/>
  <c r="C31" i="1" s="1"/>
  <c r="T16" i="18"/>
  <c r="C32" i="1"/>
  <c r="BF51" i="3" l="1"/>
  <c r="DA5" i="8" l="1"/>
  <c r="H38" i="20"/>
  <c r="DA101" i="3" l="1"/>
  <c r="DB2" i="8"/>
  <c r="B4" i="1"/>
  <c r="B5" i="1" l="1"/>
  <c r="DA99" i="3"/>
  <c r="DA100" i="3" s="1"/>
  <c r="DA48" i="3"/>
  <c r="DA51" i="3" l="1"/>
  <c r="DA8" i="8"/>
  <c r="DA284" i="2"/>
  <c r="DB101" i="3" l="1"/>
  <c r="BN2" i="8"/>
  <c r="DB5" i="8"/>
  <c r="DB99" i="3" l="1"/>
  <c r="DB100" i="3" s="1"/>
  <c r="DB48" i="3"/>
  <c r="BN5" i="8"/>
  <c r="BN7" i="8" s="1"/>
  <c r="BN99" i="3" s="1"/>
  <c r="BN101" i="3" s="1"/>
  <c r="J38" i="20" s="1"/>
  <c r="DC2" i="8"/>
  <c r="DB11" i="8"/>
  <c r="DB51" i="3" l="1"/>
  <c r="BN48" i="3"/>
  <c r="DB8" i="8"/>
  <c r="DB284" i="2"/>
  <c r="BN9" i="8"/>
  <c r="BO2" i="8"/>
  <c r="BN51" i="3" l="1"/>
  <c r="BN284" i="2"/>
  <c r="BN11" i="8"/>
  <c r="BO5" i="8"/>
  <c r="BP2" i="8" l="1"/>
  <c r="BO7" i="8"/>
  <c r="BO99" i="3" s="1"/>
  <c r="BO101" i="3" s="1"/>
  <c r="K38" i="20" s="1"/>
  <c r="BO48" i="3" l="1"/>
  <c r="BO9" i="8"/>
  <c r="BP5" i="8"/>
  <c r="BP7" i="8" s="1"/>
  <c r="BP99" i="3" s="1"/>
  <c r="BP101" i="3" s="1"/>
  <c r="L38" i="20" s="1"/>
  <c r="BP48" i="3" l="1"/>
  <c r="BO51" i="3"/>
  <c r="BP9" i="8"/>
  <c r="BQ2" i="8"/>
  <c r="BO284" i="2"/>
  <c r="BO11" i="8"/>
  <c r="BP51" i="3" l="1"/>
  <c r="BQ5" i="8"/>
  <c r="BQ7" i="8" s="1"/>
  <c r="BQ99" i="3" s="1"/>
  <c r="BQ101" i="3" s="1"/>
  <c r="M38" i="20" s="1"/>
  <c r="C84" i="1" s="1"/>
  <c r="B84" i="1" s="1"/>
  <c r="BP11" i="8"/>
  <c r="BP284" i="2"/>
  <c r="D84" i="1" l="1"/>
  <c r="BQ48" i="3"/>
  <c r="DC101" i="3"/>
  <c r="BQ9" i="8"/>
  <c r="C5" i="20" s="1"/>
  <c r="C85" i="1" s="1"/>
  <c r="DC7" i="8"/>
  <c r="DC5" i="8"/>
  <c r="BR2" i="8"/>
  <c r="B85" i="1" l="1"/>
  <c r="D85" i="1"/>
  <c r="DC99" i="3"/>
  <c r="DC100" i="3" s="1"/>
  <c r="BQ51" i="3"/>
  <c r="DC48" i="3"/>
  <c r="BQ284" i="2"/>
  <c r="BQ11" i="8"/>
  <c r="DC11" i="8" s="1"/>
  <c r="DC9" i="8"/>
  <c r="DD2" i="8"/>
  <c r="BR5" i="8"/>
  <c r="BR7" i="8" s="1"/>
  <c r="BR99" i="3" s="1"/>
  <c r="BR101" i="3" s="1"/>
  <c r="O38" i="20" s="1"/>
  <c r="DC51" i="3" l="1"/>
  <c r="BR48" i="3"/>
  <c r="DC10" i="8"/>
  <c r="DE30" i="4"/>
  <c r="BR9" i="8"/>
  <c r="BS2" i="8"/>
  <c r="DC284" i="2"/>
  <c r="DC8" i="8"/>
  <c r="BR51" i="3" l="1"/>
  <c r="BS5" i="8"/>
  <c r="BR284" i="2"/>
  <c r="BR11" i="8"/>
  <c r="BT2" i="8" l="1"/>
  <c r="BS7" i="8"/>
  <c r="BS99" i="3" s="1"/>
  <c r="BS101" i="3" s="1"/>
  <c r="P38" i="20" s="1"/>
  <c r="BS48" i="3" l="1"/>
  <c r="BT5" i="8"/>
  <c r="BT7" i="8" s="1"/>
  <c r="BT99" i="3" s="1"/>
  <c r="BT101" i="3" s="1"/>
  <c r="BS9" i="8"/>
  <c r="Q38" i="20" l="1"/>
  <c r="BT48" i="3"/>
  <c r="BS51" i="3"/>
  <c r="BS284" i="2"/>
  <c r="BS11" i="8"/>
  <c r="BT9" i="8"/>
  <c r="BU2" i="8"/>
  <c r="BT51" i="3" l="1"/>
  <c r="BU5" i="8"/>
  <c r="BT11" i="8"/>
  <c r="BT284" i="2"/>
  <c r="BU7" i="8" l="1"/>
  <c r="BV2" i="8"/>
  <c r="DD5" i="8"/>
  <c r="BU9" i="8" l="1"/>
  <c r="DD9" i="8" s="1"/>
  <c r="BU99" i="3"/>
  <c r="BU101" i="3" s="1"/>
  <c r="R38" i="20" s="1"/>
  <c r="DD7" i="8"/>
  <c r="DE2" i="8"/>
  <c r="BV5" i="8"/>
  <c r="BU284" i="2" l="1"/>
  <c r="BU11" i="8"/>
  <c r="DD11" i="8" s="1"/>
  <c r="DD10" i="8" s="1"/>
  <c r="DD99" i="3"/>
  <c r="BU48" i="3"/>
  <c r="DD101" i="3"/>
  <c r="BW2" i="8"/>
  <c r="BW5" i="8" s="1"/>
  <c r="BV7" i="8"/>
  <c r="BV99" i="3" s="1"/>
  <c r="BV101" i="3" s="1"/>
  <c r="T38" i="20" s="1"/>
  <c r="DD8" i="8"/>
  <c r="DD284" i="2"/>
  <c r="DD100" i="3" l="1"/>
  <c r="BU51" i="3"/>
  <c r="DD48" i="3"/>
  <c r="BV48" i="3"/>
  <c r="BX2" i="8"/>
  <c r="BX5" i="8" s="1"/>
  <c r="BV9" i="8"/>
  <c r="BW7" i="8"/>
  <c r="BW99" i="3" s="1"/>
  <c r="BW101" i="3" s="1"/>
  <c r="U38" i="20" s="1"/>
  <c r="BW48" i="3" l="1"/>
  <c r="BW51" i="3" s="1"/>
  <c r="BV51" i="3"/>
  <c r="DD51" i="3"/>
  <c r="BV11" i="8"/>
  <c r="BV284" i="2"/>
  <c r="BY2" i="8"/>
  <c r="BY5" i="8" s="1"/>
  <c r="BW9" i="8"/>
  <c r="BX7" i="8"/>
  <c r="BX99" i="3" s="1"/>
  <c r="BX101" i="3" s="1"/>
  <c r="V38" i="20" s="1"/>
  <c r="BX48" i="3" l="1"/>
  <c r="BX51" i="3" s="1"/>
  <c r="BY7" i="8"/>
  <c r="BX9" i="8"/>
  <c r="BW284" i="2"/>
  <c r="BW11" i="8"/>
  <c r="BZ2" i="8"/>
  <c r="DE5" i="8"/>
  <c r="DE7" i="8" l="1"/>
  <c r="BY99" i="3"/>
  <c r="BY101" i="3" s="1"/>
  <c r="W38" i="20" s="1"/>
  <c r="BX11" i="8"/>
  <c r="BX284" i="2"/>
  <c r="BY9" i="8"/>
  <c r="DF2" i="8"/>
  <c r="BZ5" i="8"/>
  <c r="BY48" i="3" l="1"/>
  <c r="DE101" i="3"/>
  <c r="DE99" i="3"/>
  <c r="BY284" i="2"/>
  <c r="BY11" i="8"/>
  <c r="DE11" i="8" s="1"/>
  <c r="DE9" i="8"/>
  <c r="CA2" i="8"/>
  <c r="CA5" i="8" s="1"/>
  <c r="BZ7" i="8"/>
  <c r="BZ99" i="3" s="1"/>
  <c r="BZ101" i="3" s="1"/>
  <c r="Y38" i="20" s="1"/>
  <c r="DE100" i="3" l="1"/>
  <c r="BZ48" i="3"/>
  <c r="BY51" i="3"/>
  <c r="DE48" i="3"/>
  <c r="CB2" i="8"/>
  <c r="CB5" i="8" s="1"/>
  <c r="BZ9" i="8"/>
  <c r="DE8" i="8"/>
  <c r="DE284" i="2"/>
  <c r="DE10" i="8"/>
  <c r="CA7" i="8"/>
  <c r="CA99" i="3" s="1"/>
  <c r="CA101" i="3" s="1"/>
  <c r="Z38" i="20" s="1"/>
  <c r="CA48" i="3" l="1"/>
  <c r="CA51" i="3" s="1"/>
  <c r="BZ11" i="8"/>
  <c r="BZ284" i="2"/>
  <c r="DE51" i="3"/>
  <c r="BZ51" i="3"/>
  <c r="CC2" i="8"/>
  <c r="CC5" i="8" s="1"/>
  <c r="CA9" i="8"/>
  <c r="CB7" i="8"/>
  <c r="CB99" i="3" s="1"/>
  <c r="CB101" i="3" s="1"/>
  <c r="CB48" i="3" s="1"/>
  <c r="AA38" i="20" l="1"/>
  <c r="CD2" i="8"/>
  <c r="DF5" i="8"/>
  <c r="CC7" i="8"/>
  <c r="CC99" i="3" s="1"/>
  <c r="CC101" i="3" s="1"/>
  <c r="AB38" i="20" s="1"/>
  <c r="CB51" i="3"/>
  <c r="CB9" i="8"/>
  <c r="CA11" i="8"/>
  <c r="CA284" i="2"/>
  <c r="DG2" i="8" l="1"/>
  <c r="CD5" i="8"/>
  <c r="DF7" i="8"/>
  <c r="DF99" i="3" s="1"/>
  <c r="CC9" i="8"/>
  <c r="CC11" i="8" s="1"/>
  <c r="CC48" i="3"/>
  <c r="DF101" i="3"/>
  <c r="CB11" i="8"/>
  <c r="CB284" i="2"/>
  <c r="CE2" i="8" l="1"/>
  <c r="CD7" i="8"/>
  <c r="DF9" i="8"/>
  <c r="DF100" i="3"/>
  <c r="CC284" i="2"/>
  <c r="CC51" i="3"/>
  <c r="DF48" i="3"/>
  <c r="DF11" i="8"/>
  <c r="DF30" i="4"/>
  <c r="CE5" i="8" l="1"/>
  <c r="CE7" i="8" s="1"/>
  <c r="CD99" i="3"/>
  <c r="CD101" i="3" s="1"/>
  <c r="CD9" i="8"/>
  <c r="DF10" i="8"/>
  <c r="DF284" i="2"/>
  <c r="DF8" i="8"/>
  <c r="DF51" i="3"/>
  <c r="AD38" i="20" l="1"/>
  <c r="CE99" i="3"/>
  <c r="CE101" i="3" s="1"/>
  <c r="CE48" i="3" s="1"/>
  <c r="CE51" i="3" s="1"/>
  <c r="CE9" i="8"/>
  <c r="CF2" i="8"/>
  <c r="CF5" i="8" s="1"/>
  <c r="CD48" i="3"/>
  <c r="CD284" i="2"/>
  <c r="CD11" i="8"/>
  <c r="CZ7" i="7"/>
  <c r="AE38" i="20" l="1"/>
  <c r="CG2" i="8"/>
  <c r="CG5" i="8" s="1"/>
  <c r="CH2" i="8" s="1"/>
  <c r="DH2" i="8" s="1"/>
  <c r="CE284" i="2"/>
  <c r="CF7" i="8"/>
  <c r="CE11" i="8"/>
  <c r="CD51" i="3"/>
  <c r="CG7" i="8" l="1"/>
  <c r="CH5" i="8"/>
  <c r="DG5" i="8"/>
  <c r="CF99" i="3"/>
  <c r="CF101" i="3" s="1"/>
  <c r="CF9" i="8"/>
  <c r="CG9" i="8"/>
  <c r="CH7" i="8" l="1"/>
  <c r="CG99" i="3"/>
  <c r="CG101" i="3" s="1"/>
  <c r="AG38" i="20" s="1"/>
  <c r="DG7" i="8"/>
  <c r="DG99" i="3" s="1"/>
  <c r="CI2" i="8"/>
  <c r="CF48" i="3"/>
  <c r="CF51" i="3" s="1"/>
  <c r="AF38" i="20"/>
  <c r="CF11" i="8"/>
  <c r="CH99" i="3"/>
  <c r="CH101" i="3" s="1"/>
  <c r="CH48" i="3" s="1"/>
  <c r="CF284" i="2"/>
  <c r="CI5" i="8"/>
  <c r="CG11" i="8"/>
  <c r="DG9" i="8"/>
  <c r="CG284" i="2"/>
  <c r="CG48" i="3" l="1"/>
  <c r="DG48" i="3" s="1"/>
  <c r="DG51" i="3" s="1"/>
  <c r="CH9" i="8"/>
  <c r="DG101" i="3"/>
  <c r="DG100" i="3" s="1"/>
  <c r="CH284" i="2"/>
  <c r="CJ2" i="8"/>
  <c r="CJ5" i="8" s="1"/>
  <c r="CI7" i="8"/>
  <c r="CH51" i="3"/>
  <c r="DG11" i="8"/>
  <c r="DG10" i="8" s="1"/>
  <c r="DG284" i="2"/>
  <c r="DG8" i="8"/>
  <c r="CH11" i="8" l="1"/>
  <c r="CG51" i="3"/>
  <c r="CI9" i="8"/>
  <c r="CI99" i="3"/>
  <c r="CI101" i="3" s="1"/>
  <c r="CI48" i="3" s="1"/>
  <c r="CK2" i="8"/>
  <c r="CK5" i="8" s="1"/>
  <c r="CJ7" i="8"/>
  <c r="BF3" i="3"/>
  <c r="CI284" i="2" l="1"/>
  <c r="CI11" i="8"/>
  <c r="CJ99" i="3"/>
  <c r="CJ101" i="3" s="1"/>
  <c r="CJ48" i="3" s="1"/>
  <c r="CK7" i="8"/>
  <c r="CK99" i="3" s="1"/>
  <c r="CK101" i="3" s="1"/>
  <c r="CK48" i="3" s="1"/>
  <c r="DH5" i="8"/>
  <c r="CI51" i="3"/>
  <c r="CJ9" i="8"/>
  <c r="BF25" i="3"/>
  <c r="BF36" i="4"/>
  <c r="BF38" i="4" s="1"/>
  <c r="CK51" i="3" l="1"/>
  <c r="DH7" i="8"/>
  <c r="CJ51" i="3"/>
  <c r="DH48" i="3"/>
  <c r="CK9" i="8"/>
  <c r="CJ284" i="2"/>
  <c r="CJ11" i="8"/>
  <c r="DH101" i="3"/>
  <c r="BF55" i="3"/>
  <c r="BF77" i="3"/>
  <c r="CK284" i="2" l="1"/>
  <c r="CK11" i="8"/>
  <c r="DH11" i="8" s="1"/>
  <c r="DH99" i="3"/>
  <c r="DH100" i="3" s="1"/>
  <c r="DH51" i="3"/>
  <c r="DH9" i="8"/>
  <c r="BJ80" i="3"/>
  <c r="C32" i="20"/>
  <c r="F19" i="18"/>
  <c r="D32" i="20"/>
  <c r="BG79" i="3"/>
  <c r="E32" i="20"/>
  <c r="F32" i="20"/>
  <c r="BF79" i="3"/>
  <c r="BF84" i="3"/>
  <c r="BF78" i="3"/>
  <c r="F36" i="18" s="1"/>
  <c r="BF80" i="3"/>
  <c r="F55" i="18" s="1"/>
  <c r="DH8" i="8" l="1"/>
  <c r="DH284" i="2"/>
  <c r="DH10" i="8"/>
  <c r="BJ87" i="3"/>
  <c r="C29" i="20"/>
  <c r="E29" i="20"/>
  <c r="F20" i="18"/>
  <c r="D29" i="20"/>
  <c r="F29" i="20"/>
  <c r="BG86" i="3"/>
  <c r="BF85" i="3"/>
  <c r="F37" i="18" s="1"/>
  <c r="BF87" i="3"/>
  <c r="F56" i="18" s="1"/>
  <c r="BF86" i="3"/>
  <c r="BF3" i="4"/>
  <c r="BF57" i="3"/>
  <c r="BG58" i="3" s="1"/>
  <c r="BF5" i="7" l="1"/>
  <c r="BF42" i="4"/>
  <c r="BF259" i="2" s="1"/>
  <c r="BF58" i="3"/>
  <c r="BF7" i="4"/>
  <c r="BF6" i="7" l="1"/>
  <c r="BG4" i="7"/>
  <c r="BF16" i="4"/>
  <c r="BF40" i="4" s="1"/>
  <c r="BG6" i="7" l="1"/>
  <c r="BG7" i="7"/>
  <c r="D63" i="1" l="1"/>
  <c r="D66" i="1" s="1"/>
  <c r="D68" i="1" l="1"/>
  <c r="D81" i="1" s="1"/>
  <c r="D58" i="1" l="1"/>
  <c r="D60" i="1" s="1"/>
  <c r="DA6" i="6" l="1"/>
  <c r="DA18" i="5"/>
  <c r="DA20" i="5" l="1"/>
  <c r="DA21" i="5"/>
  <c r="DA19" i="5"/>
  <c r="DA31" i="5"/>
  <c r="DA5" i="3"/>
  <c r="DA27" i="5"/>
  <c r="I17" i="18" l="1"/>
  <c r="H20" i="20"/>
  <c r="DA67" i="3"/>
  <c r="DA68" i="3" s="1"/>
  <c r="BG259" i="2"/>
  <c r="DA29" i="5"/>
  <c r="DA23" i="5"/>
  <c r="DA72" i="3"/>
  <c r="D21" i="1" l="1"/>
  <c r="U17" i="18"/>
  <c r="B67" i="1"/>
  <c r="D67" i="1"/>
  <c r="DA75" i="3"/>
  <c r="DA73" i="3"/>
  <c r="DA9" i="4"/>
  <c r="DB25" i="5"/>
  <c r="U53" i="18" l="1"/>
  <c r="D23" i="1"/>
  <c r="U34" i="18"/>
  <c r="D22" i="1"/>
  <c r="DA15" i="4"/>
  <c r="DA16" i="3" l="1"/>
  <c r="DA12" i="3" s="1"/>
  <c r="J17" i="18" l="1"/>
  <c r="J53" i="18"/>
  <c r="J34" i="18"/>
  <c r="K17" i="18" l="1"/>
  <c r="K34" i="18"/>
  <c r="K53" i="18"/>
  <c r="L17" i="18" l="1"/>
  <c r="L34" i="18"/>
  <c r="L53" i="18"/>
  <c r="BH259" i="2"/>
  <c r="DB6" i="6" l="1"/>
  <c r="DB18" i="5"/>
  <c r="DB20" i="5" l="1"/>
  <c r="DB5" i="3"/>
  <c r="DB27" i="5"/>
  <c r="DB21" i="5"/>
  <c r="DB19" i="5"/>
  <c r="DB31" i="5"/>
  <c r="DA7" i="7"/>
  <c r="M17" i="18" l="1"/>
  <c r="DA258" i="2"/>
  <c r="M34" i="18"/>
  <c r="M53" i="18"/>
  <c r="DB72" i="3"/>
  <c r="DB29" i="5"/>
  <c r="DB23" i="5"/>
  <c r="BN25" i="5"/>
  <c r="BN21" i="5" s="1"/>
  <c r="DB67" i="3"/>
  <c r="DB68" i="3" s="1"/>
  <c r="DA28" i="7" l="1"/>
  <c r="E21" i="1"/>
  <c r="V17" i="18"/>
  <c r="DA261" i="2"/>
  <c r="DC25" i="5"/>
  <c r="DB9" i="4"/>
  <c r="DB73" i="3"/>
  <c r="DB75" i="3"/>
  <c r="V34" i="18" l="1"/>
  <c r="E22" i="1"/>
  <c r="V53" i="18"/>
  <c r="E23" i="1"/>
  <c r="DA271" i="2"/>
  <c r="DA266" i="2"/>
  <c r="BN6" i="6"/>
  <c r="BN5" i="3"/>
  <c r="BN27" i="5"/>
  <c r="BN31" i="5"/>
  <c r="DA264" i="2"/>
  <c r="DA262" i="2"/>
  <c r="DB15" i="4"/>
  <c r="I15" i="18" l="1"/>
  <c r="H26" i="20"/>
  <c r="DA34" i="4"/>
  <c r="DA36" i="4" s="1"/>
  <c r="BN67" i="3"/>
  <c r="BN72" i="3"/>
  <c r="DA267" i="2"/>
  <c r="DA269" i="2"/>
  <c r="I16" i="18"/>
  <c r="DA275" i="2"/>
  <c r="DA280" i="2" s="1"/>
  <c r="BN29" i="5"/>
  <c r="DB16" i="3"/>
  <c r="DB12" i="3" s="1"/>
  <c r="DA3" i="3"/>
  <c r="J20" i="20" l="1"/>
  <c r="U15" i="18"/>
  <c r="D27" i="1"/>
  <c r="N17" i="18"/>
  <c r="BN68" i="3"/>
  <c r="DA276" i="2"/>
  <c r="DA278" i="2"/>
  <c r="U52" i="18" s="1"/>
  <c r="BN23" i="5"/>
  <c r="BN9" i="4"/>
  <c r="BO25" i="5"/>
  <c r="BO21" i="5" s="1"/>
  <c r="BN73" i="3"/>
  <c r="N34" i="18" s="1"/>
  <c r="BN75" i="3"/>
  <c r="N53" i="18" s="1"/>
  <c r="BN74" i="3"/>
  <c r="DA25" i="3"/>
  <c r="DA38" i="4"/>
  <c r="D29" i="1" l="1"/>
  <c r="D31" i="1" s="1"/>
  <c r="U33" i="18"/>
  <c r="D28" i="1"/>
  <c r="U16" i="18"/>
  <c r="I19" i="18"/>
  <c r="H32" i="20"/>
  <c r="DA77" i="3"/>
  <c r="BN15" i="4"/>
  <c r="DA55" i="3"/>
  <c r="DA282" i="2"/>
  <c r="D30" i="1" s="1"/>
  <c r="D32" i="1" l="1"/>
  <c r="U19" i="18"/>
  <c r="D40" i="1"/>
  <c r="I20" i="18"/>
  <c r="H29" i="20"/>
  <c r="BO6" i="6"/>
  <c r="BO27" i="5"/>
  <c r="BO5" i="3"/>
  <c r="BO31" i="5"/>
  <c r="DA78" i="3"/>
  <c r="DA80" i="3"/>
  <c r="DA84" i="3"/>
  <c r="DA65" i="3"/>
  <c r="BN16" i="3"/>
  <c r="U20" i="18" l="1"/>
  <c r="D34" i="1"/>
  <c r="U55" i="18"/>
  <c r="D42" i="1"/>
  <c r="U36" i="18"/>
  <c r="D41" i="1"/>
  <c r="DA57" i="3"/>
  <c r="DA3" i="4"/>
  <c r="BO67" i="3"/>
  <c r="BO72" i="3"/>
  <c r="K20" i="20" s="1"/>
  <c r="BN12" i="3"/>
  <c r="DA87" i="3"/>
  <c r="DA85" i="3"/>
  <c r="BO29" i="5"/>
  <c r="U56" i="18" l="1"/>
  <c r="D36" i="1"/>
  <c r="U37" i="18"/>
  <c r="D35" i="1"/>
  <c r="B6" i="1"/>
  <c r="B7" i="1" s="1"/>
  <c r="BI259" i="2"/>
  <c r="O17" i="18"/>
  <c r="BO73" i="3"/>
  <c r="O34" i="18" s="1"/>
  <c r="BO75" i="3"/>
  <c r="O53" i="18" s="1"/>
  <c r="BO74" i="3"/>
  <c r="DA42" i="4"/>
  <c r="DA259" i="2" s="1"/>
  <c r="BO68" i="3"/>
  <c r="DA7" i="4"/>
  <c r="BO23" i="5"/>
  <c r="BO9" i="4"/>
  <c r="BP25" i="5"/>
  <c r="BP21" i="5" s="1"/>
  <c r="DA5" i="7"/>
  <c r="DA6" i="7" s="1"/>
  <c r="J18" i="1" l="1"/>
  <c r="J19" i="1" s="1"/>
  <c r="E18" i="1"/>
  <c r="E19" i="1" s="1"/>
  <c r="D18" i="1"/>
  <c r="D19" i="1" s="1"/>
  <c r="C18" i="1"/>
  <c r="C19" i="1" s="1"/>
  <c r="I18" i="1"/>
  <c r="I19" i="1" s="1"/>
  <c r="H18" i="1"/>
  <c r="H19" i="1" s="1"/>
  <c r="G18" i="1"/>
  <c r="G19" i="1" s="1"/>
  <c r="B18" i="1"/>
  <c r="B19" i="1" s="1"/>
  <c r="F18" i="1"/>
  <c r="F19" i="1" s="1"/>
  <c r="E24" i="1"/>
  <c r="E25" i="1" s="1"/>
  <c r="D37" i="1"/>
  <c r="D38" i="1" s="1"/>
  <c r="D12" i="1"/>
  <c r="D13" i="1" s="1"/>
  <c r="B37" i="1"/>
  <c r="B38" i="1" s="1"/>
  <c r="D43" i="1"/>
  <c r="D44" i="1" s="1"/>
  <c r="B12" i="1"/>
  <c r="B13" i="1" s="1"/>
  <c r="J12" i="1"/>
  <c r="J13" i="1" s="1"/>
  <c r="G12" i="1"/>
  <c r="G13" i="1" s="1"/>
  <c r="B24" i="1"/>
  <c r="B25" i="1" s="1"/>
  <c r="C37" i="1"/>
  <c r="C38" i="1" s="1"/>
  <c r="C43" i="1"/>
  <c r="C44" i="1" s="1"/>
  <c r="C12" i="1"/>
  <c r="C13" i="1" s="1"/>
  <c r="H12" i="1"/>
  <c r="H13" i="1" s="1"/>
  <c r="E12" i="1"/>
  <c r="E13" i="1" s="1"/>
  <c r="I12" i="1"/>
  <c r="I13" i="1" s="1"/>
  <c r="D24" i="1"/>
  <c r="D25" i="1" s="1"/>
  <c r="B43" i="1"/>
  <c r="B44" i="1" s="1"/>
  <c r="F12" i="1"/>
  <c r="F13" i="1" s="1"/>
  <c r="C24" i="1"/>
  <c r="C25" i="1" s="1"/>
  <c r="DB4" i="7"/>
  <c r="DA16" i="4"/>
  <c r="BO15" i="4"/>
  <c r="BO16" i="3" l="1"/>
  <c r="BP27" i="5"/>
  <c r="BP6" i="6"/>
  <c r="BP5" i="3"/>
  <c r="BP31" i="5"/>
  <c r="DA40" i="4"/>
  <c r="BO12" i="3" l="1"/>
  <c r="BP67" i="3"/>
  <c r="BP72" i="3"/>
  <c r="BP29" i="5"/>
  <c r="L20" i="20" l="1"/>
  <c r="C62" i="1"/>
  <c r="P17" i="18"/>
  <c r="BP68" i="3"/>
  <c r="BP9" i="4"/>
  <c r="BP23" i="5"/>
  <c r="BQ25" i="5"/>
  <c r="BQ21" i="5" s="1"/>
  <c r="BP73" i="3"/>
  <c r="P34" i="18" s="1"/>
  <c r="BP75" i="3"/>
  <c r="P53" i="18" s="1"/>
  <c r="BP74" i="3"/>
  <c r="BP15" i="4" l="1"/>
  <c r="J15" i="18" l="1"/>
  <c r="BP16" i="3"/>
  <c r="J52" i="18"/>
  <c r="J33" i="18"/>
  <c r="BQ6" i="6"/>
  <c r="DC6" i="6" s="1"/>
  <c r="BQ27" i="5"/>
  <c r="BQ5" i="3"/>
  <c r="DC18" i="5"/>
  <c r="BQ31" i="5"/>
  <c r="DC20" i="5" l="1"/>
  <c r="DC19" i="5"/>
  <c r="J16" i="18"/>
  <c r="BP12" i="3"/>
  <c r="DC21" i="5"/>
  <c r="DC31" i="5"/>
  <c r="BQ72" i="3"/>
  <c r="BQ67" i="3"/>
  <c r="DC5" i="3"/>
  <c r="DC27" i="5"/>
  <c r="BQ29" i="5"/>
  <c r="M20" i="20" l="1"/>
  <c r="M21" i="20" s="1"/>
  <c r="J19" i="18"/>
  <c r="Q17" i="18"/>
  <c r="DC29" i="5"/>
  <c r="BQ23" i="5"/>
  <c r="DC23" i="5" s="1"/>
  <c r="BR25" i="5"/>
  <c r="BQ9" i="4"/>
  <c r="J36" i="18"/>
  <c r="J55" i="18"/>
  <c r="BQ73" i="3"/>
  <c r="Q34" i="18" s="1"/>
  <c r="BQ75" i="3"/>
  <c r="Q53" i="18" s="1"/>
  <c r="BQ74" i="3"/>
  <c r="DC72" i="3"/>
  <c r="BQ68" i="3"/>
  <c r="DC67" i="3"/>
  <c r="DC68" i="3" s="1"/>
  <c r="F21" i="1" l="1"/>
  <c r="W17" i="18"/>
  <c r="J20" i="18"/>
  <c r="BR21" i="5"/>
  <c r="DD25" i="5"/>
  <c r="DC73" i="3"/>
  <c r="DC75" i="3"/>
  <c r="DC9" i="4"/>
  <c r="BQ15" i="4"/>
  <c r="J37" i="18"/>
  <c r="J56" i="18"/>
  <c r="W53" i="18" l="1"/>
  <c r="F23" i="1"/>
  <c r="W34" i="18"/>
  <c r="F22" i="1"/>
  <c r="F24" i="1"/>
  <c r="DC15" i="4"/>
  <c r="BQ16" i="3"/>
  <c r="BJ259" i="2"/>
  <c r="BR6" i="6"/>
  <c r="BR27" i="5"/>
  <c r="BR5" i="3"/>
  <c r="BR31" i="5"/>
  <c r="F25" i="1" l="1"/>
  <c r="BQ12" i="3"/>
  <c r="DC16" i="3"/>
  <c r="DC12" i="3" s="1"/>
  <c r="BR67" i="3"/>
  <c r="BR72" i="3"/>
  <c r="O20" i="20" s="1"/>
  <c r="BR29" i="5"/>
  <c r="BR73" i="3" l="1"/>
  <c r="BR75" i="3"/>
  <c r="BR74" i="3"/>
  <c r="BR23" i="5"/>
  <c r="BR9" i="4"/>
  <c r="BS25" i="5"/>
  <c r="BS21" i="5" s="1"/>
  <c r="BR68" i="3"/>
  <c r="BR15" i="4" l="1"/>
  <c r="BS6" i="6" l="1"/>
  <c r="BS5" i="3"/>
  <c r="BS27" i="5"/>
  <c r="BS31" i="5"/>
  <c r="BR16" i="3"/>
  <c r="BS72" i="3" l="1"/>
  <c r="BS67" i="3"/>
  <c r="BS29" i="5"/>
  <c r="BR12" i="3"/>
  <c r="P20" i="20" l="1"/>
  <c r="BS23" i="5"/>
  <c r="BS9" i="4"/>
  <c r="BT25" i="5"/>
  <c r="BT21" i="5" s="1"/>
  <c r="BS73" i="3"/>
  <c r="BS75" i="3"/>
  <c r="BS74" i="3"/>
  <c r="BS68" i="3"/>
  <c r="BS15" i="4" l="1"/>
  <c r="K15" i="18" l="1"/>
  <c r="K52" i="18"/>
  <c r="K33" i="18"/>
  <c r="BS16" i="3"/>
  <c r="BT5" i="3"/>
  <c r="BT6" i="6"/>
  <c r="BT27" i="5"/>
  <c r="BT31" i="5"/>
  <c r="K16" i="18" l="1"/>
  <c r="BT29" i="5"/>
  <c r="BT72" i="3"/>
  <c r="Q20" i="20" s="1"/>
  <c r="BT67" i="3"/>
  <c r="BS12" i="3"/>
  <c r="K19" i="18" l="1"/>
  <c r="K36" i="18"/>
  <c r="K55" i="18"/>
  <c r="BT23" i="5"/>
  <c r="BU25" i="5"/>
  <c r="BU21" i="5" s="1"/>
  <c r="BT9" i="4"/>
  <c r="BT68" i="3"/>
  <c r="BT73" i="3"/>
  <c r="BT75" i="3"/>
  <c r="BT74" i="3"/>
  <c r="K20" i="18" l="1"/>
  <c r="K37" i="18"/>
  <c r="K56" i="18"/>
  <c r="BT15" i="4"/>
  <c r="C64" i="1" l="1"/>
  <c r="BK259" i="2"/>
  <c r="BU5" i="3"/>
  <c r="BU6" i="6"/>
  <c r="DD6" i="6" s="1"/>
  <c r="BU27" i="5"/>
  <c r="DD18" i="5"/>
  <c r="BU31" i="5"/>
  <c r="BT16" i="3"/>
  <c r="DD20" i="5" l="1"/>
  <c r="BU72" i="3"/>
  <c r="R20" i="20" s="1"/>
  <c r="R21" i="20" s="1"/>
  <c r="BU67" i="3"/>
  <c r="DD5" i="3"/>
  <c r="BT12" i="3"/>
  <c r="DD21" i="5"/>
  <c r="DD19" i="5"/>
  <c r="DD31" i="5"/>
  <c r="DD27" i="5"/>
  <c r="BU29" i="5"/>
  <c r="BU68" i="3" l="1"/>
  <c r="DD67" i="3"/>
  <c r="DD68" i="3" s="1"/>
  <c r="BU73" i="3"/>
  <c r="BU75" i="3"/>
  <c r="DD72" i="3"/>
  <c r="BU74" i="3"/>
  <c r="DD29" i="5"/>
  <c r="BU23" i="5"/>
  <c r="DD23" i="5" s="1"/>
  <c r="BU9" i="4"/>
  <c r="BV25" i="5"/>
  <c r="BV21" i="5" s="1"/>
  <c r="G21" i="1" l="1"/>
  <c r="DE25" i="5"/>
  <c r="DD9" i="4"/>
  <c r="BU15" i="4"/>
  <c r="DD73" i="3"/>
  <c r="G22" i="1" s="1"/>
  <c r="DD75" i="3"/>
  <c r="G23" i="1" s="1"/>
  <c r="G24" i="1" l="1"/>
  <c r="G25" i="1" s="1"/>
  <c r="BV27" i="5"/>
  <c r="BV5" i="3"/>
  <c r="BV6" i="6"/>
  <c r="BV31" i="5"/>
  <c r="DD15" i="4"/>
  <c r="BU16" i="3"/>
  <c r="BU12" i="3" l="1"/>
  <c r="DD16" i="3"/>
  <c r="DD12" i="3" s="1"/>
  <c r="BV29" i="5"/>
  <c r="BV67" i="3"/>
  <c r="BV72" i="3"/>
  <c r="T20" i="20" s="1"/>
  <c r="BV68" i="3" l="1"/>
  <c r="BV23" i="5"/>
  <c r="BV9" i="4"/>
  <c r="BW25" i="5"/>
  <c r="BW21" i="5" s="1"/>
  <c r="BV73" i="3"/>
  <c r="BV75" i="3"/>
  <c r="BV74" i="3"/>
  <c r="BV15" i="4" l="1"/>
  <c r="L15" i="18" l="1"/>
  <c r="L33" i="18"/>
  <c r="L52" i="18"/>
  <c r="BV16" i="3"/>
  <c r="BW27" i="5"/>
  <c r="BW6" i="6"/>
  <c r="BW5" i="3"/>
  <c r="BW31" i="5"/>
  <c r="L16" i="18" l="1"/>
  <c r="BW67" i="3"/>
  <c r="BW72" i="3"/>
  <c r="BV12" i="3"/>
  <c r="BW29" i="5"/>
  <c r="U20" i="20" l="1"/>
  <c r="L19" i="18"/>
  <c r="L36" i="18"/>
  <c r="L55" i="18"/>
  <c r="BW68" i="3"/>
  <c r="BW23" i="5"/>
  <c r="BX25" i="5"/>
  <c r="BX21" i="5" s="1"/>
  <c r="BW9" i="4"/>
  <c r="BW73" i="3"/>
  <c r="BW75" i="3"/>
  <c r="BW74" i="3"/>
  <c r="L20" i="18" l="1"/>
  <c r="L37" i="18"/>
  <c r="L56" i="18"/>
  <c r="BW15" i="4"/>
  <c r="BX6" i="6" l="1"/>
  <c r="BX27" i="5"/>
  <c r="BX5" i="3"/>
  <c r="BX31" i="5"/>
  <c r="BW16" i="3"/>
  <c r="BL259" i="2"/>
  <c r="BX29" i="5" l="1"/>
  <c r="BW12" i="3"/>
  <c r="DB8" i="7"/>
  <c r="DB14" i="7" s="1"/>
  <c r="BX72" i="3"/>
  <c r="V20" i="20" s="1"/>
  <c r="BX67" i="3"/>
  <c r="BX73" i="3" l="1"/>
  <c r="BX75" i="3"/>
  <c r="BX74" i="3"/>
  <c r="BX9" i="4"/>
  <c r="BX23" i="5"/>
  <c r="BY25" i="5"/>
  <c r="BY21" i="5" s="1"/>
  <c r="BX68" i="3"/>
  <c r="BX15" i="4" l="1"/>
  <c r="DB7" i="7"/>
  <c r="DB26" i="7"/>
  <c r="BX16" i="3" l="1"/>
  <c r="BY27" i="5"/>
  <c r="BY6" i="6"/>
  <c r="DE6" i="6" s="1"/>
  <c r="BY5" i="3"/>
  <c r="DE18" i="5"/>
  <c r="BY31" i="5"/>
  <c r="DB258" i="2" l="1"/>
  <c r="DE20" i="5"/>
  <c r="DE19" i="5"/>
  <c r="DE21" i="5"/>
  <c r="DE31" i="5"/>
  <c r="BY67" i="3"/>
  <c r="BY72" i="3"/>
  <c r="W20" i="20" s="1"/>
  <c r="W21" i="20" s="1"/>
  <c r="DE5" i="3"/>
  <c r="BX12" i="3"/>
  <c r="DE27" i="5"/>
  <c r="BY29" i="5"/>
  <c r="DB28" i="7" l="1"/>
  <c r="DB261" i="2"/>
  <c r="DB262" i="2" s="1"/>
  <c r="DB266" i="2"/>
  <c r="BY73" i="3"/>
  <c r="BY75" i="3"/>
  <c r="BY74" i="3"/>
  <c r="DE72" i="3"/>
  <c r="BY68" i="3"/>
  <c r="DE67" i="3"/>
  <c r="DE68" i="3" s="1"/>
  <c r="DE29" i="5"/>
  <c r="BY23" i="5"/>
  <c r="DE23" i="5" s="1"/>
  <c r="BY9" i="4"/>
  <c r="BZ25" i="5"/>
  <c r="BZ21" i="5" s="1"/>
  <c r="DB264" i="2" l="1"/>
  <c r="H21" i="1"/>
  <c r="DB267" i="2"/>
  <c r="DB269" i="2"/>
  <c r="DF25" i="5"/>
  <c r="DB271" i="2"/>
  <c r="DE9" i="4"/>
  <c r="BY15" i="4"/>
  <c r="DE73" i="3"/>
  <c r="H22" i="1" s="1"/>
  <c r="DE75" i="3"/>
  <c r="H23" i="1" s="1"/>
  <c r="H24" i="1" l="1"/>
  <c r="H25" i="1" s="1"/>
  <c r="M15" i="18"/>
  <c r="DB34" i="4"/>
  <c r="DB36" i="4" s="1"/>
  <c r="DB3" i="3"/>
  <c r="DE15" i="4"/>
  <c r="BY16" i="3"/>
  <c r="M33" i="18"/>
  <c r="M52" i="18"/>
  <c r="DB275" i="2"/>
  <c r="DB280" i="2" s="1"/>
  <c r="BZ27" i="5"/>
  <c r="BZ6" i="6"/>
  <c r="BZ5" i="3"/>
  <c r="BZ31" i="5"/>
  <c r="M16" i="18" l="1"/>
  <c r="V15" i="18"/>
  <c r="E27" i="1"/>
  <c r="DB25" i="3"/>
  <c r="BZ29" i="5"/>
  <c r="DB276" i="2"/>
  <c r="DB278" i="2"/>
  <c r="V52" i="18" s="1"/>
  <c r="DB38" i="4"/>
  <c r="BY12" i="3"/>
  <c r="DE16" i="3"/>
  <c r="DE12" i="3" s="1"/>
  <c r="BZ67" i="3"/>
  <c r="BZ72" i="3"/>
  <c r="Y20" i="20" l="1"/>
  <c r="E29" i="1"/>
  <c r="V33" i="18"/>
  <c r="E28" i="1"/>
  <c r="V16" i="18"/>
  <c r="CD75" i="3"/>
  <c r="M19" i="18"/>
  <c r="DB55" i="3"/>
  <c r="M36" i="18"/>
  <c r="M55" i="18"/>
  <c r="DB77" i="3"/>
  <c r="DB282" i="2"/>
  <c r="E30" i="1" s="1"/>
  <c r="BZ23" i="5"/>
  <c r="BZ9" i="4"/>
  <c r="CA25" i="5"/>
  <c r="CA21" i="5" s="1"/>
  <c r="BZ68" i="3"/>
  <c r="BZ73" i="3"/>
  <c r="BZ75" i="3"/>
  <c r="BZ74" i="3"/>
  <c r="V19" i="18" l="1"/>
  <c r="E40" i="1"/>
  <c r="E31" i="1"/>
  <c r="E32" i="1" s="1"/>
  <c r="M20" i="18"/>
  <c r="DB78" i="3"/>
  <c r="DB80" i="3"/>
  <c r="BZ15" i="4"/>
  <c r="M37" i="18"/>
  <c r="M56" i="18"/>
  <c r="DB84" i="3"/>
  <c r="DB65" i="3"/>
  <c r="V55" i="18" l="1"/>
  <c r="E42" i="1"/>
  <c r="E43" i="1"/>
  <c r="V20" i="18"/>
  <c r="E34" i="1"/>
  <c r="V36" i="18"/>
  <c r="E41" i="1"/>
  <c r="BM259" i="2"/>
  <c r="DB3" i="4"/>
  <c r="BZ16" i="3"/>
  <c r="DB85" i="3"/>
  <c r="DB87" i="3"/>
  <c r="DB57" i="3"/>
  <c r="CA27" i="5"/>
  <c r="CA6" i="6"/>
  <c r="CA5" i="3"/>
  <c r="CA31" i="5"/>
  <c r="E44" i="1" l="1"/>
  <c r="V56" i="18"/>
  <c r="E36" i="1"/>
  <c r="E37" i="1"/>
  <c r="V37" i="18"/>
  <c r="E35" i="1"/>
  <c r="CA72" i="3"/>
  <c r="CA67" i="3"/>
  <c r="DB7" i="4"/>
  <c r="BZ12" i="3"/>
  <c r="CA29" i="5"/>
  <c r="DB42" i="4"/>
  <c r="DB259" i="2" s="1"/>
  <c r="BN4" i="7"/>
  <c r="BN8" i="7"/>
  <c r="DB5" i="7"/>
  <c r="DB6" i="7" s="1"/>
  <c r="Z20" i="20" l="1"/>
  <c r="E38" i="1"/>
  <c r="CE75" i="3"/>
  <c r="DC4" i="7"/>
  <c r="CA68" i="3"/>
  <c r="BN14" i="7"/>
  <c r="DB16" i="4"/>
  <c r="CB25" i="5"/>
  <c r="CB21" i="5" s="1"/>
  <c r="CA23" i="5"/>
  <c r="CA9" i="4"/>
  <c r="CA73" i="3"/>
  <c r="CA75" i="3"/>
  <c r="CA74" i="3"/>
  <c r="BN26" i="7" l="1"/>
  <c r="CA15" i="4"/>
  <c r="DB40" i="4"/>
  <c r="BN258" i="2" l="1"/>
  <c r="BN28" i="7"/>
  <c r="CB5" i="3"/>
  <c r="CB27" i="5"/>
  <c r="CB6" i="6"/>
  <c r="CB31" i="5"/>
  <c r="CA16" i="3"/>
  <c r="BN261" i="2" l="1"/>
  <c r="BN264" i="2" s="1"/>
  <c r="CB29" i="5"/>
  <c r="CA12" i="3"/>
  <c r="CB67" i="3"/>
  <c r="CB72" i="3"/>
  <c r="AA20" i="20" l="1"/>
  <c r="BN266" i="2"/>
  <c r="BN271" i="2" s="1"/>
  <c r="BN3" i="3" s="1"/>
  <c r="BN262" i="2"/>
  <c r="BN263" i="2"/>
  <c r="CF75" i="3"/>
  <c r="CB68" i="3"/>
  <c r="CB23" i="5"/>
  <c r="CC25" i="5"/>
  <c r="CC21" i="5" s="1"/>
  <c r="CB9" i="4"/>
  <c r="CB73" i="3"/>
  <c r="CB75" i="3"/>
  <c r="CB74" i="3"/>
  <c r="BN268" i="2" l="1"/>
  <c r="BN34" i="4"/>
  <c r="BN36" i="4" s="1"/>
  <c r="BN275" i="2"/>
  <c r="BN269" i="2"/>
  <c r="CB15" i="4"/>
  <c r="BN25" i="3"/>
  <c r="BN280" i="2" l="1"/>
  <c r="J26" i="20"/>
  <c r="N15" i="18"/>
  <c r="BN277" i="2"/>
  <c r="BN278" i="2"/>
  <c r="N52" i="18" s="1"/>
  <c r="BN276" i="2"/>
  <c r="N33" i="18" s="1"/>
  <c r="BN55" i="3"/>
  <c r="BN77" i="3"/>
  <c r="J32" i="20" s="1"/>
  <c r="BN38" i="4"/>
  <c r="CC6" i="6"/>
  <c r="DF6" i="6" s="1"/>
  <c r="CC5" i="3"/>
  <c r="CC27" i="5"/>
  <c r="DF18" i="5"/>
  <c r="CC31" i="5"/>
  <c r="BN282" i="2"/>
  <c r="BN281" i="2"/>
  <c r="CB16" i="3"/>
  <c r="N16" i="18" l="1"/>
  <c r="DF20" i="5"/>
  <c r="N19" i="18"/>
  <c r="CD31" i="5"/>
  <c r="CB12" i="3"/>
  <c r="DF27" i="5"/>
  <c r="CC29" i="5"/>
  <c r="CD25" i="5" s="1"/>
  <c r="BN65" i="3"/>
  <c r="CC72" i="3"/>
  <c r="AB20" i="20" s="1"/>
  <c r="AB21" i="20" s="1"/>
  <c r="CC67" i="3"/>
  <c r="DF5" i="3"/>
  <c r="DF21" i="5"/>
  <c r="DF19" i="5"/>
  <c r="DF31" i="5"/>
  <c r="BN84" i="3"/>
  <c r="J29" i="20" s="1"/>
  <c r="BN78" i="3"/>
  <c r="N36" i="18" s="1"/>
  <c r="BN80" i="3"/>
  <c r="N55" i="18" s="1"/>
  <c r="BN79" i="3"/>
  <c r="AE20" i="20" l="1"/>
  <c r="AD20" i="20"/>
  <c r="AG20" i="20"/>
  <c r="AF20" i="20"/>
  <c r="N20" i="18"/>
  <c r="CE31" i="5"/>
  <c r="DG25" i="5"/>
  <c r="DG21" i="5" s="1"/>
  <c r="CD21" i="5"/>
  <c r="CD29" i="5"/>
  <c r="DG31" i="5"/>
  <c r="DH31" i="5" s="1"/>
  <c r="CD74" i="3"/>
  <c r="CG75" i="3"/>
  <c r="BN85" i="3"/>
  <c r="N37" i="18" s="1"/>
  <c r="BN87" i="3"/>
  <c r="N56" i="18" s="1"/>
  <c r="BN86" i="3"/>
  <c r="DF29" i="5"/>
  <c r="CC23" i="5"/>
  <c r="DF23" i="5" s="1"/>
  <c r="CC9" i="4"/>
  <c r="CC73" i="3"/>
  <c r="CC75" i="3"/>
  <c r="DF72" i="3"/>
  <c r="CC74" i="3"/>
  <c r="CC68" i="3"/>
  <c r="DF67" i="3"/>
  <c r="DF68" i="3" s="1"/>
  <c r="BN57" i="3"/>
  <c r="BN3" i="4"/>
  <c r="BN42" i="4" s="1"/>
  <c r="AG21" i="20" l="1"/>
  <c r="I21" i="1"/>
  <c r="DG75" i="3"/>
  <c r="J23" i="1" s="1"/>
  <c r="CF31" i="5"/>
  <c r="CD23" i="5"/>
  <c r="CE25" i="5"/>
  <c r="CD9" i="4"/>
  <c r="BN58" i="3"/>
  <c r="DF9" i="4"/>
  <c r="CC15" i="4"/>
  <c r="BN7" i="4"/>
  <c r="BN5" i="7"/>
  <c r="DF73" i="3"/>
  <c r="I22" i="1" s="1"/>
  <c r="DF75" i="3"/>
  <c r="I23" i="1" s="1"/>
  <c r="BN259" i="2" l="1"/>
  <c r="I24" i="1"/>
  <c r="I25" i="1" s="1"/>
  <c r="CG31" i="5"/>
  <c r="CD15" i="4"/>
  <c r="CE21" i="5"/>
  <c r="CE29" i="5"/>
  <c r="DF15" i="4"/>
  <c r="CC16" i="3"/>
  <c r="BN16" i="4"/>
  <c r="BO4" i="7"/>
  <c r="BO8" i="7"/>
  <c r="BN6" i="7"/>
  <c r="J24" i="1"/>
  <c r="J25" i="1" s="1"/>
  <c r="CH31" i="5" l="1"/>
  <c r="CD16" i="3"/>
  <c r="CD12" i="3" s="1"/>
  <c r="CE23" i="5"/>
  <c r="CE9" i="4"/>
  <c r="CF25" i="5"/>
  <c r="BN40" i="4"/>
  <c r="BO14" i="7"/>
  <c r="CC12" i="3"/>
  <c r="DF16" i="3"/>
  <c r="DF12" i="3" s="1"/>
  <c r="CI31" i="5" l="1"/>
  <c r="CE15" i="4"/>
  <c r="CF29" i="5"/>
  <c r="CF21" i="5"/>
  <c r="BO26" i="7"/>
  <c r="CJ31" i="5" l="1"/>
  <c r="BO258" i="2"/>
  <c r="BO261" i="2" s="1"/>
  <c r="BO28" i="7"/>
  <c r="CE16" i="3"/>
  <c r="CE12" i="3" s="1"/>
  <c r="CF9" i="4"/>
  <c r="CG25" i="5"/>
  <c r="CF23" i="5"/>
  <c r="CK31" i="5" l="1"/>
  <c r="CF15" i="4"/>
  <c r="CG21" i="5"/>
  <c r="CG29" i="5"/>
  <c r="CH25" i="5" s="1"/>
  <c r="DH25" i="5" s="1"/>
  <c r="DH21" i="5" s="1"/>
  <c r="BO266" i="2"/>
  <c r="BO271" i="2" s="1"/>
  <c r="BO262" i="2"/>
  <c r="BO264" i="2"/>
  <c r="BO263" i="2"/>
  <c r="CH21" i="5" l="1"/>
  <c r="CH29" i="5"/>
  <c r="CF16" i="3"/>
  <c r="CF12" i="3" s="1"/>
  <c r="DG29" i="5"/>
  <c r="CG23" i="5"/>
  <c r="DG23" i="5" s="1"/>
  <c r="CG9" i="4"/>
  <c r="BO275" i="2"/>
  <c r="BO3" i="3"/>
  <c r="BO34" i="4"/>
  <c r="BO269" i="2"/>
  <c r="BO268" i="2"/>
  <c r="K26" i="20" l="1"/>
  <c r="CH9" i="4"/>
  <c r="CI25" i="5"/>
  <c r="CH23" i="5"/>
  <c r="O15" i="18"/>
  <c r="CG15" i="4"/>
  <c r="DG9" i="4"/>
  <c r="BO36" i="4"/>
  <c r="BO25" i="3"/>
  <c r="BO280" i="2"/>
  <c r="BO276" i="2"/>
  <c r="O33" i="18" s="1"/>
  <c r="BO278" i="2"/>
  <c r="O52" i="18" s="1"/>
  <c r="BO277" i="2"/>
  <c r="O16" i="18" l="1"/>
  <c r="CI21" i="5"/>
  <c r="CI29" i="5"/>
  <c r="CH15" i="4"/>
  <c r="DG15" i="4"/>
  <c r="CG16" i="3"/>
  <c r="BO55" i="3"/>
  <c r="BO77" i="3"/>
  <c r="BO282" i="2"/>
  <c r="BO281" i="2"/>
  <c r="BO38" i="4"/>
  <c r="K32" i="20" l="1"/>
  <c r="CH16" i="3"/>
  <c r="CH12" i="3" s="1"/>
  <c r="CI23" i="5"/>
  <c r="CJ25" i="5"/>
  <c r="CI9" i="4"/>
  <c r="O19" i="18"/>
  <c r="CG12" i="3"/>
  <c r="DG16" i="3"/>
  <c r="DG12" i="3" s="1"/>
  <c r="BO84" i="3"/>
  <c r="BO78" i="3"/>
  <c r="O36" i="18" s="1"/>
  <c r="BO80" i="3"/>
  <c r="O55" i="18" s="1"/>
  <c r="BO79" i="3"/>
  <c r="BO65" i="3"/>
  <c r="K29" i="20" l="1"/>
  <c r="CI15" i="4"/>
  <c r="CJ29" i="5"/>
  <c r="CJ21" i="5"/>
  <c r="O20" i="18"/>
  <c r="BO85" i="3"/>
  <c r="O37" i="18" s="1"/>
  <c r="BO87" i="3"/>
  <c r="O56" i="18" s="1"/>
  <c r="BO86" i="3"/>
  <c r="BO57" i="3"/>
  <c r="BO3" i="4"/>
  <c r="CI16" i="3" l="1"/>
  <c r="CI12" i="3" s="1"/>
  <c r="CK25" i="5"/>
  <c r="CJ23" i="5"/>
  <c r="CJ9" i="4"/>
  <c r="BO58" i="3"/>
  <c r="BO5" i="7"/>
  <c r="BO42" i="4"/>
  <c r="BO7" i="4"/>
  <c r="CJ15" i="4" l="1"/>
  <c r="CK29" i="5"/>
  <c r="DH29" i="5" s="1"/>
  <c r="CK21" i="5"/>
  <c r="BO259" i="2"/>
  <c r="BP8" i="7"/>
  <c r="BP4" i="7"/>
  <c r="BO6" i="7"/>
  <c r="BO16" i="4"/>
  <c r="CJ16" i="3" l="1"/>
  <c r="CJ12" i="3" s="1"/>
  <c r="CK23" i="5"/>
  <c r="DH23" i="5" s="1"/>
  <c r="CK9" i="4"/>
  <c r="BO40" i="4"/>
  <c r="BP14" i="7"/>
  <c r="CK15" i="4" l="1"/>
  <c r="DH9" i="4"/>
  <c r="BP26" i="7"/>
  <c r="CK16" i="3" l="1"/>
  <c r="DH15" i="4"/>
  <c r="BP258" i="2"/>
  <c r="BP28" i="7"/>
  <c r="CK12" i="3" l="1"/>
  <c r="DH16" i="3"/>
  <c r="DH12" i="3" s="1"/>
  <c r="BP261" i="2"/>
  <c r="BP266" i="2" s="1"/>
  <c r="BP263" i="2" l="1"/>
  <c r="BP264" i="2"/>
  <c r="BP262" i="2"/>
  <c r="BP269" i="2"/>
  <c r="BP268" i="2"/>
  <c r="BP271" i="2"/>
  <c r="BP275" i="2" l="1"/>
  <c r="BP3" i="3"/>
  <c r="BP34" i="4"/>
  <c r="L26" i="20" l="1"/>
  <c r="P15" i="18"/>
  <c r="BP36" i="4"/>
  <c r="BP25" i="3"/>
  <c r="BP276" i="2"/>
  <c r="P33" i="18" s="1"/>
  <c r="BP280" i="2"/>
  <c r="BP278" i="2"/>
  <c r="P52" i="18" s="1"/>
  <c r="BP277" i="2"/>
  <c r="P16" i="18" l="1"/>
  <c r="BP55" i="3"/>
  <c r="BP77" i="3"/>
  <c r="BP282" i="2"/>
  <c r="BP281" i="2"/>
  <c r="BP38" i="4"/>
  <c r="L32" i="20" l="1"/>
  <c r="P19" i="18"/>
  <c r="BP84" i="3"/>
  <c r="BP78" i="3"/>
  <c r="P36" i="18" s="1"/>
  <c r="BP80" i="3"/>
  <c r="P55" i="18" s="1"/>
  <c r="BP79" i="3"/>
  <c r="BP65" i="3"/>
  <c r="L29" i="20" l="1"/>
  <c r="P20" i="18"/>
  <c r="BP85" i="3"/>
  <c r="P37" i="18" s="1"/>
  <c r="BP87" i="3"/>
  <c r="P56" i="18" s="1"/>
  <c r="BP86" i="3"/>
  <c r="BP57" i="3"/>
  <c r="BP3" i="4"/>
  <c r="BP58" i="3" l="1"/>
  <c r="BP42" i="4"/>
  <c r="BP5" i="7"/>
  <c r="BP7" i="4"/>
  <c r="BP259" i="2" l="1"/>
  <c r="BP16" i="4"/>
  <c r="BQ8" i="7"/>
  <c r="DC8" i="7" s="1"/>
  <c r="DC14" i="7" s="1"/>
  <c r="BQ4" i="7"/>
  <c r="BP6" i="7"/>
  <c r="BQ14" i="7" l="1"/>
  <c r="BP40" i="4"/>
  <c r="DC7" i="7" l="1"/>
  <c r="DC26" i="7"/>
  <c r="BQ26" i="7"/>
  <c r="BQ258" i="2" l="1"/>
  <c r="BQ28" i="7"/>
  <c r="DC258" i="2" l="1"/>
  <c r="BQ261" i="2"/>
  <c r="BQ262" i="2" s="1"/>
  <c r="DC261" i="2" l="1"/>
  <c r="DC262" i="2" s="1"/>
  <c r="DC28" i="7"/>
  <c r="BQ263" i="2"/>
  <c r="BQ264" i="2"/>
  <c r="BQ266" i="2"/>
  <c r="BQ271" i="2" s="1"/>
  <c r="BQ34" i="4" s="1"/>
  <c r="BQ3" i="3" l="1"/>
  <c r="DC3" i="3" s="1"/>
  <c r="DC264" i="2"/>
  <c r="DC271" i="2"/>
  <c r="BQ269" i="2"/>
  <c r="BQ275" i="2"/>
  <c r="M26" i="20" s="1"/>
  <c r="M27" i="20" s="1"/>
  <c r="BQ268" i="2"/>
  <c r="DC266" i="2"/>
  <c r="DC34" i="4"/>
  <c r="DC36" i="4" s="1"/>
  <c r="BQ36" i="4"/>
  <c r="BQ280" i="2" l="1"/>
  <c r="BQ25" i="3"/>
  <c r="BQ77" i="3" s="1"/>
  <c r="BQ277" i="2"/>
  <c r="DC275" i="2"/>
  <c r="BQ278" i="2"/>
  <c r="Q52" i="18" s="1"/>
  <c r="BQ276" i="2"/>
  <c r="Q33" i="18" s="1"/>
  <c r="Q15" i="18"/>
  <c r="DC269" i="2"/>
  <c r="DC267" i="2"/>
  <c r="DC25" i="3"/>
  <c r="BQ38" i="4"/>
  <c r="DC38" i="4"/>
  <c r="M32" i="20" l="1"/>
  <c r="M33" i="20" s="1"/>
  <c r="DC280" i="2"/>
  <c r="Q16" i="18"/>
  <c r="BQ282" i="2"/>
  <c r="BQ281" i="2"/>
  <c r="BQ55" i="3"/>
  <c r="DC276" i="2"/>
  <c r="W33" i="18" s="1"/>
  <c r="F27" i="1"/>
  <c r="W15" i="18"/>
  <c r="DC278" i="2"/>
  <c r="W52" i="18" s="1"/>
  <c r="Q19" i="18"/>
  <c r="DC55" i="3"/>
  <c r="BQ84" i="3"/>
  <c r="BQ78" i="3"/>
  <c r="Q36" i="18" s="1"/>
  <c r="BQ80" i="3"/>
  <c r="Q55" i="18" s="1"/>
  <c r="BQ79" i="3"/>
  <c r="DC77" i="3"/>
  <c r="M29" i="20" l="1"/>
  <c r="M30" i="20" s="1"/>
  <c r="DC282" i="2"/>
  <c r="F30" i="1" s="1"/>
  <c r="W16" i="18"/>
  <c r="F29" i="1"/>
  <c r="BQ65" i="3"/>
  <c r="BQ57" i="3" s="1"/>
  <c r="F28" i="1"/>
  <c r="W19" i="18"/>
  <c r="F40" i="1"/>
  <c r="Q20" i="18"/>
  <c r="BQ85" i="3"/>
  <c r="Q37" i="18" s="1"/>
  <c r="BQ87" i="3"/>
  <c r="Q56" i="18" s="1"/>
  <c r="BQ86" i="3"/>
  <c r="DC84" i="3"/>
  <c r="DC78" i="3"/>
  <c r="F41" i="1" s="1"/>
  <c r="DC80" i="3"/>
  <c r="F31" i="1" l="1"/>
  <c r="F32" i="1" s="1"/>
  <c r="DC65" i="3"/>
  <c r="BQ3" i="4"/>
  <c r="BQ42" i="4" s="1"/>
  <c r="C6" i="20" s="1"/>
  <c r="C83" i="1" s="1"/>
  <c r="W55" i="18"/>
  <c r="F42" i="1"/>
  <c r="W36" i="18"/>
  <c r="W20" i="18"/>
  <c r="F34" i="1"/>
  <c r="F43" i="1"/>
  <c r="DC85" i="3"/>
  <c r="DC87" i="3"/>
  <c r="DC57" i="3"/>
  <c r="BQ58" i="3"/>
  <c r="B83" i="1" l="1"/>
  <c r="B52" i="1" s="1"/>
  <c r="D83" i="1"/>
  <c r="D52" i="1" s="1"/>
  <c r="F44" i="1"/>
  <c r="BQ5" i="7"/>
  <c r="BQ6" i="7" s="1"/>
  <c r="BQ7" i="4"/>
  <c r="DC3" i="4"/>
  <c r="F37" i="1"/>
  <c r="W56" i="18"/>
  <c r="F36" i="1"/>
  <c r="W37" i="18"/>
  <c r="F35" i="1"/>
  <c r="DC42" i="4"/>
  <c r="DC259" i="2" s="1"/>
  <c r="BQ259" i="2"/>
  <c r="D53" i="1" l="1"/>
  <c r="B53" i="1"/>
  <c r="F38" i="1"/>
  <c r="BQ16" i="4"/>
  <c r="DC7" i="4"/>
  <c r="DC16" i="4" s="1"/>
  <c r="DC5" i="7"/>
  <c r="DC6" i="7" s="1"/>
  <c r="BR8" i="7"/>
  <c r="BR14" i="7" s="1"/>
  <c r="BR4" i="7"/>
  <c r="DD4" i="7" s="1"/>
  <c r="BQ40" i="4" l="1"/>
  <c r="DC40" i="4"/>
  <c r="BR26" i="7"/>
  <c r="BR258" i="2" l="1"/>
  <c r="BR28" i="7"/>
  <c r="BR261" i="2" l="1"/>
  <c r="BR266" i="2" s="1"/>
  <c r="BR271" i="2" s="1"/>
  <c r="BR263" i="2" l="1"/>
  <c r="BR264" i="2"/>
  <c r="BR262" i="2"/>
  <c r="BR3" i="3"/>
  <c r="BR275" i="2"/>
  <c r="O26" i="20" s="1"/>
  <c r="BR34" i="4"/>
  <c r="BR269" i="2"/>
  <c r="BR268" i="2"/>
  <c r="BR36" i="4" l="1"/>
  <c r="BR276" i="2"/>
  <c r="BR280" i="2"/>
  <c r="BR278" i="2"/>
  <c r="BR277" i="2"/>
  <c r="BR25" i="3"/>
  <c r="BR77" i="3" l="1"/>
  <c r="O32" i="20" s="1"/>
  <c r="BR55" i="3"/>
  <c r="BR282" i="2"/>
  <c r="BR281" i="2"/>
  <c r="BR38" i="4"/>
  <c r="BR78" i="3" l="1"/>
  <c r="BR84" i="3"/>
  <c r="O29" i="20" s="1"/>
  <c r="BR80" i="3"/>
  <c r="BR79" i="3"/>
  <c r="BR65" i="3"/>
  <c r="BR85" i="3" l="1"/>
  <c r="BR87" i="3"/>
  <c r="BR86" i="3"/>
  <c r="BR57" i="3"/>
  <c r="BR3" i="4"/>
  <c r="BR42" i="4" l="1"/>
  <c r="BR259" i="2" s="1"/>
  <c r="BR5" i="7"/>
  <c r="BR7" i="4"/>
  <c r="BR58" i="3"/>
  <c r="BS8" i="7" l="1"/>
  <c r="BS4" i="7"/>
  <c r="BR6" i="7"/>
  <c r="BR16" i="4"/>
  <c r="BR40" i="4" l="1"/>
  <c r="BS14" i="7"/>
  <c r="BS26" i="7" l="1"/>
  <c r="BS258" i="2" l="1"/>
  <c r="BS28" i="7"/>
  <c r="BS261" i="2" l="1"/>
  <c r="BS266" i="2" s="1"/>
  <c r="BS271" i="2" s="1"/>
  <c r="BS263" i="2" l="1"/>
  <c r="BS264" i="2"/>
  <c r="BS262" i="2"/>
  <c r="BS3" i="3"/>
  <c r="BS275" i="2"/>
  <c r="P26" i="20" s="1"/>
  <c r="BS34" i="4"/>
  <c r="BS269" i="2"/>
  <c r="BS268" i="2"/>
  <c r="BS36" i="4" l="1"/>
  <c r="BS280" i="2"/>
  <c r="BS276" i="2"/>
  <c r="BS278" i="2"/>
  <c r="BS277" i="2"/>
  <c r="BS25" i="3"/>
  <c r="BS282" i="2" l="1"/>
  <c r="BS281" i="2"/>
  <c r="BS77" i="3"/>
  <c r="P32" i="20" s="1"/>
  <c r="BS55" i="3"/>
  <c r="BS38" i="4"/>
  <c r="BS65" i="3" l="1"/>
  <c r="BS78" i="3"/>
  <c r="BS84" i="3"/>
  <c r="P29" i="20" s="1"/>
  <c r="BS80" i="3"/>
  <c r="BS79" i="3"/>
  <c r="BS85" i="3" l="1"/>
  <c r="BS87" i="3"/>
  <c r="BS86" i="3"/>
  <c r="BS57" i="3"/>
  <c r="BS3" i="4"/>
  <c r="BS5" i="7" l="1"/>
  <c r="BS7" i="4"/>
  <c r="BS42" i="4"/>
  <c r="BS259" i="2" s="1"/>
  <c r="BS58" i="3"/>
  <c r="BT4" i="7" l="1"/>
  <c r="BT8" i="7"/>
  <c r="BS6" i="7"/>
  <c r="BS16" i="4"/>
  <c r="BT14" i="7" l="1"/>
  <c r="BS40" i="4"/>
  <c r="BT26" i="7" l="1"/>
  <c r="BT258" i="2" l="1"/>
  <c r="BT28" i="7"/>
  <c r="BT261" i="2" l="1"/>
  <c r="BT262" i="2" s="1"/>
  <c r="BT263" i="2" l="1"/>
  <c r="BT264" i="2"/>
  <c r="BT266" i="2"/>
  <c r="BT271" i="2" s="1"/>
  <c r="BT268" i="2" l="1"/>
  <c r="BT269" i="2"/>
  <c r="BT275" i="2"/>
  <c r="Q26" i="20" s="1"/>
  <c r="BT3" i="3"/>
  <c r="BT34" i="4"/>
  <c r="BT36" i="4" l="1"/>
  <c r="BT25" i="3"/>
  <c r="BT276" i="2"/>
  <c r="BT280" i="2"/>
  <c r="BT278" i="2"/>
  <c r="BT277" i="2"/>
  <c r="BT282" i="2" l="1"/>
  <c r="BT281" i="2"/>
  <c r="BT55" i="3"/>
  <c r="BT77" i="3"/>
  <c r="Q32" i="20" s="1"/>
  <c r="BT38" i="4"/>
  <c r="BT65" i="3" l="1"/>
  <c r="BT84" i="3"/>
  <c r="Q29" i="20" s="1"/>
  <c r="BT78" i="3"/>
  <c r="BT80" i="3"/>
  <c r="BT79" i="3"/>
  <c r="BT3" i="4" l="1"/>
  <c r="BT57" i="3"/>
  <c r="BT85" i="3"/>
  <c r="BT87" i="3"/>
  <c r="BT86" i="3"/>
  <c r="BT7" i="4" l="1"/>
  <c r="BT5" i="7"/>
  <c r="BT42" i="4"/>
  <c r="BT259" i="2" s="1"/>
  <c r="BT58" i="3"/>
  <c r="BU8" i="7" l="1"/>
  <c r="DD8" i="7" s="1"/>
  <c r="DD14" i="7" s="1"/>
  <c r="BU4" i="7"/>
  <c r="BT6" i="7"/>
  <c r="BT16" i="4"/>
  <c r="BT40" i="4" l="1"/>
  <c r="BU14" i="7"/>
  <c r="BU26" i="7" l="1"/>
  <c r="DD7" i="7"/>
  <c r="DD26" i="7"/>
  <c r="BU258" i="2" l="1"/>
  <c r="BU261" i="2" s="1"/>
  <c r="BU28" i="7"/>
  <c r="DD258" i="2" l="1"/>
  <c r="BU266" i="2"/>
  <c r="BU271" i="2" s="1"/>
  <c r="BU262" i="2"/>
  <c r="BU264" i="2"/>
  <c r="DD261" i="2"/>
  <c r="BU263" i="2"/>
  <c r="DD28" i="7" l="1"/>
  <c r="BU3" i="3"/>
  <c r="BU275" i="2"/>
  <c r="R26" i="20" s="1"/>
  <c r="R27" i="20" s="1"/>
  <c r="DD271" i="2"/>
  <c r="BU34" i="4"/>
  <c r="BU269" i="2"/>
  <c r="BU268" i="2"/>
  <c r="DD266" i="2"/>
  <c r="DD262" i="2"/>
  <c r="DD264" i="2"/>
  <c r="DD267" i="2" l="1"/>
  <c r="DD269" i="2"/>
  <c r="BU276" i="2"/>
  <c r="BU280" i="2"/>
  <c r="BU278" i="2"/>
  <c r="DD275" i="2"/>
  <c r="BU277" i="2"/>
  <c r="DD34" i="4"/>
  <c r="DD36" i="4" s="1"/>
  <c r="BU36" i="4"/>
  <c r="BU25" i="3"/>
  <c r="DD3" i="3"/>
  <c r="G27" i="1" l="1"/>
  <c r="DD280" i="2"/>
  <c r="DD38" i="4"/>
  <c r="BU77" i="3"/>
  <c r="R32" i="20" s="1"/>
  <c r="R33" i="20" s="1"/>
  <c r="BU55" i="3"/>
  <c r="DD276" i="2"/>
  <c r="G28" i="1" s="1"/>
  <c r="DD278" i="2"/>
  <c r="BU38" i="4"/>
  <c r="DD25" i="3"/>
  <c r="BU282" i="2"/>
  <c r="BU281" i="2"/>
  <c r="G29" i="1" l="1"/>
  <c r="BU65" i="3"/>
  <c r="BU84" i="3"/>
  <c r="R29" i="20" s="1"/>
  <c r="BU78" i="3"/>
  <c r="BU80" i="3"/>
  <c r="BU79" i="3"/>
  <c r="DD77" i="3"/>
  <c r="G40" i="1" s="1"/>
  <c r="DD282" i="2"/>
  <c r="G30" i="1" s="1"/>
  <c r="DD55" i="3"/>
  <c r="D72" i="1" l="1"/>
  <c r="D73" i="1" s="1"/>
  <c r="R30" i="20"/>
  <c r="B72" i="1"/>
  <c r="B73" i="1" s="1"/>
  <c r="G43" i="1"/>
  <c r="G31" i="1"/>
  <c r="G32" i="1" s="1"/>
  <c r="DD78" i="3"/>
  <c r="G41" i="1" s="1"/>
  <c r="DD80" i="3"/>
  <c r="G42" i="1" s="1"/>
  <c r="BU85" i="3"/>
  <c r="BU87" i="3"/>
  <c r="DD84" i="3"/>
  <c r="G34" i="1" s="1"/>
  <c r="BU86" i="3"/>
  <c r="BU3" i="4"/>
  <c r="DD65" i="3"/>
  <c r="BU57" i="3"/>
  <c r="G44" i="1" l="1"/>
  <c r="G37" i="1"/>
  <c r="DD57" i="3"/>
  <c r="BU58" i="3"/>
  <c r="BU5" i="7"/>
  <c r="DD3" i="4"/>
  <c r="BU42" i="4"/>
  <c r="BU7" i="4"/>
  <c r="DD85" i="3"/>
  <c r="G35" i="1" s="1"/>
  <c r="DD87" i="3"/>
  <c r="G36" i="1" s="1"/>
  <c r="G38" i="1" l="1"/>
  <c r="DD42" i="4"/>
  <c r="DD259" i="2" s="1"/>
  <c r="BU259" i="2"/>
  <c r="DD5" i="7"/>
  <c r="DD6" i="7" s="1"/>
  <c r="BV4" i="7"/>
  <c r="BV8" i="7"/>
  <c r="BU6" i="7"/>
  <c r="BU16" i="4"/>
  <c r="DD7" i="4"/>
  <c r="BV14" i="7" l="1"/>
  <c r="DD16" i="4"/>
  <c r="DE4" i="7"/>
  <c r="BU40" i="4"/>
  <c r="BV26" i="7" l="1"/>
  <c r="DD40" i="4"/>
  <c r="BV258" i="2" l="1"/>
  <c r="BV28" i="7"/>
  <c r="BV261" i="2" l="1"/>
  <c r="BV262" i="2" s="1"/>
  <c r="BV263" i="2" l="1"/>
  <c r="BV264" i="2"/>
  <c r="BV266" i="2"/>
  <c r="BV271" i="2" s="1"/>
  <c r="BV269" i="2" l="1"/>
  <c r="BV268" i="2"/>
  <c r="BV275" i="2"/>
  <c r="T26" i="20" s="1"/>
  <c r="BV3" i="3"/>
  <c r="BV34" i="4"/>
  <c r="BV36" i="4" l="1"/>
  <c r="BV25" i="3"/>
  <c r="BV276" i="2"/>
  <c r="BV280" i="2"/>
  <c r="BV278" i="2"/>
  <c r="BV277" i="2"/>
  <c r="BV55" i="3" l="1"/>
  <c r="BV77" i="3"/>
  <c r="T32" i="20" s="1"/>
  <c r="BV282" i="2"/>
  <c r="BV281" i="2"/>
  <c r="BV38" i="4"/>
  <c r="BV78" i="3" l="1"/>
  <c r="BV84" i="3"/>
  <c r="T29" i="20" s="1"/>
  <c r="BV80" i="3"/>
  <c r="BV79" i="3"/>
  <c r="BV65" i="3"/>
  <c r="BV85" i="3" l="1"/>
  <c r="BV87" i="3"/>
  <c r="BV86" i="3"/>
  <c r="BV57" i="3"/>
  <c r="BV3" i="4"/>
  <c r="BV42" i="4" l="1"/>
  <c r="BV259" i="2" s="1"/>
  <c r="BV7" i="4"/>
  <c r="BV5" i="7"/>
  <c r="BV58" i="3"/>
  <c r="BW8" i="7" l="1"/>
  <c r="BW4" i="7"/>
  <c r="BV6" i="7"/>
  <c r="BV16" i="4"/>
  <c r="BV40" i="4" l="1"/>
  <c r="BW14" i="7"/>
  <c r="BW26" i="7" l="1"/>
  <c r="BW258" i="2" l="1"/>
  <c r="BW28" i="7"/>
  <c r="BW261" i="2" l="1"/>
  <c r="BW266" i="2" s="1"/>
  <c r="BW271" i="2" s="1"/>
  <c r="BW263" i="2" l="1"/>
  <c r="BW264" i="2"/>
  <c r="BW262" i="2"/>
  <c r="BW3" i="3"/>
  <c r="BW275" i="2"/>
  <c r="U26" i="20" s="1"/>
  <c r="BW34" i="4"/>
  <c r="BW269" i="2"/>
  <c r="BW268" i="2"/>
  <c r="BW36" i="4" l="1"/>
  <c r="BW276" i="2"/>
  <c r="BW280" i="2"/>
  <c r="BW278" i="2"/>
  <c r="BW277" i="2"/>
  <c r="BW25" i="3"/>
  <c r="BW282" i="2" l="1"/>
  <c r="BW281" i="2"/>
  <c r="BW77" i="3"/>
  <c r="U32" i="20" s="1"/>
  <c r="BW55" i="3"/>
  <c r="BW38" i="4"/>
  <c r="BW65" i="3" l="1"/>
  <c r="BW78" i="3"/>
  <c r="BW84" i="3"/>
  <c r="U29" i="20" s="1"/>
  <c r="BW80" i="3"/>
  <c r="BW79" i="3"/>
  <c r="BW57" i="3" l="1"/>
  <c r="BW3" i="4"/>
  <c r="BW85" i="3"/>
  <c r="BW87" i="3"/>
  <c r="BW86" i="3"/>
  <c r="BW42" i="4" l="1"/>
  <c r="BW259" i="2" s="1"/>
  <c r="BW5" i="7"/>
  <c r="BW7" i="4"/>
  <c r="BW58" i="3"/>
  <c r="BW16" i="4" l="1"/>
  <c r="BX4" i="7"/>
  <c r="BX8" i="7"/>
  <c r="BW6" i="7"/>
  <c r="BX14" i="7" l="1"/>
  <c r="BW40" i="4"/>
  <c r="BX26" i="7" l="1"/>
  <c r="BX258" i="2" l="1"/>
  <c r="BX28" i="7"/>
  <c r="BX261" i="2" l="1"/>
  <c r="BX262" i="2" s="1"/>
  <c r="BX264" i="2" l="1"/>
  <c r="BX263" i="2"/>
  <c r="BX266" i="2"/>
  <c r="BX271" i="2" s="1"/>
  <c r="BX269" i="2" l="1"/>
  <c r="BX268" i="2"/>
  <c r="BX275" i="2"/>
  <c r="V26" i="20" s="1"/>
  <c r="BX3" i="3"/>
  <c r="BX34" i="4"/>
  <c r="BX36" i="4" l="1"/>
  <c r="BX25" i="3"/>
  <c r="BX276" i="2"/>
  <c r="BX280" i="2"/>
  <c r="BX278" i="2"/>
  <c r="BX277" i="2"/>
  <c r="BX282" i="2" l="1"/>
  <c r="BX281" i="2"/>
  <c r="BX55" i="3"/>
  <c r="BX77" i="3"/>
  <c r="V32" i="20" s="1"/>
  <c r="BX38" i="4"/>
  <c r="BX78" i="3" l="1"/>
  <c r="BX84" i="3"/>
  <c r="V29" i="20" s="1"/>
  <c r="BX80" i="3"/>
  <c r="BX79" i="3"/>
  <c r="BX65" i="3"/>
  <c r="BX57" i="3" l="1"/>
  <c r="BX3" i="4"/>
  <c r="BX85" i="3"/>
  <c r="BX87" i="3"/>
  <c r="BX86" i="3"/>
  <c r="BX42" i="4" l="1"/>
  <c r="BX259" i="2" s="1"/>
  <c r="BX5" i="7"/>
  <c r="BX7" i="4"/>
  <c r="BX58" i="3"/>
  <c r="BX16" i="4" l="1"/>
  <c r="BY8" i="7"/>
  <c r="DE8" i="7" s="1"/>
  <c r="DE14" i="7" s="1"/>
  <c r="BY4" i="7"/>
  <c r="BX6" i="7"/>
  <c r="BX40" i="4" l="1"/>
  <c r="BY14" i="7"/>
  <c r="DE7" i="7" l="1"/>
  <c r="DE26" i="7"/>
  <c r="BY26" i="7"/>
  <c r="BY258" i="2" l="1"/>
  <c r="BY28" i="7"/>
  <c r="DE258" i="2" l="1"/>
  <c r="DE28" i="7" s="1"/>
  <c r="BY261" i="2"/>
  <c r="DE261" i="2" s="1"/>
  <c r="BY264" i="2" l="1"/>
  <c r="BY266" i="2"/>
  <c r="DE266" i="2" s="1"/>
  <c r="BY262" i="2"/>
  <c r="BY263" i="2"/>
  <c r="DE262" i="2"/>
  <c r="DE264" i="2"/>
  <c r="BY268" i="2" l="1"/>
  <c r="BY269" i="2"/>
  <c r="BY271" i="2"/>
  <c r="BY275" i="2" s="1"/>
  <c r="W26" i="20" s="1"/>
  <c r="W27" i="20" s="1"/>
  <c r="DE267" i="2"/>
  <c r="DE269" i="2"/>
  <c r="BY34" i="4" l="1"/>
  <c r="DE34" i="4" s="1"/>
  <c r="DE36" i="4" s="1"/>
  <c r="DE271" i="2"/>
  <c r="BY3" i="3"/>
  <c r="BY280" i="2"/>
  <c r="BY276" i="2"/>
  <c r="BY278" i="2"/>
  <c r="BY277" i="2"/>
  <c r="DE275" i="2"/>
  <c r="H27" i="1" l="1"/>
  <c r="DE280" i="2"/>
  <c r="BY36" i="4"/>
  <c r="BY25" i="3"/>
  <c r="BY77" i="3" s="1"/>
  <c r="W32" i="20" s="1"/>
  <c r="W33" i="20" s="1"/>
  <c r="DE3" i="3"/>
  <c r="DE25" i="3" s="1"/>
  <c r="BY282" i="2"/>
  <c r="BY281" i="2"/>
  <c r="DE38" i="4"/>
  <c r="DE276" i="2"/>
  <c r="H28" i="1" s="1"/>
  <c r="DE278" i="2"/>
  <c r="BY38" i="4" l="1"/>
  <c r="BY55" i="3"/>
  <c r="H29" i="1"/>
  <c r="DE282" i="2"/>
  <c r="H30" i="1" s="1"/>
  <c r="DE55" i="3"/>
  <c r="BY84" i="3"/>
  <c r="W29" i="20" s="1"/>
  <c r="W30" i="20" s="1"/>
  <c r="BY78" i="3"/>
  <c r="BY80" i="3"/>
  <c r="BY79" i="3"/>
  <c r="DE77" i="3"/>
  <c r="H40" i="1" s="1"/>
  <c r="BY65" i="3" l="1"/>
  <c r="DE65" i="3" s="1"/>
  <c r="H43" i="1"/>
  <c r="H31" i="1"/>
  <c r="H32" i="1" s="1"/>
  <c r="DE78" i="3"/>
  <c r="H41" i="1" s="1"/>
  <c r="DE80" i="3"/>
  <c r="H42" i="1" s="1"/>
  <c r="BY85" i="3"/>
  <c r="BY87" i="3"/>
  <c r="BY86" i="3"/>
  <c r="DE84" i="3"/>
  <c r="H34" i="1" s="1"/>
  <c r="H44" i="1" l="1"/>
  <c r="BY57" i="3"/>
  <c r="BY58" i="3" s="1"/>
  <c r="BY3" i="4"/>
  <c r="BY5" i="7" s="1"/>
  <c r="H37" i="1"/>
  <c r="DE85" i="3"/>
  <c r="H35" i="1" s="1"/>
  <c r="DE87" i="3"/>
  <c r="H36" i="1" s="1"/>
  <c r="H38" i="1" l="1"/>
  <c r="DE57" i="3"/>
  <c r="BY7" i="4"/>
  <c r="BY16" i="4" s="1"/>
  <c r="DE3" i="4"/>
  <c r="BY42" i="4"/>
  <c r="DE42" i="4" s="1"/>
  <c r="DE259" i="2" s="1"/>
  <c r="DE5" i="7"/>
  <c r="DE6" i="7" s="1"/>
  <c r="BZ4" i="7"/>
  <c r="BZ8" i="7"/>
  <c r="BY6" i="7"/>
  <c r="DE7" i="4" l="1"/>
  <c r="DE16" i="4" s="1"/>
  <c r="BY259" i="2"/>
  <c r="BY40" i="4"/>
  <c r="BZ14" i="7"/>
  <c r="DF4" i="7"/>
  <c r="DE40" i="4" l="1"/>
  <c r="BZ26" i="7"/>
  <c r="BZ258" i="2" l="1"/>
  <c r="BZ28" i="7"/>
  <c r="BZ261" i="2" l="1"/>
  <c r="BZ262" i="2" s="1"/>
  <c r="BZ263" i="2" l="1"/>
  <c r="BZ264" i="2"/>
  <c r="BZ266" i="2"/>
  <c r="BZ269" i="2" s="1"/>
  <c r="BZ271" i="2" l="1"/>
  <c r="BZ3" i="3" s="1"/>
  <c r="BZ25" i="3" s="1"/>
  <c r="BZ268" i="2"/>
  <c r="BZ34" i="4" l="1"/>
  <c r="BZ36" i="4" s="1"/>
  <c r="BZ275" i="2"/>
  <c r="Y26" i="20" s="1"/>
  <c r="BZ55" i="3"/>
  <c r="BZ77" i="3"/>
  <c r="Y32" i="20" s="1"/>
  <c r="BZ280" i="2" l="1"/>
  <c r="BZ38" i="4"/>
  <c r="BZ277" i="2"/>
  <c r="BZ278" i="2"/>
  <c r="BZ276" i="2"/>
  <c r="BZ78" i="3"/>
  <c r="BZ84" i="3"/>
  <c r="Y29" i="20" s="1"/>
  <c r="BZ80" i="3"/>
  <c r="BZ79" i="3"/>
  <c r="BZ65" i="3"/>
  <c r="BZ282" i="2" l="1"/>
  <c r="BZ281" i="2"/>
  <c r="BZ57" i="3"/>
  <c r="BZ3" i="4"/>
  <c r="BZ85" i="3"/>
  <c r="BZ87" i="3"/>
  <c r="BZ86" i="3"/>
  <c r="BZ7" i="4" l="1"/>
  <c r="BZ42" i="4"/>
  <c r="BZ259" i="2" s="1"/>
  <c r="BZ5" i="7"/>
  <c r="BZ58" i="3"/>
  <c r="CA8" i="7" l="1"/>
  <c r="CA4" i="7"/>
  <c r="BZ6" i="7"/>
  <c r="BZ16" i="4"/>
  <c r="BZ40" i="4" l="1"/>
  <c r="CA14" i="7"/>
  <c r="CA26" i="7" l="1"/>
  <c r="CA258" i="2" l="1"/>
  <c r="CA261" i="2" s="1"/>
  <c r="CA28" i="7"/>
  <c r="CA262" i="2" l="1"/>
  <c r="CA266" i="2"/>
  <c r="CA264" i="2"/>
  <c r="CA263" i="2"/>
  <c r="CA271" i="2" l="1"/>
  <c r="CA3" i="3" s="1"/>
  <c r="CA269" i="2"/>
  <c r="CA268" i="2"/>
  <c r="CA34" i="4" l="1"/>
  <c r="CA36" i="4" s="1"/>
  <c r="CA275" i="2"/>
  <c r="CA25" i="3"/>
  <c r="Z26" i="20" l="1"/>
  <c r="CA276" i="2"/>
  <c r="CA277" i="2"/>
  <c r="CA278" i="2"/>
  <c r="CA280" i="2"/>
  <c r="CA55" i="3"/>
  <c r="CA77" i="3"/>
  <c r="Z32" i="20" s="1"/>
  <c r="CA38" i="4"/>
  <c r="CA282" i="2" l="1"/>
  <c r="CA281" i="2"/>
  <c r="CA78" i="3"/>
  <c r="CA84" i="3"/>
  <c r="Z29" i="20" s="1"/>
  <c r="CA80" i="3"/>
  <c r="CA79" i="3"/>
  <c r="CA65" i="3"/>
  <c r="CA85" i="3" l="1"/>
  <c r="CA87" i="3"/>
  <c r="CA86" i="3"/>
  <c r="CA3" i="4"/>
  <c r="CA57" i="3"/>
  <c r="CA42" i="4" l="1"/>
  <c r="CA259" i="2" s="1"/>
  <c r="CA7" i="4"/>
  <c r="CA5" i="7"/>
  <c r="CA58" i="3"/>
  <c r="CA16" i="4" l="1"/>
  <c r="CB8" i="7"/>
  <c r="CB4" i="7"/>
  <c r="CA6" i="7"/>
  <c r="CA40" i="4" l="1"/>
  <c r="CB14" i="7"/>
  <c r="CB26" i="7" l="1"/>
  <c r="CB258" i="2" l="1"/>
  <c r="CB28" i="7"/>
  <c r="CB261" i="2" l="1"/>
  <c r="CB266" i="2" s="1"/>
  <c r="CB263" i="2" l="1"/>
  <c r="CB264" i="2"/>
  <c r="CB262" i="2"/>
  <c r="CB271" i="2"/>
  <c r="CB3" i="3" s="1"/>
  <c r="CB269" i="2"/>
  <c r="CB268" i="2"/>
  <c r="CB34" i="4" l="1"/>
  <c r="CB36" i="4" s="1"/>
  <c r="CB275" i="2"/>
  <c r="CB25" i="3"/>
  <c r="AA26" i="20" l="1"/>
  <c r="CB278" i="2"/>
  <c r="CB276" i="2"/>
  <c r="CB277" i="2"/>
  <c r="CB280" i="2"/>
  <c r="CB77" i="3"/>
  <c r="AA32" i="20" s="1"/>
  <c r="CB55" i="3"/>
  <c r="CB38" i="4"/>
  <c r="CB281" i="2" l="1"/>
  <c r="CB282" i="2"/>
  <c r="CB78" i="3"/>
  <c r="CB84" i="3"/>
  <c r="AA29" i="20" s="1"/>
  <c r="CB80" i="3"/>
  <c r="CB79" i="3"/>
  <c r="CB65" i="3"/>
  <c r="CB3" i="4" l="1"/>
  <c r="CB57" i="3"/>
  <c r="CB85" i="3"/>
  <c r="CB87" i="3"/>
  <c r="CB86" i="3"/>
  <c r="CB58" i="3" l="1"/>
  <c r="CB42" i="4"/>
  <c r="CB259" i="2" s="1"/>
  <c r="CB7" i="4"/>
  <c r="CB5" i="7"/>
  <c r="CC4" i="7" l="1"/>
  <c r="CC8" i="7"/>
  <c r="DF8" i="7" s="1"/>
  <c r="DF14" i="7" s="1"/>
  <c r="CB6" i="7"/>
  <c r="CB16" i="4"/>
  <c r="CC14" i="7" l="1"/>
  <c r="CB40" i="4"/>
  <c r="DF26" i="7" l="1"/>
  <c r="DF7" i="7"/>
  <c r="CC26" i="7"/>
  <c r="CC258" i="2" l="1"/>
  <c r="CC28" i="7"/>
  <c r="DF258" i="2" l="1"/>
  <c r="DF28" i="7" s="1"/>
  <c r="CC261" i="2"/>
  <c r="DF261" i="2" s="1"/>
  <c r="CC264" i="2" l="1"/>
  <c r="CC262" i="2"/>
  <c r="CC266" i="2"/>
  <c r="CC269" i="2" s="1"/>
  <c r="CC263" i="2"/>
  <c r="DF262" i="2"/>
  <c r="DF264" i="2"/>
  <c r="CC271" i="2" l="1"/>
  <c r="DF271" i="2" s="1"/>
  <c r="DF266" i="2"/>
  <c r="CC268" i="2"/>
  <c r="CC3" i="3" l="1"/>
  <c r="DF3" i="3" s="1"/>
  <c r="CC275" i="2"/>
  <c r="AB26" i="20" s="1"/>
  <c r="AB27" i="20" s="1"/>
  <c r="CC34" i="4"/>
  <c r="DF34" i="4" s="1"/>
  <c r="DF36" i="4" s="1"/>
  <c r="DF269" i="2"/>
  <c r="DF267" i="2"/>
  <c r="CC25" i="3" l="1"/>
  <c r="CC77" i="3" s="1"/>
  <c r="AB32" i="20" s="1"/>
  <c r="AB33" i="20" s="1"/>
  <c r="CC278" i="2"/>
  <c r="CC276" i="2"/>
  <c r="CC280" i="2"/>
  <c r="DF275" i="2"/>
  <c r="CC277" i="2"/>
  <c r="CC36" i="4"/>
  <c r="CC38" i="4" s="1"/>
  <c r="DF25" i="3"/>
  <c r="DF38" i="4"/>
  <c r="I27" i="1" l="1"/>
  <c r="DF280" i="2"/>
  <c r="CC282" i="2"/>
  <c r="CC55" i="3"/>
  <c r="CC281" i="2"/>
  <c r="DF276" i="2"/>
  <c r="I28" i="1" s="1"/>
  <c r="DF278" i="2"/>
  <c r="DF55" i="3"/>
  <c r="CC84" i="3"/>
  <c r="AB29" i="20" s="1"/>
  <c r="AB30" i="20" s="1"/>
  <c r="CC78" i="3"/>
  <c r="CC80" i="3"/>
  <c r="CC79" i="3"/>
  <c r="DF77" i="3"/>
  <c r="I40" i="1" s="1"/>
  <c r="CC65" i="3" l="1"/>
  <c r="CC57" i="3" s="1"/>
  <c r="DF282" i="2"/>
  <c r="I30" i="1" s="1"/>
  <c r="I29" i="1"/>
  <c r="I43" i="1"/>
  <c r="DF78" i="3"/>
  <c r="I41" i="1" s="1"/>
  <c r="DF80" i="3"/>
  <c r="I42" i="1" s="1"/>
  <c r="CC85" i="3"/>
  <c r="CC87" i="3"/>
  <c r="DF84" i="3"/>
  <c r="I34" i="1" s="1"/>
  <c r="CC86" i="3"/>
  <c r="I44" i="1" l="1"/>
  <c r="DF65" i="3"/>
  <c r="CC3" i="4"/>
  <c r="CC5" i="7" s="1"/>
  <c r="I31" i="1"/>
  <c r="I32" i="1" s="1"/>
  <c r="I37" i="1"/>
  <c r="DF85" i="3"/>
  <c r="I35" i="1" s="1"/>
  <c r="DF87" i="3"/>
  <c r="I36" i="1" s="1"/>
  <c r="DF57" i="3"/>
  <c r="CC58" i="3"/>
  <c r="I38" i="1" l="1"/>
  <c r="DF3" i="4"/>
  <c r="DF7" i="4" s="1"/>
  <c r="CC7" i="4"/>
  <c r="CC16" i="4" s="1"/>
  <c r="CC42" i="4"/>
  <c r="CC259" i="2" s="1"/>
  <c r="CD4" i="7"/>
  <c r="CD8" i="7"/>
  <c r="DF5" i="7"/>
  <c r="DF6" i="7" s="1"/>
  <c r="CC6" i="7"/>
  <c r="DF42" i="4" l="1"/>
  <c r="DF259" i="2" s="1"/>
  <c r="CD14" i="7"/>
  <c r="DG4" i="7"/>
  <c r="CC40" i="4"/>
  <c r="DF16" i="4"/>
  <c r="CD26" i="7" l="1"/>
  <c r="DF40" i="4"/>
  <c r="CD258" i="2" l="1"/>
  <c r="CD28" i="7"/>
  <c r="CD261" i="2" l="1"/>
  <c r="CD266" i="2" l="1"/>
  <c r="CD262" i="2"/>
  <c r="CD264" i="2"/>
  <c r="CD263" i="2"/>
  <c r="CD269" i="2" l="1"/>
  <c r="CD268" i="2"/>
  <c r="CD271" i="2"/>
  <c r="CD34" i="4" s="1"/>
  <c r="CD36" i="4" s="1"/>
  <c r="CD38" i="4" s="1"/>
  <c r="CD3" i="3" l="1"/>
  <c r="CD275" i="2"/>
  <c r="AD26" i="20" s="1"/>
  <c r="CD278" i="2" l="1"/>
  <c r="CD25" i="3"/>
  <c r="CD55" i="3" s="1"/>
  <c r="CD277" i="2"/>
  <c r="CD276" i="2"/>
  <c r="CD280" i="2"/>
  <c r="CD281" i="2" l="1"/>
  <c r="CD77" i="3"/>
  <c r="AD32" i="20" s="1"/>
  <c r="CD282" i="2"/>
  <c r="CD65" i="3"/>
  <c r="CD84" i="3" l="1"/>
  <c r="CD78" i="3"/>
  <c r="CD80" i="3"/>
  <c r="CD79" i="3"/>
  <c r="CD3" i="4"/>
  <c r="CD57" i="3"/>
  <c r="CD58" i="3" s="1"/>
  <c r="AD29" i="20" l="1"/>
  <c r="CD85" i="3"/>
  <c r="CD86" i="3"/>
  <c r="CD87" i="3"/>
  <c r="CD5" i="7"/>
  <c r="CD42" i="4"/>
  <c r="CD259" i="2" s="1"/>
  <c r="CD7" i="4"/>
  <c r="CD16" i="4" l="1"/>
  <c r="CE8" i="7"/>
  <c r="CE4" i="7"/>
  <c r="CD6" i="7"/>
  <c r="CE14" i="7" l="1"/>
  <c r="CD40" i="4"/>
  <c r="CE26" i="7" l="1"/>
  <c r="CE258" i="2" s="1"/>
  <c r="CE28" i="7" l="1"/>
  <c r="CE261" i="2"/>
  <c r="CE262" i="2" l="1"/>
  <c r="CE266" i="2"/>
  <c r="CE264" i="2"/>
  <c r="CE263" i="2"/>
  <c r="CE268" i="2" l="1"/>
  <c r="CE269" i="2"/>
  <c r="CE271" i="2"/>
  <c r="CE275" i="2" l="1"/>
  <c r="CE3" i="3"/>
  <c r="CE34" i="4"/>
  <c r="CE36" i="4" s="1"/>
  <c r="AE26" i="20" l="1"/>
  <c r="CE38" i="4"/>
  <c r="CE25" i="3"/>
  <c r="CE277" i="2"/>
  <c r="CE280" i="2"/>
  <c r="CE276" i="2"/>
  <c r="CE278" i="2"/>
  <c r="CE55" i="3" l="1"/>
  <c r="CE77" i="3"/>
  <c r="CE281" i="2"/>
  <c r="CE282" i="2"/>
  <c r="AE32" i="20" l="1"/>
  <c r="CE79" i="3"/>
  <c r="CE84" i="3"/>
  <c r="CE78" i="3"/>
  <c r="CE80" i="3"/>
  <c r="CE65" i="3"/>
  <c r="AE29" i="20" l="1"/>
  <c r="CE87" i="3"/>
  <c r="CE86" i="3"/>
  <c r="CE85" i="3"/>
  <c r="CE57" i="3"/>
  <c r="CE58" i="3" s="1"/>
  <c r="CE3" i="4"/>
  <c r="CE5" i="7" l="1"/>
  <c r="CE42" i="4"/>
  <c r="CE259" i="2" s="1"/>
  <c r="CE7" i="4"/>
  <c r="CE16" i="4" l="1"/>
  <c r="CE6" i="7"/>
  <c r="CF8" i="7"/>
  <c r="CF14" i="7" s="1"/>
  <c r="CF4" i="7"/>
  <c r="CF26" i="7" l="1"/>
  <c r="CE40" i="4"/>
  <c r="CF258" i="2" l="1"/>
  <c r="CF28" i="7"/>
  <c r="CF261" i="2" l="1"/>
  <c r="CF266" i="2" l="1"/>
  <c r="CF271" i="2" s="1"/>
  <c r="CF264" i="2"/>
  <c r="CF263" i="2"/>
  <c r="CF262" i="2"/>
  <c r="CF34" i="4" l="1"/>
  <c r="CF36" i="4" s="1"/>
  <c r="CF3" i="3"/>
  <c r="CF275" i="2"/>
  <c r="CF269" i="2"/>
  <c r="CF268" i="2"/>
  <c r="AF26" i="20" l="1"/>
  <c r="CF25" i="3"/>
  <c r="CF278" i="2"/>
  <c r="CF280" i="2"/>
  <c r="CF276" i="2"/>
  <c r="CF277" i="2"/>
  <c r="CF38" i="4"/>
  <c r="CF282" i="2" l="1"/>
  <c r="CF281" i="2"/>
  <c r="CF77" i="3"/>
  <c r="CF55" i="3"/>
  <c r="AF32" i="20" l="1"/>
  <c r="CF65" i="3"/>
  <c r="CF79" i="3"/>
  <c r="CF84" i="3"/>
  <c r="CF78" i="3"/>
  <c r="CF80" i="3"/>
  <c r="AF29" i="20" l="1"/>
  <c r="CF85" i="3"/>
  <c r="CF86" i="3"/>
  <c r="CF87" i="3"/>
  <c r="CF3" i="4"/>
  <c r="CF57" i="3"/>
  <c r="CF58" i="3" s="1"/>
  <c r="CF7" i="4" l="1"/>
  <c r="CF42" i="4"/>
  <c r="CF259" i="2" s="1"/>
  <c r="CF5" i="7"/>
  <c r="CG4" i="7" l="1"/>
  <c r="CF6" i="7"/>
  <c r="CG8" i="7"/>
  <c r="CF16" i="4"/>
  <c r="DG8" i="7" l="1"/>
  <c r="CG14" i="7"/>
  <c r="CF40" i="4"/>
  <c r="CG26" i="7" l="1"/>
  <c r="DG14" i="7"/>
  <c r="DG7" i="7"/>
  <c r="DG26" i="7" l="1"/>
  <c r="CG28" i="7"/>
  <c r="CG258" i="2"/>
  <c r="DG258" i="2" l="1"/>
  <c r="CG261" i="2"/>
  <c r="DG28" i="7" l="1"/>
  <c r="CG266" i="2"/>
  <c r="CG262" i="2"/>
  <c r="CG264" i="2"/>
  <c r="DG261" i="2"/>
  <c r="CG263" i="2"/>
  <c r="CG271" i="2" l="1"/>
  <c r="CG34" i="4" s="1"/>
  <c r="DG262" i="2"/>
  <c r="DG264" i="2"/>
  <c r="CG269" i="2"/>
  <c r="CG268" i="2"/>
  <c r="DG266" i="2"/>
  <c r="CG275" i="2" l="1"/>
  <c r="CG3" i="3"/>
  <c r="DG3" i="3" s="1"/>
  <c r="DG271" i="2"/>
  <c r="CG36" i="4"/>
  <c r="DG34" i="4"/>
  <c r="DG36" i="4" s="1"/>
  <c r="DG269" i="2"/>
  <c r="DG267" i="2"/>
  <c r="CG277" i="2" l="1"/>
  <c r="AG26" i="20"/>
  <c r="AG27" i="20" s="1"/>
  <c r="CG280" i="2"/>
  <c r="DG275" i="2"/>
  <c r="DG280" i="2" s="1"/>
  <c r="CG276" i="2"/>
  <c r="CG278" i="2"/>
  <c r="CG25" i="3"/>
  <c r="CG77" i="3" s="1"/>
  <c r="AG32" i="20" s="1"/>
  <c r="AG33" i="20" s="1"/>
  <c r="DG38" i="4"/>
  <c r="CG38" i="4"/>
  <c r="DG25" i="3"/>
  <c r="DG276" i="2" l="1"/>
  <c r="J28" i="1" s="1"/>
  <c r="DG278" i="2"/>
  <c r="CG282" i="2"/>
  <c r="CG281" i="2"/>
  <c r="J27" i="1"/>
  <c r="CG55" i="3"/>
  <c r="CG65" i="3" s="1"/>
  <c r="DG55" i="3"/>
  <c r="J29" i="1"/>
  <c r="DG282" i="2"/>
  <c r="J30" i="1" s="1"/>
  <c r="CG78" i="3"/>
  <c r="CG84" i="3"/>
  <c r="AG29" i="20" s="1"/>
  <c r="CG80" i="3"/>
  <c r="CG79" i="3"/>
  <c r="DG77" i="3"/>
  <c r="C69" i="1" l="1"/>
  <c r="AG30" i="20"/>
  <c r="CG87" i="3"/>
  <c r="CG86" i="3"/>
  <c r="CG85" i="3"/>
  <c r="DG84" i="3"/>
  <c r="DG65" i="3"/>
  <c r="CG3" i="4"/>
  <c r="CG57" i="3"/>
  <c r="J40" i="1"/>
  <c r="DG78" i="3"/>
  <c r="J41" i="1" s="1"/>
  <c r="DG80" i="3"/>
  <c r="J42" i="1" s="1"/>
  <c r="J31" i="1"/>
  <c r="J32" i="1" s="1"/>
  <c r="C70" i="1" l="1"/>
  <c r="C76" i="1"/>
  <c r="C77" i="1" s="1"/>
  <c r="C81" i="1" s="1"/>
  <c r="CG5" i="7"/>
  <c r="CG42" i="4"/>
  <c r="DG3" i="4"/>
  <c r="CG7" i="4"/>
  <c r="J34" i="1"/>
  <c r="DG85" i="3"/>
  <c r="J35" i="1" s="1"/>
  <c r="DG87" i="3"/>
  <c r="J36" i="1" s="1"/>
  <c r="J43" i="1"/>
  <c r="J44" i="1" s="1"/>
  <c r="DG57" i="3"/>
  <c r="CG58" i="3"/>
  <c r="C58" i="1" l="1"/>
  <c r="C60" i="1" s="1"/>
  <c r="C52" i="1"/>
  <c r="CH8" i="7"/>
  <c r="CH4" i="7"/>
  <c r="DH4" i="7" s="1"/>
  <c r="CG16" i="4"/>
  <c r="J37" i="1"/>
  <c r="J38" i="1" s="1"/>
  <c r="DG7" i="4"/>
  <c r="DG42" i="4"/>
  <c r="CG259" i="2"/>
  <c r="CG6" i="7"/>
  <c r="DG5" i="7"/>
  <c r="DG6" i="7" s="1"/>
  <c r="C53" i="1" l="1"/>
  <c r="CH14" i="7"/>
  <c r="DG16" i="4"/>
  <c r="CG40" i="4"/>
  <c r="CH26" i="7" l="1"/>
  <c r="CH258" i="2" s="1"/>
  <c r="DG40" i="4"/>
  <c r="CH28" i="7" l="1"/>
  <c r="CH261" i="2"/>
  <c r="CH262" i="2" l="1"/>
  <c r="CH266" i="2"/>
  <c r="CH264" i="2"/>
  <c r="CH263" i="2"/>
  <c r="CH271" i="2" l="1"/>
  <c r="CH3" i="3" s="1"/>
  <c r="CH269" i="2"/>
  <c r="CH268" i="2"/>
  <c r="CH34" i="4" l="1"/>
  <c r="CH36" i="4" s="1"/>
  <c r="CH275" i="2"/>
  <c r="CH25" i="3"/>
  <c r="CH277" i="2" l="1"/>
  <c r="CH280" i="2"/>
  <c r="CH276" i="2"/>
  <c r="CH278" i="2"/>
  <c r="CH38" i="4"/>
  <c r="CH77" i="3"/>
  <c r="CH55" i="3"/>
  <c r="CH281" i="2" l="1"/>
  <c r="CH282" i="2"/>
  <c r="CH65" i="3"/>
  <c r="CH78" i="3"/>
  <c r="CH80" i="3"/>
  <c r="CH84" i="3"/>
  <c r="CH79" i="3"/>
  <c r="CH87" i="3" l="1"/>
  <c r="CH85" i="3"/>
  <c r="CH86" i="3"/>
  <c r="CH3" i="4"/>
  <c r="CH57" i="3"/>
  <c r="CH58" i="3" l="1"/>
  <c r="CH5" i="7"/>
  <c r="CH7" i="4"/>
  <c r="CH42" i="4"/>
  <c r="CH16" i="4" l="1"/>
  <c r="CI4" i="7"/>
  <c r="CI8" i="7"/>
  <c r="CH6" i="7"/>
  <c r="CH259" i="2"/>
  <c r="CH40" i="4" l="1"/>
  <c r="CI14" i="7"/>
  <c r="CI26" i="7" l="1"/>
  <c r="CI258" i="2" s="1"/>
  <c r="CI28" i="7" l="1"/>
  <c r="CI261" i="2"/>
  <c r="CI266" i="2" l="1"/>
  <c r="CI271" i="2" s="1"/>
  <c r="CI264" i="2"/>
  <c r="CI263" i="2"/>
  <c r="CI262" i="2"/>
  <c r="CI275" i="2" l="1"/>
  <c r="CI276" i="2" s="1"/>
  <c r="CI3" i="3"/>
  <c r="CI269" i="2"/>
  <c r="CI268" i="2"/>
  <c r="CI34" i="4"/>
  <c r="CI36" i="4" s="1"/>
  <c r="CI38" i="4" s="1"/>
  <c r="CI25" i="3" l="1"/>
  <c r="CI280" i="2"/>
  <c r="CI282" i="2" s="1"/>
  <c r="CI277" i="2"/>
  <c r="CI278" i="2"/>
  <c r="CI55" i="3" l="1"/>
  <c r="CI65" i="3" s="1"/>
  <c r="CI57" i="3" s="1"/>
  <c r="CI58" i="3" s="1"/>
  <c r="CI77" i="3"/>
  <c r="CI84" i="3" s="1"/>
  <c r="CI281" i="2"/>
  <c r="CI80" i="3" l="1"/>
  <c r="CI79" i="3"/>
  <c r="CI78" i="3"/>
  <c r="CI3" i="4"/>
  <c r="CI7" i="4" s="1"/>
  <c r="CI86" i="3"/>
  <c r="CI85" i="3"/>
  <c r="CI87" i="3"/>
  <c r="CI42" i="4" l="1"/>
  <c r="CI259" i="2" s="1"/>
  <c r="CI5" i="7"/>
  <c r="CJ8" i="7" s="1"/>
  <c r="CJ14" i="7" s="1"/>
  <c r="CI16" i="4"/>
  <c r="CI6" i="7" l="1"/>
  <c r="CJ4" i="7"/>
  <c r="CI40" i="4"/>
  <c r="CJ26" i="7"/>
  <c r="CJ258" i="2" s="1"/>
  <c r="CJ28" i="7" l="1"/>
  <c r="CJ261" i="2"/>
  <c r="CJ263" i="2" s="1"/>
  <c r="CJ262" i="2" l="1"/>
  <c r="CJ264" i="2"/>
  <c r="CJ266" i="2"/>
  <c r="CJ269" i="2" l="1"/>
  <c r="CJ268" i="2"/>
  <c r="CJ271" i="2"/>
  <c r="CJ34" i="4" l="1"/>
  <c r="CJ36" i="4" s="1"/>
  <c r="CJ3" i="3"/>
  <c r="CJ275" i="2"/>
  <c r="CJ276" i="2" l="1"/>
  <c r="CJ278" i="2"/>
  <c r="CJ277" i="2"/>
  <c r="CJ280" i="2"/>
  <c r="CJ25" i="3"/>
  <c r="CJ38" i="4"/>
  <c r="CJ281" i="2" l="1"/>
  <c r="CJ282" i="2"/>
  <c r="CJ77" i="3"/>
  <c r="CJ55" i="3"/>
  <c r="CJ78" i="3" l="1"/>
  <c r="CJ80" i="3"/>
  <c r="CJ79" i="3"/>
  <c r="CJ84" i="3"/>
  <c r="CJ65" i="3"/>
  <c r="CJ87" i="3" l="1"/>
  <c r="CJ85" i="3"/>
  <c r="CJ86" i="3"/>
  <c r="CJ57" i="3"/>
  <c r="CJ58" i="3" s="1"/>
  <c r="CJ3" i="4"/>
  <c r="CJ5" i="7" l="1"/>
  <c r="CJ42" i="4"/>
  <c r="CJ259" i="2" s="1"/>
  <c r="CJ7" i="4"/>
  <c r="CJ16" i="4" l="1"/>
  <c r="CK8" i="7"/>
  <c r="CJ6" i="7"/>
  <c r="CK4" i="7"/>
  <c r="CK14" i="7" l="1"/>
  <c r="DH8" i="7"/>
  <c r="CJ40" i="4"/>
  <c r="DH14" i="7" l="1"/>
  <c r="DH7" i="7"/>
  <c r="CK26" i="7"/>
  <c r="CK28" i="7" l="1"/>
  <c r="CK258" i="2"/>
  <c r="DH26" i="7"/>
  <c r="CK261" i="2" l="1"/>
  <c r="DH258" i="2"/>
  <c r="DH261" i="2" l="1"/>
  <c r="CK263" i="2"/>
  <c r="CK264" i="2"/>
  <c r="CK262" i="2"/>
  <c r="CK266" i="2"/>
  <c r="DH28" i="7"/>
  <c r="DH266" i="2" l="1"/>
  <c r="CK268" i="2"/>
  <c r="CK269" i="2"/>
  <c r="CK271" i="2"/>
  <c r="DH264" i="2"/>
  <c r="DH262" i="2"/>
  <c r="DH271" i="2" l="1"/>
  <c r="CK34" i="4"/>
  <c r="CK275" i="2"/>
  <c r="CK3" i="3"/>
  <c r="DH269" i="2"/>
  <c r="DH267" i="2"/>
  <c r="DH3" i="3" l="1"/>
  <c r="CK25" i="3"/>
  <c r="DH275" i="2"/>
  <c r="CK277" i="2"/>
  <c r="CK276" i="2"/>
  <c r="CK278" i="2"/>
  <c r="CK280" i="2"/>
  <c r="CK36" i="4"/>
  <c r="DH34" i="4"/>
  <c r="DH36" i="4" s="1"/>
  <c r="DH38" i="4" l="1"/>
  <c r="DH280" i="2"/>
  <c r="DH278" i="2"/>
  <c r="DH276" i="2"/>
  <c r="CK38" i="4"/>
  <c r="CK281" i="2"/>
  <c r="CK282" i="2"/>
  <c r="CK77" i="3"/>
  <c r="CK55" i="3"/>
  <c r="DH25" i="3"/>
  <c r="DH282" i="2" l="1"/>
  <c r="CK65" i="3"/>
  <c r="CK78" i="3"/>
  <c r="CK79" i="3"/>
  <c r="CK80" i="3"/>
  <c r="CK84" i="3"/>
  <c r="DH77" i="3"/>
  <c r="DH55" i="3"/>
  <c r="DH78" i="3" l="1"/>
  <c r="DH80" i="3"/>
  <c r="CK85" i="3"/>
  <c r="DH84" i="3"/>
  <c r="CK86" i="3"/>
  <c r="CK87" i="3"/>
  <c r="DH65" i="3"/>
  <c r="CK57" i="3"/>
  <c r="CK3" i="4"/>
  <c r="DH3" i="4" l="1"/>
  <c r="CK7" i="4"/>
  <c r="CK42" i="4"/>
  <c r="CK5" i="7"/>
  <c r="DH85" i="3"/>
  <c r="DH87" i="3"/>
  <c r="DH57" i="3"/>
  <c r="CK58" i="3"/>
  <c r="DH5" i="7" l="1"/>
  <c r="DH6" i="7" s="1"/>
  <c r="CK6" i="7"/>
  <c r="CK259" i="2"/>
  <c r="DH42" i="4"/>
  <c r="CK16" i="4"/>
  <c r="DH7" i="4"/>
  <c r="DH16" i="4" l="1"/>
  <c r="CK40" i="4"/>
  <c r="DH259" i="2"/>
  <c r="DG259" i="2"/>
  <c r="DH40"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Vegliante, Alex [GIR]</author>
  </authors>
  <commentList>
    <comment ref="A1" authorId="0" shapeId="0" xr:uid="{1D6F148D-5886-428C-B10F-59681D94DCC1}">
      <text>
        <r>
          <rPr>
            <b/>
            <sz val="9"/>
            <color indexed="81"/>
            <rFont val="Tahoma"/>
            <family val="2"/>
          </rPr>
          <t>&lt;?xml version="1.0" encoding="utf-8"?&gt;&lt;Schema xmlns:xsd="http://www.w3.org/2001/XMLSchema" xmlns:xsi="http://www.w3.org/2001/XMLSchema-instance" Version="2" Timestamp="1713040811"&gt;&lt;FQL&gt;&lt;Q&gt;FB^FE_TIMESERIES(SALES,MEAN,2024/4F,2024/4F,FQ,'WIN=0,UNITS=AUTO,DATE=NOW')&lt;/Q&gt;&lt;R&gt;1&lt;/R&gt;&lt;C&gt;1&lt;/C&gt;&lt;D xsi:type="xsd:double"&gt;45141.68&lt;/D&gt;&lt;/FQL&gt;&lt;FQL&gt;&lt;Q&gt;FB^FE_TIMESERIES(SALES,MEAN,2024/3F,2024/3F,FQ,'WIN=0,UNITS=AUTO,DATE=NOW')&lt;/Q&gt;&lt;R&gt;1&lt;/R&gt;&lt;C&gt;1&lt;/C&gt;&lt;D xsi:type="xsd:double"&gt;39050.78&lt;/D&gt;&lt;/FQL&gt;&lt;FQL&gt;&lt;Q&gt;FB^FE_TIMESERIES(SALES,MEAN,2024/2F,2024/2F,FQ,'WIN=0,UNITS=AUTO,DATE=NOW')&lt;/Q&gt;&lt;R&gt;1&lt;/R&gt;&lt;C&gt;1&lt;/C&gt;&lt;D xsi:type="xsd:double"&gt;38208.88&lt;/D&gt;&lt;/FQL&gt;&lt;FQL&gt;&lt;Q&gt;FB^FE_TIMESERIES(SALES,MEAN,2024/1F,2024/1F,FQ,'WIN=0,UNITS=AUTO,DATE=NOW')&lt;/Q&gt;&lt;R&gt;1&lt;/R&gt;&lt;C&gt;1&lt;/C&gt;&lt;D xsi:type="xsd:double"&gt;36078.69&lt;/D&gt;&lt;/FQL&gt;&lt;FQL&gt;&lt;Q&gt;FB^FE_TIMESERIES(GEO_SALES_9,MEAN,2024/4F,2024/4F,FQ,'WIN=0,UNITS=AUTO,DATE=NOW')&lt;/Q&gt;&lt;R&gt;1&lt;/R&gt;&lt;C&gt;1&lt;/C&gt;&lt;D xsi:type="xsd:double"&gt;5180.6665&lt;/D&gt;&lt;/FQL&gt;&lt;FQL&gt;&lt;Q&gt;FB^FE_TIMESERIES(GEO_SALES_9,MEAN,2024/3F,2024/3F,FQ,'WIN=0,UNITS=AUTO,DATE=NOW')&lt;/Q&gt;&lt;R&gt;1&lt;/R&gt;&lt;C&gt;1&lt;/C&gt;&lt;D xsi:type="xsd:double"&gt;4848&lt;/D&gt;&lt;/FQL&gt;&lt;FQL&gt;&lt;Q&gt;FB^FE_TIMESERIES(GEO_SALES_9,MEAN,2024/2F,2024/2F,FQ,'WIN=0,UNITS=AUTO,DATE=NOW')&lt;/Q&gt;&lt;R&gt;1&lt;/R&gt;&lt;C&gt;1&lt;/C&gt;&lt;D xsi:type="xsd:double"&gt;4664.8335&lt;/D&gt;&lt;/FQL&gt;&lt;FQL&gt;&lt;Q&gt;FB^FE_TIMESERIES(GEO_SALES_9,MEAN,2024/1F,2024/1F,FQ,'WIN=0,UNITS=AUTO,DATE=NOW')&lt;/Q&gt;&lt;R&gt;1&lt;/R&gt;&lt;C&gt;1&lt;/C&gt;&lt;D xsi:type="xsd:double"&gt;4338.7144&lt;/D&gt;&lt;/FQL&gt;&lt;FQL&gt;&lt;Q&gt;FB^FE_TIMESERIES(GEO_SALES_8,MEAN,2024/4F,2024/4F,FQ,'WIN=0,UNITS=AUTO,DATE=NOW')&lt;/Q&gt;&lt;R&gt;1&lt;/R&gt;&lt;C&gt;1&lt;/C&gt;&lt;D xsi:type="xsd:double"&gt;8454.667&lt;/D&gt;&lt;/FQL&gt;&lt;FQL&gt;&lt;Q&gt;FB^FE_TIMESERIES(GEO_SALES_8,MEAN,2024/3F,2024/3F,FQ,'WIN=0,UNITS=AUTO,DATE=NOW')&lt;/Q&gt;&lt;R&gt;1&lt;/R&gt;&lt;C&gt;1&lt;/C&gt;&lt;D xsi:type="xsd:double"&gt;7859.8335&lt;/D&gt;&lt;/FQL&gt;&lt;FQL&gt;&lt;Q&gt;FB^FE_TIMESERIES(GEO_SALES_8,MEAN,2024/2F,2024/2F,FQ,'WIN=0,UNITS=AUTO,DATE=NOW')&lt;/Q&gt;&lt;R&gt;1&lt;/R&gt;&lt;C&gt;1&lt;/C&gt;&lt;D xsi:type="xsd:double"&gt;7710.8335&lt;/D&gt;&lt;/FQL&gt;&lt;FQL&gt;&lt;Q&gt;FB^FE_TIMESERIES(GEO_SALES_8,MEAN,2024/1F,2024/1F,FQ,'WIN=0,UNITS=AUTO,DATE=NOW')&lt;/Q&gt;&lt;R&gt;1&lt;/R&gt;&lt;C&gt;1&lt;/C&gt;&lt;D xsi:type="xsd:double"&gt;7432.7144&lt;/D&gt;&lt;/FQL&gt;&lt;FQL&gt;&lt;Q&gt;FB^FE_TIMESERIES(GEO_SALES_7,MEAN,2024/4F,2024/4F,FQ,'WIN=0,UNITS=AUTO,DATE=NOW')&lt;/Q&gt;&lt;R&gt;1&lt;/R&gt;&lt;C&gt;1&lt;/C&gt;&lt;D xsi:type="xsd:double"&gt;10034.833&lt;/D&gt;&lt;/FQL&gt;&lt;FQL&gt;&lt;Q&gt;FB^FE_TIMESERIES(GEO_SALES_7,MEAN,2024/3F,2024/3F,FQ,'WIN=0,UNITS=AUTO,DATE=NOW')&lt;/Q&gt;&lt;R&gt;1&lt;/R&gt;&lt;C&gt;1&lt;/C&gt;&lt;D xsi:type="xsd:double"&gt;8683.833&lt;/D&gt;&lt;/FQL&gt;&lt;FQL&gt;&lt;Q&gt;FB^FE_TIMESERIES(GEO_SALES_7,MEAN,2024/2F,2024/2F,FQ,'WIN=0,UNITS=AUTO,DATE=NOW')&lt;/Q&gt;&lt;R&gt;1&lt;/R&gt;&lt;C&gt;1&lt;/C&gt;&lt;D xsi:type="xsd:double"&gt;8692.5&lt;/D&gt;&lt;/FQL&gt;&lt;FQL&gt;&lt;Q&gt;FB^FE_TIMESERIES(GEO_SALES_7,MEAN,2024/1F,2024/1F,FQ,'WIN=0,UNITS=AUTO,DATE=NOW')&lt;/Q&gt;&lt;R&gt;1&lt;/R&gt;&lt;C&gt;1&lt;/C&gt;&lt;D xsi:type="xsd:double"&gt;8208.286&lt;/D&gt;&lt;/FQL&gt;&lt;FQL&gt;&lt;Q&gt;FB^FE_TIMESERIES(GEO_SALES_6,MEAN,2024/4F,2024/4F,FQ,'WIN=0,UNITS=AUTO,DATE=NOW')&lt;/Q&gt;&lt;R&gt;1&lt;/R&gt;&lt;C&gt;1&lt;/C&gt;&lt;D xsi:type="xsd:double"&gt;19434.166&lt;/D&gt;&lt;/FQL&gt;&lt;FQL&gt;&lt;Q&gt;FB^FE_TIMESERIES(GEO_SALES_6,MEAN,2024/3F,2024/3F,FQ,'WIN=0,UNITS=AUTO,DATE=NOW')&lt;/Q&gt;&lt;R&gt;1&lt;/R&gt;&lt;C&gt;1&lt;/C&gt;&lt;D xsi:type="xsd:double"&gt;16672&lt;/D&gt;&lt;/FQL&gt;&lt;FQL&gt;&lt;Q&gt;FB^FE_TIMESERIES(GEO_SALES_6,MEAN,2024/2F,2024/2F,FQ,'WIN=0,UNITS=AUTO,DATE=NOW')&lt;/Q&gt;&lt;R&gt;1&lt;/R&gt;&lt;C&gt;1&lt;/C&gt;&lt;D xsi:type="xsd:double"&gt;16460.5&lt;/D&gt;&lt;/FQL&gt;&lt;FQL&gt;&lt;Q&gt;FB^FE_TIMESERIES(GEO_SALES_6,MEAN,2024/1F,2024/1F,FQ,'WIN=0,UNITS=AUTO,DATE=NOW')&lt;/Q&gt;&lt;R&gt;1&lt;/R&gt;&lt;C&gt;1&lt;/C&gt;&lt;D xsi:type="xsd:double"&gt;15531.714&lt;/D&gt;&lt;/FQL&gt;&lt;/Schema&gt;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ACS</author>
    <author>Steiger, Alexandra C [GIR]</author>
    <author>Vegliante, Alex [GIR]</author>
  </authors>
  <commentList>
    <comment ref="AZ53" authorId="0" shapeId="0" xr:uid="{C7CFEF88-34F0-414D-A75A-FCAB451BFA3A}">
      <text>
        <r>
          <rPr>
            <b/>
            <sz val="9"/>
            <color indexed="81"/>
            <rFont val="Tahoma"/>
            <family val="2"/>
          </rPr>
          <t>ACS:</t>
        </r>
        <r>
          <rPr>
            <sz val="9"/>
            <color indexed="81"/>
            <rFont val="Tahoma"/>
            <family val="2"/>
          </rPr>
          <t xml:space="preserve">
Guide: expect Q3 to be lower vs. Q2 </t>
        </r>
      </text>
    </comment>
    <comment ref="BE53" authorId="0" shapeId="0" xr:uid="{AB691B69-D7C8-4D37-B636-B34BFC54B733}">
      <text>
        <r>
          <rPr>
            <b/>
            <sz val="9"/>
            <color indexed="81"/>
            <rFont val="Tahoma"/>
            <family val="2"/>
          </rPr>
          <t>ACS:</t>
        </r>
        <r>
          <rPr>
            <sz val="9"/>
            <color indexed="81"/>
            <rFont val="Tahoma"/>
            <family val="2"/>
          </rPr>
          <t xml:space="preserve">
Launch of Quest 3 - September 27</t>
        </r>
      </text>
    </comment>
    <comment ref="AW60" authorId="1" shapeId="0" xr:uid="{00000000-0006-0000-0700-000004000000}">
      <text>
        <r>
          <rPr>
            <b/>
            <sz val="9"/>
            <color indexed="81"/>
            <rFont val="Tahoma"/>
            <family val="2"/>
          </rPr>
          <t>Steiger, Alexandra C [GIR]:</t>
        </r>
        <r>
          <rPr>
            <sz val="9"/>
            <color indexed="81"/>
            <rFont val="Tahoma"/>
            <family val="2"/>
          </rPr>
          <t xml:space="preserve">
Guide: Expect non-ad rev to be down YoY (lapping launch of Quest 2)</t>
        </r>
      </text>
    </comment>
    <comment ref="AY129" authorId="0" shapeId="0" xr:uid="{857ACD16-A623-458D-AF10-C3DBF7165657}">
      <text>
        <r>
          <rPr>
            <b/>
            <sz val="9"/>
            <color indexed="81"/>
            <rFont val="Tahoma"/>
            <family val="2"/>
          </rPr>
          <t>ACS:</t>
        </r>
        <r>
          <rPr>
            <sz val="9"/>
            <color indexed="81"/>
            <rFont val="Tahoma"/>
            <family val="2"/>
          </rPr>
          <t xml:space="preserve">
Impact from Ukraine/Russia</t>
        </r>
      </text>
    </comment>
    <comment ref="AW157" authorId="1" shapeId="0" xr:uid="{00000000-0006-0000-0700-000005000000}">
      <text>
        <r>
          <rPr>
            <b/>
            <sz val="9"/>
            <color indexed="81"/>
            <rFont val="Tahoma"/>
            <family val="2"/>
          </rPr>
          <t>Steiger, Alexandra C [GIR]:</t>
        </r>
        <r>
          <rPr>
            <sz val="9"/>
            <color indexed="81"/>
            <rFont val="Tahoma"/>
            <family val="2"/>
          </rPr>
          <t xml:space="preserve">
Guide: $31.5-34bn </t>
        </r>
      </text>
    </comment>
    <comment ref="AX157" authorId="0" shapeId="0" xr:uid="{00000000-0006-0000-0700-000006000000}">
      <text>
        <r>
          <rPr>
            <b/>
            <sz val="9"/>
            <color indexed="81"/>
            <rFont val="Tahoma"/>
            <family val="2"/>
          </rPr>
          <t>ACS:</t>
        </r>
        <r>
          <rPr>
            <sz val="9"/>
            <color indexed="81"/>
            <rFont val="Tahoma"/>
            <family val="2"/>
          </rPr>
          <t xml:space="preserve">
Guidance: $27-29bn </t>
        </r>
      </text>
    </comment>
    <comment ref="AY157" authorId="0" shapeId="0" xr:uid="{00000000-0006-0000-0700-000007000000}">
      <text>
        <r>
          <rPr>
            <b/>
            <sz val="9"/>
            <color indexed="81"/>
            <rFont val="Tahoma"/>
            <family val="2"/>
          </rPr>
          <t>ACS:</t>
        </r>
        <r>
          <rPr>
            <sz val="9"/>
            <color indexed="81"/>
            <rFont val="Tahoma"/>
            <family val="2"/>
          </rPr>
          <t xml:space="preserve">
Guide: $28bn-30bn</t>
        </r>
      </text>
    </comment>
    <comment ref="AZ157" authorId="0" shapeId="0" xr:uid="{00000000-0006-0000-0700-000008000000}">
      <text>
        <r>
          <rPr>
            <b/>
            <sz val="9"/>
            <color indexed="81"/>
            <rFont val="Tahoma"/>
            <family val="2"/>
          </rPr>
          <t>ACS:</t>
        </r>
        <r>
          <rPr>
            <sz val="9"/>
            <color indexed="81"/>
            <rFont val="Tahoma"/>
            <family val="2"/>
          </rPr>
          <t xml:space="preserve">
Guide: $26-28.5bn</t>
        </r>
      </text>
    </comment>
    <comment ref="BA157" authorId="0" shapeId="0" xr:uid="{FD68C103-FB96-4D5E-997D-DE66F8658B65}">
      <text>
        <r>
          <rPr>
            <b/>
            <sz val="9"/>
            <color indexed="81"/>
            <rFont val="Tahoma"/>
            <family val="2"/>
          </rPr>
          <t>ACS:</t>
        </r>
        <r>
          <rPr>
            <sz val="9"/>
            <color indexed="81"/>
            <rFont val="Tahoma"/>
            <family val="2"/>
          </rPr>
          <t xml:space="preserve">
Guide: $30-32.5bn incl. a 700bps FX headwind </t>
        </r>
      </text>
    </comment>
    <comment ref="BB157" authorId="0" shapeId="0" xr:uid="{9AB7AE3D-F5F0-443F-88AA-5FD39C803519}">
      <text>
        <r>
          <rPr>
            <b/>
            <sz val="9"/>
            <color indexed="81"/>
            <rFont val="Tahoma"/>
            <family val="2"/>
          </rPr>
          <t>ACS:</t>
        </r>
        <r>
          <rPr>
            <sz val="9"/>
            <color indexed="81"/>
            <rFont val="Tahoma"/>
            <family val="2"/>
          </rPr>
          <t xml:space="preserve">
Guide: $26-28.5bn </t>
        </r>
      </text>
    </comment>
    <comment ref="BC157" authorId="2" shapeId="0" xr:uid="{69DFF8F2-1E2A-4D7B-A11A-9D997D3A4746}">
      <text>
        <r>
          <rPr>
            <b/>
            <sz val="9"/>
            <color indexed="81"/>
            <rFont val="Tahoma"/>
            <family val="2"/>
          </rPr>
          <t>Vegliante, Alex [GIR]:</t>
        </r>
        <r>
          <rPr>
            <sz val="9"/>
            <color indexed="81"/>
            <rFont val="Tahoma"/>
            <family val="2"/>
          </rPr>
          <t xml:space="preserve">
Guide: $29.5-32bn</t>
        </r>
      </text>
    </comment>
    <comment ref="BD157" authorId="0" shapeId="0" xr:uid="{B76F2CDB-88E0-4657-8A34-5EE5429F06B8}">
      <text>
        <r>
          <rPr>
            <b/>
            <sz val="9"/>
            <color indexed="81"/>
            <rFont val="Tahoma"/>
            <family val="2"/>
          </rPr>
          <t>ACS:</t>
        </r>
        <r>
          <rPr>
            <sz val="9"/>
            <color indexed="81"/>
            <rFont val="Tahoma"/>
            <family val="2"/>
          </rPr>
          <t xml:space="preserve">
Guidance: $32-34.5bn</t>
        </r>
      </text>
    </comment>
    <comment ref="BE157" authorId="2" shapeId="0" xr:uid="{679C40D9-F584-4B1F-BA7D-76884DC2D020}">
      <text>
        <r>
          <rPr>
            <b/>
            <sz val="9"/>
            <color indexed="81"/>
            <rFont val="Tahoma"/>
            <family val="2"/>
          </rPr>
          <t>Vegliante, Alex [GIR]:</t>
        </r>
        <r>
          <rPr>
            <sz val="9"/>
            <color indexed="81"/>
            <rFont val="Tahoma"/>
            <family val="2"/>
          </rPr>
          <t xml:space="preserve">
Guide: $36.5-40.0bn</t>
        </r>
      </text>
    </comment>
    <comment ref="BF157" authorId="2" shapeId="0" xr:uid="{98B33079-2829-4408-96D9-46DF237983E1}">
      <text>
        <r>
          <rPr>
            <b/>
            <sz val="9"/>
            <color indexed="81"/>
            <rFont val="Tahoma"/>
            <family val="2"/>
          </rPr>
          <t>Vegliante, Alex [GIR]:</t>
        </r>
        <r>
          <rPr>
            <sz val="9"/>
            <color indexed="81"/>
            <rFont val="Tahoma"/>
            <family val="2"/>
          </rPr>
          <t xml:space="preserve">
Guide: $34.5-37bn</t>
        </r>
      </text>
    </comment>
    <comment ref="BG157" authorId="2" shapeId="0" xr:uid="{27114E0E-A4FF-490D-9F44-A96344927496}">
      <text>
        <r>
          <rPr>
            <b/>
            <sz val="9"/>
            <color indexed="81"/>
            <rFont val="Tahoma"/>
            <family val="2"/>
          </rPr>
          <t>Vegliante, Alex [GIR]:</t>
        </r>
        <r>
          <rPr>
            <sz val="9"/>
            <color indexed="81"/>
            <rFont val="Tahoma"/>
            <family val="2"/>
          </rPr>
          <t xml:space="preserve">
Guide: $36.5-39bn</t>
        </r>
      </text>
    </comment>
    <comment ref="BH157" authorId="2" shapeId="0" xr:uid="{F057A3AD-CCE4-4D38-91AC-8F853061CB71}">
      <text>
        <r>
          <rPr>
            <b/>
            <sz val="9"/>
            <color indexed="81"/>
            <rFont val="Tahoma"/>
            <family val="2"/>
          </rPr>
          <t>Vegliante, Alex [GIR]:</t>
        </r>
        <r>
          <rPr>
            <sz val="9"/>
            <color indexed="81"/>
            <rFont val="Tahoma"/>
            <family val="2"/>
          </rPr>
          <t xml:space="preserve">
Guide: $38.5-41bn</t>
        </r>
      </text>
    </comment>
    <comment ref="BI157" authorId="2" shapeId="0" xr:uid="{C8B5AB9E-AA43-4125-99BA-7A667555236B}">
      <text>
        <r>
          <rPr>
            <b/>
            <sz val="9"/>
            <color indexed="81"/>
            <rFont val="Tahoma"/>
            <family val="2"/>
          </rPr>
          <t>Vegliante, Alex [GIR]:</t>
        </r>
        <r>
          <rPr>
            <sz val="9"/>
            <color indexed="81"/>
            <rFont val="Tahoma"/>
            <family val="2"/>
          </rPr>
          <t xml:space="preserve">
Guide: $45.0-48.0bn</t>
        </r>
      </text>
    </comment>
    <comment ref="BJ157" authorId="2" shapeId="0" xr:uid="{7B42BF92-5D67-4418-B85F-15CCB27E9383}">
      <text>
        <r>
          <rPr>
            <b/>
            <sz val="9"/>
            <color indexed="81"/>
            <rFont val="Tahoma"/>
            <family val="2"/>
          </rPr>
          <t>Vegliante, Alex [GIR]:</t>
        </r>
        <r>
          <rPr>
            <sz val="9"/>
            <color indexed="81"/>
            <rFont val="Tahoma"/>
            <family val="2"/>
          </rPr>
          <t xml:space="preserve">
Guide: $39.5-41.8bn</t>
        </r>
      </text>
    </comment>
    <comment ref="BK157" authorId="2" shapeId="0" xr:uid="{A5865279-B986-47C2-A6DA-CEF52057E662}">
      <text>
        <r>
          <rPr>
            <b/>
            <sz val="9"/>
            <color indexed="81"/>
            <rFont val="Tahoma"/>
            <family val="2"/>
          </rPr>
          <t>Vegliante, Alex [GIR]:</t>
        </r>
        <r>
          <rPr>
            <sz val="9"/>
            <color indexed="81"/>
            <rFont val="Tahoma"/>
            <family val="2"/>
          </rPr>
          <t xml:space="preserve">
Guide: $42.5-45.5bn</t>
        </r>
      </text>
    </comment>
    <comment ref="BL157" authorId="2" shapeId="0" xr:uid="{0FD63FBF-FDCB-4887-9806-9939E9A974AC}">
      <text>
        <r>
          <rPr>
            <b/>
            <sz val="9"/>
            <color indexed="81"/>
            <rFont val="Tahoma"/>
            <family val="2"/>
          </rPr>
          <t>Vegliante, Alex [GIR]:</t>
        </r>
        <r>
          <rPr>
            <sz val="9"/>
            <color indexed="81"/>
            <rFont val="Tahoma"/>
            <family val="2"/>
          </rPr>
          <t xml:space="preserve">
Guide: $47.5-50.5bn</t>
        </r>
      </text>
    </comment>
    <comment ref="BM157" authorId="2" shapeId="0" xr:uid="{320AAF2C-C1AD-4EFF-AB28-CD98BF785CA6}">
      <text>
        <r>
          <rPr>
            <b/>
            <sz val="9"/>
            <color indexed="81"/>
            <rFont val="Tahoma"/>
            <family val="2"/>
          </rPr>
          <t>Vegliante, Alex [GIR]:</t>
        </r>
        <r>
          <rPr>
            <sz val="9"/>
            <color indexed="81"/>
            <rFont val="Tahoma"/>
            <family val="2"/>
          </rPr>
          <t xml:space="preserve">
Guide: $56-59bn</t>
        </r>
      </text>
    </comment>
    <comment ref="BN157" authorId="2" shapeId="0" xr:uid="{8B435ABF-19B5-4A89-AC15-6C73CC273103}">
      <text>
        <r>
          <rPr>
            <b/>
            <sz val="9"/>
            <color indexed="81"/>
            <rFont val="Tahoma"/>
            <family val="2"/>
          </rPr>
          <t>Vegliante, Alex [GIR]:</t>
        </r>
        <r>
          <rPr>
            <sz val="9"/>
            <color indexed="81"/>
            <rFont val="Tahoma"/>
            <family val="2"/>
          </rPr>
          <t xml:space="preserve">
Guide: $53.5-56.5bn</t>
        </r>
      </text>
    </comment>
    <comment ref="AU159" authorId="2" shapeId="0" xr:uid="{00000000-0006-0000-0700-000009000000}">
      <text>
        <r>
          <rPr>
            <b/>
            <sz val="9"/>
            <color indexed="81"/>
            <rFont val="Tahoma"/>
            <family val="2"/>
          </rPr>
          <t>Vegliante, Alex [GIR]:</t>
        </r>
        <r>
          <rPr>
            <sz val="9"/>
            <color indexed="81"/>
            <rFont val="Tahoma"/>
            <family val="2"/>
          </rPr>
          <t xml:space="preserve">
Guide: "remain stable or modestly accelerate vs. Q1"</t>
        </r>
      </text>
    </comment>
    <comment ref="AV159" authorId="2" shapeId="0" xr:uid="{00000000-0006-0000-0700-00000A000000}">
      <text>
        <r>
          <rPr>
            <b/>
            <sz val="9"/>
            <color indexed="81"/>
            <rFont val="Tahoma"/>
            <family val="2"/>
          </rPr>
          <t>Vegliante, Alex [GIR]:</t>
        </r>
        <r>
          <rPr>
            <sz val="9"/>
            <color indexed="81"/>
            <rFont val="Tahoma"/>
            <family val="2"/>
          </rPr>
          <t xml:space="preserve">
"We expect YoY total revenue growth rates to decelerate significantly on a sequential basis as we lap periods of increasingly strong growth." 
"When viewing growth on a two-year basis to exclude the impacts from lapping the COVID-19 recovery, we expect year-on-two-year total rev growth to recelerate modestly in 2H21 vs. Q2"
</t>
        </r>
      </text>
    </comment>
    <comment ref="AW159" authorId="2" shapeId="0" xr:uid="{00000000-0006-0000-0700-00000B000000}">
      <text>
        <r>
          <rPr>
            <b/>
            <sz val="9"/>
            <color indexed="81"/>
            <rFont val="Tahoma"/>
            <family val="2"/>
          </rPr>
          <t>Vegliante, Alex [GIR]:</t>
        </r>
        <r>
          <rPr>
            <sz val="9"/>
            <color indexed="81"/>
            <rFont val="Tahoma"/>
            <family val="2"/>
          </rPr>
          <t xml:space="preserve">
"We expect YoY total revenue growth rates to decelerate significantly on a sequential basis as we lap periods of increasingly strong growth." 
"When viewing growth on a two-year basis to exclude the impacts from lapping the COVID-19 recovery, we expect year-on-two-year total rev growth to recelerate modestly in 2H21 vs. Q2"
</t>
        </r>
      </text>
    </comment>
    <comment ref="AX159" authorId="0" shapeId="0" xr:uid="{00000000-0006-0000-0700-00000C000000}">
      <text>
        <r>
          <rPr>
            <b/>
            <sz val="9"/>
            <color indexed="81"/>
            <rFont val="Tahoma"/>
            <family val="2"/>
          </rPr>
          <t>ACS:</t>
        </r>
        <r>
          <rPr>
            <sz val="9"/>
            <color indexed="81"/>
            <rFont val="Tahoma"/>
            <family val="2"/>
          </rPr>
          <t xml:space="preserve">
Guide: 3-11% YoY growth</t>
        </r>
      </text>
    </comment>
    <comment ref="BM159" authorId="2" shapeId="0" xr:uid="{08C83E72-0DF3-4F0C-BCE1-594402088877}">
      <text>
        <r>
          <rPr>
            <b/>
            <sz val="9"/>
            <color indexed="81"/>
            <rFont val="Tahoma"/>
            <family val="2"/>
          </rPr>
          <t>Vegliante, Alex [GIR]:</t>
        </r>
        <r>
          <rPr>
            <sz val="9"/>
            <color indexed="81"/>
            <rFont val="Tahoma"/>
            <family val="2"/>
          </rPr>
          <t xml:space="preserve">
</t>
        </r>
        <r>
          <rPr>
            <b/>
            <sz val="9"/>
            <color indexed="81"/>
            <rFont val="Tahoma"/>
            <family val="2"/>
          </rPr>
          <t xml:space="preserve">Guide (Q2'25 EPS): </t>
        </r>
        <r>
          <rPr>
            <sz val="9"/>
            <color indexed="81"/>
            <rFont val="Tahoma"/>
            <family val="2"/>
          </rPr>
          <t>Expect slower growth rate vs. Q3 (tough comps)</t>
        </r>
      </text>
    </comment>
    <comment ref="AY174" authorId="0" shapeId="0" xr:uid="{00000000-0006-0000-0700-00000D000000}">
      <text>
        <r>
          <rPr>
            <b/>
            <sz val="9"/>
            <color indexed="81"/>
            <rFont val="Tahoma"/>
            <family val="2"/>
          </rPr>
          <t>ACS:</t>
        </r>
        <r>
          <rPr>
            <sz val="9"/>
            <color indexed="81"/>
            <rFont val="Tahoma"/>
            <family val="2"/>
          </rPr>
          <t xml:space="preserve">
guide: 300bps</t>
        </r>
      </text>
    </comment>
    <comment ref="AZ174" authorId="0" shapeId="0" xr:uid="{3B00E40C-5F32-435C-B5AF-917418764F99}">
      <text>
        <r>
          <rPr>
            <b/>
            <sz val="9"/>
            <color indexed="81"/>
            <rFont val="Tahoma"/>
            <family val="2"/>
          </rPr>
          <t>ACS:</t>
        </r>
        <r>
          <rPr>
            <sz val="9"/>
            <color indexed="81"/>
            <rFont val="Tahoma"/>
            <family val="2"/>
          </rPr>
          <t xml:space="preserve">
guide 600bps</t>
        </r>
      </text>
    </comment>
    <comment ref="BA174" authorId="0" shapeId="0" xr:uid="{73962128-48BF-4FE8-8AAC-065E3E7A9CE7}">
      <text>
        <r>
          <rPr>
            <b/>
            <sz val="9"/>
            <color indexed="81"/>
            <rFont val="Tahoma"/>
            <family val="2"/>
          </rPr>
          <t>ACS:</t>
        </r>
        <r>
          <rPr>
            <sz val="9"/>
            <color indexed="81"/>
            <rFont val="Tahoma"/>
            <family val="2"/>
          </rPr>
          <t xml:space="preserve">
Guide: 700bps headwind</t>
        </r>
      </text>
    </comment>
    <comment ref="BD174" authorId="0" shapeId="0" xr:uid="{2B38B7DD-75A4-40B3-9C00-34493C2FE70F}">
      <text>
        <r>
          <rPr>
            <b/>
            <sz val="9"/>
            <color indexed="81"/>
            <rFont val="Tahoma"/>
            <family val="2"/>
          </rPr>
          <t>ACS:</t>
        </r>
        <r>
          <rPr>
            <sz val="9"/>
            <color indexed="81"/>
            <rFont val="Tahoma"/>
            <family val="2"/>
          </rPr>
          <t xml:space="preserve">
300bps tailwind</t>
        </r>
      </text>
    </comment>
    <comment ref="BE174" authorId="2" shapeId="0" xr:uid="{55FA3248-6435-404A-AA22-75E0F56411F5}">
      <text>
        <r>
          <rPr>
            <b/>
            <sz val="9"/>
            <color indexed="81"/>
            <rFont val="Tahoma"/>
            <family val="2"/>
          </rPr>
          <t>Vegliante, Alex [GIR]:</t>
        </r>
        <r>
          <rPr>
            <sz val="9"/>
            <color indexed="81"/>
            <rFont val="Tahoma"/>
            <family val="2"/>
          </rPr>
          <t xml:space="preserve">
Guide: ~200bps tailwind</t>
        </r>
      </text>
    </comment>
    <comment ref="BG174" authorId="2" shapeId="0" xr:uid="{07964126-8179-4AE8-A689-0A1B7088B6A5}">
      <text>
        <r>
          <rPr>
            <b/>
            <sz val="9"/>
            <color indexed="81"/>
            <rFont val="Tahoma"/>
            <family val="2"/>
          </rPr>
          <t>Vegliante, Alex [GIR]:</t>
        </r>
        <r>
          <rPr>
            <sz val="9"/>
            <color indexed="81"/>
            <rFont val="Tahoma"/>
            <family val="2"/>
          </rPr>
          <t xml:space="preserve">
Guide: FX to be a ~100bps headwind</t>
        </r>
      </text>
    </comment>
    <comment ref="BH174" authorId="2" shapeId="0" xr:uid="{A53289AB-D9C8-40F1-95C6-6E7F689B3A6C}">
      <text>
        <r>
          <rPr>
            <b/>
            <sz val="9"/>
            <color indexed="81"/>
            <rFont val="Tahoma"/>
            <family val="2"/>
          </rPr>
          <t>Vegliante, Alex [GIR]:</t>
        </r>
        <r>
          <rPr>
            <sz val="9"/>
            <color indexed="81"/>
            <rFont val="Tahoma"/>
            <family val="2"/>
          </rPr>
          <t xml:space="preserve">
Guide: FX to be a ~200bps headwind</t>
        </r>
      </text>
    </comment>
    <comment ref="BI174" authorId="2" shapeId="0" xr:uid="{DEAA8B9A-1780-4E13-838F-7E558B29E45C}">
      <text>
        <r>
          <rPr>
            <b/>
            <sz val="9"/>
            <color indexed="81"/>
            <rFont val="Tahoma"/>
            <family val="2"/>
          </rPr>
          <t>Vegliante, Alex [GIR]:</t>
        </r>
        <r>
          <rPr>
            <sz val="9"/>
            <color indexed="81"/>
            <rFont val="Tahoma"/>
            <family val="2"/>
          </rPr>
          <t xml:space="preserve">
Guide: FX to be ~neutral</t>
        </r>
      </text>
    </comment>
    <comment ref="BJ174" authorId="2" shapeId="0" xr:uid="{A27BDAC1-8854-4CED-B7F9-FB5299A05FF4}">
      <text>
        <r>
          <rPr>
            <b/>
            <sz val="9"/>
            <color indexed="81"/>
            <rFont val="Tahoma"/>
            <family val="2"/>
          </rPr>
          <t>Vegliante, Alex [GIR]:</t>
        </r>
        <r>
          <rPr>
            <sz val="9"/>
            <color indexed="81"/>
            <rFont val="Tahoma"/>
            <family val="2"/>
          </rPr>
          <t xml:space="preserve">
Guide: ~300bps headwind</t>
        </r>
      </text>
    </comment>
    <comment ref="BK174" authorId="2" shapeId="0" xr:uid="{A8DA4F94-5B0A-4B00-9C61-3A3A3CB7060E}">
      <text>
        <r>
          <rPr>
            <b/>
            <sz val="9"/>
            <color indexed="81"/>
            <rFont val="Tahoma"/>
            <family val="2"/>
          </rPr>
          <t>Vegliante, Alex [GIR]:</t>
        </r>
        <r>
          <rPr>
            <sz val="9"/>
            <color indexed="81"/>
            <rFont val="Tahoma"/>
            <family val="2"/>
          </rPr>
          <t xml:space="preserve">
Guide: FX a ~100bps tailwind</t>
        </r>
      </text>
    </comment>
    <comment ref="BL174" authorId="2" shapeId="0" xr:uid="{97940CF9-2285-473A-A1B4-A0548FA7F092}">
      <text>
        <r>
          <rPr>
            <b/>
            <sz val="9"/>
            <color indexed="81"/>
            <rFont val="Tahoma"/>
            <family val="2"/>
          </rPr>
          <t>Vegliante, Alex [GIR]:</t>
        </r>
        <r>
          <rPr>
            <sz val="9"/>
            <color indexed="81"/>
            <rFont val="Tahoma"/>
            <family val="2"/>
          </rPr>
          <t xml:space="preserve">
Guide: FX a ~100bps tailwind</t>
        </r>
      </text>
    </comment>
    <comment ref="BM174" authorId="2" shapeId="0" xr:uid="{0A4E0EE4-57AE-4071-8457-2A03D0A54CB9}">
      <text>
        <r>
          <rPr>
            <b/>
            <sz val="9"/>
            <color indexed="81"/>
            <rFont val="Tahoma"/>
            <family val="2"/>
          </rPr>
          <t>Vegliante, Alex [GIR]:</t>
        </r>
        <r>
          <rPr>
            <sz val="9"/>
            <color indexed="81"/>
            <rFont val="Tahoma"/>
            <family val="2"/>
          </rPr>
          <t xml:space="preserve">
Guide: ~100bps tailwind</t>
        </r>
      </text>
    </comment>
    <comment ref="BN174" authorId="2" shapeId="0" xr:uid="{3AFE2AF9-E493-4EC1-AE02-3A82F30F390E}">
      <text>
        <r>
          <rPr>
            <b/>
            <sz val="9"/>
            <color indexed="81"/>
            <rFont val="Tahoma"/>
            <family val="2"/>
          </rPr>
          <t>Vegliante, Alex [GIR]:</t>
        </r>
        <r>
          <rPr>
            <sz val="9"/>
            <color indexed="81"/>
            <rFont val="Tahoma"/>
            <family val="2"/>
          </rPr>
          <t xml:space="preserve">
Guide: ~400bps tailwind</t>
        </r>
      </text>
    </comment>
    <comment ref="BA184" authorId="0" shapeId="0" xr:uid="{E21F2454-5046-43B1-B4AB-B0DA927A9DA7}">
      <text>
        <r>
          <rPr>
            <b/>
            <sz val="9"/>
            <color indexed="81"/>
            <rFont val="Tahoma"/>
            <family val="2"/>
          </rPr>
          <t>ACS:</t>
        </r>
        <r>
          <rPr>
            <sz val="9"/>
            <color indexed="81"/>
            <rFont val="Tahoma"/>
            <family val="2"/>
          </rPr>
          <t xml:space="preserve">
incl 1.462bn in restructuring charges</t>
        </r>
      </text>
    </comment>
    <comment ref="BB184" authorId="2" shapeId="0" xr:uid="{8E725197-DCFB-459F-B10E-52E5C81A1E63}">
      <text>
        <r>
          <rPr>
            <b/>
            <sz val="9"/>
            <color indexed="81"/>
            <rFont val="Tahoma"/>
            <family val="2"/>
          </rPr>
          <t>Vegliante, Alex [GIR]:</t>
        </r>
        <r>
          <rPr>
            <sz val="9"/>
            <color indexed="81"/>
            <rFont val="Tahoma"/>
            <family val="2"/>
          </rPr>
          <t xml:space="preserve">
Includes one-time costs (benefits) of </t>
        </r>
        <r>
          <rPr>
            <b/>
            <sz val="9"/>
            <color indexed="81"/>
            <rFont val="Tahoma"/>
            <family val="2"/>
          </rPr>
          <t>$(110)m</t>
        </r>
        <r>
          <rPr>
            <sz val="9"/>
            <color indexed="81"/>
            <rFont val="Tahoma"/>
            <family val="2"/>
          </rPr>
          <t xml:space="preserve"> as follows:
-Facilities Consolidation charge of $58m
-Data Center Assets benefit of $(168)m (change in estimates of prior charges)</t>
        </r>
      </text>
    </comment>
    <comment ref="BD184" authorId="2" shapeId="0" xr:uid="{585EE821-53F9-4F69-BD9A-CCEAD6F49C06}">
      <text>
        <r>
          <rPr>
            <b/>
            <sz val="9"/>
            <color indexed="81"/>
            <rFont val="Tahoma"/>
            <family val="2"/>
          </rPr>
          <t>Vegliante, Alex [GIR]:</t>
        </r>
        <r>
          <rPr>
            <sz val="9"/>
            <color indexed="81"/>
            <rFont val="Tahoma"/>
            <family val="2"/>
          </rPr>
          <t xml:space="preserve">
Includes one time costs of $13m as follows:
-Facilities consolidation of $25m
-Data center assets (benefit) of $(12)m</t>
        </r>
      </text>
    </comment>
    <comment ref="BE184" authorId="2" shapeId="0" xr:uid="{46A33355-EE4D-45A5-BFE1-59C4E2F3819E}">
      <text>
        <r>
          <rPr>
            <b/>
            <sz val="9"/>
            <color indexed="81"/>
            <rFont val="Tahoma"/>
            <family val="2"/>
          </rPr>
          <t>Vegliante, Alex [GIR]:</t>
        </r>
        <r>
          <rPr>
            <sz val="9"/>
            <color indexed="81"/>
            <rFont val="Tahoma"/>
            <family val="2"/>
          </rPr>
          <t xml:space="preserve">
Includes one time costs of $93m as follows:
-Facilities consolidation of $86m
-Data center assets of $7m</t>
        </r>
      </text>
    </comment>
    <comment ref="BB188" authorId="0" shapeId="0" xr:uid="{131AC27C-6857-4CE3-90BA-0991AB469C8B}">
      <text>
        <r>
          <rPr>
            <b/>
            <sz val="9"/>
            <color indexed="81"/>
            <rFont val="Tahoma"/>
            <family val="2"/>
          </rPr>
          <t>ACS:</t>
        </r>
        <r>
          <rPr>
            <sz val="9"/>
            <color indexed="81"/>
            <rFont val="Tahoma"/>
            <family val="2"/>
          </rPr>
          <t xml:space="preserve">
Guide (as of Q3'22): growth in cost of rev expected to accel driven by infrastructure related costs + RL hardware costs </t>
        </r>
      </text>
    </comment>
    <comment ref="BC188" authorId="0" shapeId="0" xr:uid="{E7EAF336-FF15-48BF-8B3C-EE1D5A6BBACA}">
      <text>
        <r>
          <rPr>
            <b/>
            <sz val="9"/>
            <color indexed="81"/>
            <rFont val="Tahoma"/>
            <family val="2"/>
          </rPr>
          <t>ACS:</t>
        </r>
        <r>
          <rPr>
            <sz val="9"/>
            <color indexed="81"/>
            <rFont val="Tahoma"/>
            <family val="2"/>
          </rPr>
          <t xml:space="preserve">
Guide (as of Q3'22): growth in cost of rev expected to accel driven by infrastructure related costs + RL hardware costs </t>
        </r>
      </text>
    </comment>
    <comment ref="BD188" authorId="0" shapeId="0" xr:uid="{F7A22AD2-D48C-4BE1-9C0E-1778E07DA3CF}">
      <text>
        <r>
          <rPr>
            <b/>
            <sz val="9"/>
            <color indexed="81"/>
            <rFont val="Tahoma"/>
            <family val="2"/>
          </rPr>
          <t>ACS:</t>
        </r>
        <r>
          <rPr>
            <sz val="9"/>
            <color indexed="81"/>
            <rFont val="Tahoma"/>
            <family val="2"/>
          </rPr>
          <t xml:space="preserve">
Guide (as of Q3'22): growth in cost of rev expected to accel driven by infrastructure related costs + RL hardware costs </t>
        </r>
      </text>
    </comment>
    <comment ref="BE188" authorId="0" shapeId="0" xr:uid="{F7E7E2A4-2DC7-451E-9DBC-054113B52ED6}">
      <text>
        <r>
          <rPr>
            <b/>
            <sz val="9"/>
            <color indexed="81"/>
            <rFont val="Tahoma"/>
            <family val="2"/>
          </rPr>
          <t>ACS:</t>
        </r>
        <r>
          <rPr>
            <sz val="9"/>
            <color indexed="81"/>
            <rFont val="Tahoma"/>
            <family val="2"/>
          </rPr>
          <t xml:space="preserve">
Guide (as of Q3'22): growth in cost of rev expected to accel driven by infrastructure related costs + RL hardware costs </t>
        </r>
      </text>
    </comment>
    <comment ref="BF188" authorId="2" shapeId="0" xr:uid="{0152C025-0887-4F39-9F51-0C84A3D974E2}">
      <text>
        <r>
          <rPr>
            <b/>
            <sz val="9"/>
            <color indexed="81"/>
            <rFont val="Tahoma"/>
            <family val="2"/>
          </rPr>
          <t>Vegliante, Alex [GIR]:</t>
        </r>
        <r>
          <rPr>
            <sz val="9"/>
            <color indexed="81"/>
            <rFont val="Tahoma"/>
            <family val="2"/>
          </rPr>
          <t xml:space="preserve">
Lapping one-time benefit in Q1'23</t>
        </r>
      </text>
    </comment>
    <comment ref="BA193" authorId="0" shapeId="0" xr:uid="{1E2270C8-6292-4CCB-8CDC-389973ABECAD}">
      <text>
        <r>
          <rPr>
            <b/>
            <sz val="9"/>
            <color indexed="81"/>
            <rFont val="Tahoma"/>
            <family val="2"/>
          </rPr>
          <t>ACS:</t>
        </r>
        <r>
          <rPr>
            <sz val="9"/>
            <color indexed="81"/>
            <rFont val="Tahoma"/>
            <family val="2"/>
          </rPr>
          <t xml:space="preserve">
incl. $1.488bn in restructuring charges</t>
        </r>
      </text>
    </comment>
    <comment ref="BB193" authorId="2" shapeId="0" xr:uid="{2FD3E241-0D46-4D53-A9DD-FCA0286A1D00}">
      <text>
        <r>
          <rPr>
            <b/>
            <sz val="9"/>
            <color indexed="81"/>
            <rFont val="Tahoma"/>
            <family val="2"/>
          </rPr>
          <t>Vegliante, Alex [GIR]:</t>
        </r>
        <r>
          <rPr>
            <sz val="9"/>
            <color indexed="81"/>
            <rFont val="Tahoma"/>
            <family val="2"/>
          </rPr>
          <t xml:space="preserve">
Includes one-time costs of </t>
        </r>
        <r>
          <rPr>
            <b/>
            <sz val="9"/>
            <color indexed="81"/>
            <rFont val="Tahoma"/>
            <family val="2"/>
          </rPr>
          <t>$804m</t>
        </r>
        <r>
          <rPr>
            <sz val="9"/>
            <color indexed="81"/>
            <rFont val="Tahoma"/>
            <family val="2"/>
          </rPr>
          <t xml:space="preserve"> as follows:
</t>
        </r>
        <r>
          <rPr>
            <b/>
            <sz val="9"/>
            <color indexed="81"/>
            <rFont val="Tahoma"/>
            <family val="2"/>
          </rPr>
          <t>-Severance &amp; Personnel of $320m</t>
        </r>
        <r>
          <rPr>
            <sz val="9"/>
            <color indexed="81"/>
            <rFont val="Tahoma"/>
            <family val="2"/>
          </rPr>
          <t xml:space="preserve">
</t>
        </r>
        <r>
          <rPr>
            <b/>
            <sz val="9"/>
            <color indexed="81"/>
            <rFont val="Tahoma"/>
            <family val="2"/>
          </rPr>
          <t>-Facilities Consolidation of $484m</t>
        </r>
      </text>
    </comment>
    <comment ref="BC193" authorId="0" shapeId="0" xr:uid="{E3A3C48B-81E4-4CDA-95F7-6590ADC122B8}">
      <text>
        <r>
          <rPr>
            <b/>
            <sz val="9"/>
            <color indexed="81"/>
            <rFont val="Tahoma"/>
            <family val="2"/>
          </rPr>
          <t>ACS:</t>
        </r>
        <r>
          <rPr>
            <sz val="9"/>
            <color indexed="81"/>
            <rFont val="Tahoma"/>
            <family val="2"/>
          </rPr>
          <t xml:space="preserve">
Including one-time costs of $295m</t>
        </r>
      </text>
    </comment>
    <comment ref="BD193" authorId="2" shapeId="0" xr:uid="{66DECD16-299A-4565-B003-98644411711E}">
      <text>
        <r>
          <rPr>
            <b/>
            <sz val="9"/>
            <color indexed="81"/>
            <rFont val="Tahoma"/>
            <family val="2"/>
          </rPr>
          <t>Vegliante, Alex [GIR]:</t>
        </r>
        <r>
          <rPr>
            <sz val="9"/>
            <color indexed="81"/>
            <rFont val="Tahoma"/>
            <family val="2"/>
          </rPr>
          <t xml:space="preserve">
Includes one-time costs of </t>
        </r>
        <r>
          <rPr>
            <b/>
            <sz val="9"/>
            <color indexed="81"/>
            <rFont val="Tahoma"/>
            <family val="2"/>
          </rPr>
          <t>$158m</t>
        </r>
        <r>
          <rPr>
            <sz val="9"/>
            <color indexed="81"/>
            <rFont val="Tahoma"/>
            <family val="2"/>
          </rPr>
          <t xml:space="preserve"> as follows:
</t>
        </r>
        <r>
          <rPr>
            <b/>
            <sz val="9"/>
            <color indexed="81"/>
            <rFont val="Tahoma"/>
            <family val="2"/>
          </rPr>
          <t>-Severance &amp; Personnel of $(70)m</t>
        </r>
        <r>
          <rPr>
            <sz val="9"/>
            <color indexed="81"/>
            <rFont val="Tahoma"/>
            <family val="2"/>
          </rPr>
          <t xml:space="preserve">
</t>
        </r>
        <r>
          <rPr>
            <b/>
            <sz val="9"/>
            <color indexed="81"/>
            <rFont val="Tahoma"/>
            <family val="2"/>
          </rPr>
          <t>-Facilities Consolidation of $228m</t>
        </r>
      </text>
    </comment>
    <comment ref="BE193" authorId="2" shapeId="0" xr:uid="{476F334F-793F-467E-9E70-9D829D81E410}">
      <text>
        <r>
          <rPr>
            <b/>
            <sz val="9"/>
            <color indexed="81"/>
            <rFont val="Tahoma"/>
            <family val="2"/>
          </rPr>
          <t>Vegliante, Alex [GIR]:</t>
        </r>
        <r>
          <rPr>
            <sz val="9"/>
            <color indexed="81"/>
            <rFont val="Tahoma"/>
            <family val="2"/>
          </rPr>
          <t xml:space="preserve">
Includes one-time costs of </t>
        </r>
        <r>
          <rPr>
            <b/>
            <sz val="9"/>
            <color indexed="81"/>
            <rFont val="Tahoma"/>
            <family val="2"/>
          </rPr>
          <t>$738m</t>
        </r>
        <r>
          <rPr>
            <sz val="9"/>
            <color indexed="81"/>
            <rFont val="Tahoma"/>
            <family val="2"/>
          </rPr>
          <t xml:space="preserve"> as follows:
</t>
        </r>
        <r>
          <rPr>
            <b/>
            <sz val="9"/>
            <color indexed="81"/>
            <rFont val="Tahoma"/>
            <family val="2"/>
          </rPr>
          <t>-Severance &amp; Personnel of $28m</t>
        </r>
        <r>
          <rPr>
            <sz val="9"/>
            <color indexed="81"/>
            <rFont val="Tahoma"/>
            <family val="2"/>
          </rPr>
          <t xml:space="preserve">
</t>
        </r>
        <r>
          <rPr>
            <b/>
            <sz val="9"/>
            <color indexed="81"/>
            <rFont val="Tahoma"/>
            <family val="2"/>
          </rPr>
          <t>-Facilities Consolidation of $710m</t>
        </r>
      </text>
    </comment>
    <comment ref="BA198" authorId="0" shapeId="0" xr:uid="{D13B89B2-09A5-4086-925B-A56B9958A126}">
      <text>
        <r>
          <rPr>
            <b/>
            <sz val="9"/>
            <color indexed="81"/>
            <rFont val="Tahoma"/>
            <family val="2"/>
          </rPr>
          <t>ACS:</t>
        </r>
        <r>
          <rPr>
            <sz val="9"/>
            <color indexed="81"/>
            <rFont val="Tahoma"/>
            <family val="2"/>
          </rPr>
          <t xml:space="preserve">
including $564m in restructuring charges</t>
        </r>
      </text>
    </comment>
    <comment ref="BB198" authorId="2" shapeId="0" xr:uid="{577FC4FB-A5C6-4F07-BBB4-A697EB9FFFDC}">
      <text>
        <r>
          <rPr>
            <b/>
            <sz val="9"/>
            <color indexed="81"/>
            <rFont val="Tahoma"/>
            <family val="2"/>
          </rPr>
          <t>Vegliante, Alex [GIR]:</t>
        </r>
        <r>
          <rPr>
            <sz val="9"/>
            <color indexed="81"/>
            <rFont val="Tahoma"/>
            <family val="2"/>
          </rPr>
          <t xml:space="preserve">
Includes one-time costs of </t>
        </r>
        <r>
          <rPr>
            <b/>
            <sz val="9"/>
            <color indexed="81"/>
            <rFont val="Tahoma"/>
            <family val="2"/>
          </rPr>
          <t>$139m</t>
        </r>
        <r>
          <rPr>
            <sz val="9"/>
            <color indexed="81"/>
            <rFont val="Tahoma"/>
            <family val="2"/>
          </rPr>
          <t xml:space="preserve"> as follows:
</t>
        </r>
        <r>
          <rPr>
            <b/>
            <sz val="9"/>
            <color indexed="81"/>
            <rFont val="Tahoma"/>
            <family val="2"/>
          </rPr>
          <t>-Severance &amp; Personnel of $3m</t>
        </r>
        <r>
          <rPr>
            <sz val="9"/>
            <color indexed="81"/>
            <rFont val="Tahoma"/>
            <family val="2"/>
          </rPr>
          <t xml:space="preserve">
</t>
        </r>
        <r>
          <rPr>
            <b/>
            <sz val="9"/>
            <color indexed="81"/>
            <rFont val="Tahoma"/>
            <family val="2"/>
          </rPr>
          <t>-Facilities Consolidation of $136m</t>
        </r>
      </text>
    </comment>
    <comment ref="BC198" authorId="0" shapeId="0" xr:uid="{3F21245D-2992-4A70-A431-6B202529C1EC}">
      <text>
        <r>
          <rPr>
            <b/>
            <sz val="9"/>
            <color indexed="81"/>
            <rFont val="Tahoma"/>
            <family val="2"/>
          </rPr>
          <t>ACS:</t>
        </r>
        <r>
          <rPr>
            <sz val="9"/>
            <color indexed="81"/>
            <rFont val="Tahoma"/>
            <family val="2"/>
          </rPr>
          <t xml:space="preserve">
Including one-time costs of $261m</t>
        </r>
      </text>
    </comment>
    <comment ref="BD198" authorId="2" shapeId="0" xr:uid="{4DE3189F-3D49-4393-AF5A-0E57A1002992}">
      <text>
        <r>
          <rPr>
            <b/>
            <sz val="9"/>
            <color indexed="81"/>
            <rFont val="Tahoma"/>
            <family val="2"/>
          </rPr>
          <t>Vegliante, Alex [GIR]:</t>
        </r>
        <r>
          <rPr>
            <sz val="9"/>
            <color indexed="81"/>
            <rFont val="Tahoma"/>
            <family val="2"/>
          </rPr>
          <t xml:space="preserve">
Includes one-time costs of </t>
        </r>
        <r>
          <rPr>
            <b/>
            <sz val="9"/>
            <color indexed="81"/>
            <rFont val="Tahoma"/>
            <family val="2"/>
          </rPr>
          <t>$123m</t>
        </r>
        <r>
          <rPr>
            <sz val="9"/>
            <color indexed="81"/>
            <rFont val="Tahoma"/>
            <family val="2"/>
          </rPr>
          <t xml:space="preserve"> as follows:
</t>
        </r>
        <r>
          <rPr>
            <b/>
            <sz val="9"/>
            <color indexed="81"/>
            <rFont val="Tahoma"/>
            <family val="2"/>
          </rPr>
          <t>-Severance &amp; Personnel of $69m</t>
        </r>
        <r>
          <rPr>
            <sz val="9"/>
            <color indexed="81"/>
            <rFont val="Tahoma"/>
            <family val="2"/>
          </rPr>
          <t xml:space="preserve">
</t>
        </r>
        <r>
          <rPr>
            <b/>
            <sz val="9"/>
            <color indexed="81"/>
            <rFont val="Tahoma"/>
            <family val="2"/>
          </rPr>
          <t>-Facilities Consolidation of $54m</t>
        </r>
      </text>
    </comment>
    <comment ref="BE198" authorId="2" shapeId="0" xr:uid="{C8596FC9-59F6-4C35-A8B5-84380DDC9FA4}">
      <text>
        <r>
          <rPr>
            <b/>
            <sz val="9"/>
            <color indexed="81"/>
            <rFont val="Tahoma"/>
            <family val="2"/>
          </rPr>
          <t>Vegliante, Alex [GIR]:</t>
        </r>
        <r>
          <rPr>
            <sz val="9"/>
            <color indexed="81"/>
            <rFont val="Tahoma"/>
            <family val="2"/>
          </rPr>
          <t xml:space="preserve">
Includes one-time costs of </t>
        </r>
        <r>
          <rPr>
            <b/>
            <sz val="9"/>
            <color indexed="81"/>
            <rFont val="Tahoma"/>
            <family val="2"/>
          </rPr>
          <t>$178m</t>
        </r>
        <r>
          <rPr>
            <sz val="9"/>
            <color indexed="81"/>
            <rFont val="Tahoma"/>
            <family val="2"/>
          </rPr>
          <t xml:space="preserve"> as follows:
</t>
        </r>
        <r>
          <rPr>
            <b/>
            <sz val="9"/>
            <color indexed="81"/>
            <rFont val="Tahoma"/>
            <family val="2"/>
          </rPr>
          <t>-Severance &amp; Personnel of $16m</t>
        </r>
        <r>
          <rPr>
            <sz val="9"/>
            <color indexed="81"/>
            <rFont val="Tahoma"/>
            <family val="2"/>
          </rPr>
          <t xml:space="preserve">
</t>
        </r>
        <r>
          <rPr>
            <b/>
            <sz val="9"/>
            <color indexed="81"/>
            <rFont val="Tahoma"/>
            <family val="2"/>
          </rPr>
          <t>-Facilities Consolidation of $162m</t>
        </r>
      </text>
    </comment>
    <comment ref="BA203" authorId="0" shapeId="0" xr:uid="{E4E50950-DDE8-48BC-9072-F2336C5CBF15}">
      <text>
        <r>
          <rPr>
            <b/>
            <sz val="9"/>
            <color indexed="81"/>
            <rFont val="Tahoma"/>
            <family val="2"/>
          </rPr>
          <t>ACS:</t>
        </r>
        <r>
          <rPr>
            <sz val="9"/>
            <color indexed="81"/>
            <rFont val="Tahoma"/>
            <family val="2"/>
          </rPr>
          <t xml:space="preserve">
including $684m in restructuring charges </t>
        </r>
      </text>
    </comment>
    <comment ref="BB203" authorId="2" shapeId="0" xr:uid="{984B51B3-3356-4E10-8734-A81556D40640}">
      <text>
        <r>
          <rPr>
            <b/>
            <sz val="9"/>
            <color indexed="81"/>
            <rFont val="Tahoma"/>
            <family val="2"/>
          </rPr>
          <t>Vegliante, Alex [GIR]:</t>
        </r>
        <r>
          <rPr>
            <sz val="9"/>
            <color indexed="81"/>
            <rFont val="Tahoma"/>
            <family val="2"/>
          </rPr>
          <t xml:space="preserve">
Includes one-time costs of </t>
        </r>
        <r>
          <rPr>
            <b/>
            <sz val="9"/>
            <color indexed="81"/>
            <rFont val="Tahoma"/>
            <family val="2"/>
          </rPr>
          <t>$311m</t>
        </r>
        <r>
          <rPr>
            <sz val="9"/>
            <color indexed="81"/>
            <rFont val="Tahoma"/>
            <family val="2"/>
          </rPr>
          <t xml:space="preserve"> as follows:
</t>
        </r>
        <r>
          <rPr>
            <b/>
            <sz val="9"/>
            <color indexed="81"/>
            <rFont val="Tahoma"/>
            <family val="2"/>
          </rPr>
          <t>-Severance &amp; Personnel of $182m</t>
        </r>
        <r>
          <rPr>
            <sz val="9"/>
            <color indexed="81"/>
            <rFont val="Tahoma"/>
            <family val="2"/>
          </rPr>
          <t xml:space="preserve">
</t>
        </r>
        <r>
          <rPr>
            <b/>
            <sz val="9"/>
            <color indexed="81"/>
            <rFont val="Tahoma"/>
            <family val="2"/>
          </rPr>
          <t>-Facilities Consolidation of $129m</t>
        </r>
      </text>
    </comment>
    <comment ref="BC203" authorId="0" shapeId="0" xr:uid="{4BB7E9FE-609E-4D6A-BACA-D02FB20B0375}">
      <text>
        <r>
          <rPr>
            <b/>
            <sz val="9"/>
            <color indexed="81"/>
            <rFont val="Tahoma"/>
            <family val="2"/>
          </rPr>
          <t>ACS:</t>
        </r>
        <r>
          <rPr>
            <sz val="9"/>
            <color indexed="81"/>
            <rFont val="Tahoma"/>
            <family val="2"/>
          </rPr>
          <t xml:space="preserve">
Including $266m in one time costs  + 
 accrued legal expenses of $1.87 billion, which mostly relate to the fine imposed by the Irish Data Protection Commission in the ongoing data transfers matter and the adoption of new fining guidelines by the European Data Protection Board</t>
        </r>
      </text>
    </comment>
    <comment ref="BD203" authorId="2" shapeId="0" xr:uid="{66324D99-0037-4D38-9D67-DC52D4BBE95D}">
      <text>
        <r>
          <rPr>
            <b/>
            <sz val="9"/>
            <color indexed="81"/>
            <rFont val="Tahoma"/>
            <family val="2"/>
          </rPr>
          <t>Vegliante, Alex [GIR]:</t>
        </r>
        <r>
          <rPr>
            <sz val="9"/>
            <color indexed="81"/>
            <rFont val="Tahoma"/>
            <family val="2"/>
          </rPr>
          <t xml:space="preserve">
Includes one-time costs of </t>
        </r>
        <r>
          <rPr>
            <b/>
            <sz val="9"/>
            <color indexed="81"/>
            <rFont val="Tahoma"/>
            <family val="2"/>
          </rPr>
          <t>$86m</t>
        </r>
        <r>
          <rPr>
            <sz val="9"/>
            <color indexed="81"/>
            <rFont val="Tahoma"/>
            <family val="2"/>
          </rPr>
          <t xml:space="preserve"> as follows:
</t>
        </r>
        <r>
          <rPr>
            <b/>
            <sz val="9"/>
            <color indexed="81"/>
            <rFont val="Tahoma"/>
            <family val="2"/>
          </rPr>
          <t>-Severance &amp; Personnel of $41m</t>
        </r>
        <r>
          <rPr>
            <sz val="9"/>
            <color indexed="81"/>
            <rFont val="Tahoma"/>
            <family val="2"/>
          </rPr>
          <t xml:space="preserve">
</t>
        </r>
        <r>
          <rPr>
            <b/>
            <sz val="9"/>
            <color indexed="81"/>
            <rFont val="Tahoma"/>
            <family val="2"/>
          </rPr>
          <t>-Facilities Consolidation of $45m</t>
        </r>
      </text>
    </comment>
    <comment ref="BE203" authorId="2" shapeId="0" xr:uid="{BCDAFD3A-FEFC-4EA2-ACF7-7978F5B0C1D0}">
      <text>
        <r>
          <rPr>
            <b/>
            <sz val="9"/>
            <color indexed="81"/>
            <rFont val="Tahoma"/>
            <family val="2"/>
          </rPr>
          <t>Vegliante, Alex [GIR]:</t>
        </r>
        <r>
          <rPr>
            <sz val="9"/>
            <color indexed="81"/>
            <rFont val="Tahoma"/>
            <family val="2"/>
          </rPr>
          <t xml:space="preserve">
Includes one-time costs of </t>
        </r>
        <r>
          <rPr>
            <b/>
            <sz val="9"/>
            <color indexed="81"/>
            <rFont val="Tahoma"/>
            <family val="2"/>
          </rPr>
          <t>$139m</t>
        </r>
        <r>
          <rPr>
            <sz val="9"/>
            <color indexed="81"/>
            <rFont val="Tahoma"/>
            <family val="2"/>
          </rPr>
          <t xml:space="preserve"> as follows:
</t>
        </r>
        <r>
          <rPr>
            <b/>
            <sz val="9"/>
            <color indexed="81"/>
            <rFont val="Tahoma"/>
            <family val="2"/>
          </rPr>
          <t>-Severance &amp; Personnel of $(3)m</t>
        </r>
        <r>
          <rPr>
            <sz val="9"/>
            <color indexed="81"/>
            <rFont val="Tahoma"/>
            <family val="2"/>
          </rPr>
          <t xml:space="preserve">
</t>
        </r>
        <r>
          <rPr>
            <b/>
            <sz val="9"/>
            <color indexed="81"/>
            <rFont val="Tahoma"/>
            <family val="2"/>
          </rPr>
          <t>-Facilities Consolidation of $142m</t>
        </r>
      </text>
    </comment>
    <comment ref="BG203" authorId="2" shapeId="0" xr:uid="{A2FB2491-2A58-4C80-AC39-AED5AAD22836}">
      <text>
        <r>
          <rPr>
            <b/>
            <sz val="9"/>
            <color indexed="81"/>
            <rFont val="Tahoma"/>
            <family val="2"/>
          </rPr>
          <t>Vegliante, Alex [GIR]:</t>
        </r>
        <r>
          <rPr>
            <sz val="9"/>
            <color indexed="81"/>
            <rFont val="Tahoma"/>
            <family val="2"/>
          </rPr>
          <t xml:space="preserve">
Includes charge for settlement with State of Texas (fully accrued as of 6/30/24)</t>
        </r>
      </text>
    </comment>
    <comment ref="BI203" authorId="2" shapeId="0" xr:uid="{EA2D3D07-92D0-4C8F-AF6B-EB09581B0B11}">
      <text>
        <r>
          <rPr>
            <b/>
            <sz val="9"/>
            <color indexed="81"/>
            <rFont val="Tahoma"/>
            <family val="2"/>
          </rPr>
          <t>Vegliante, Alex [GIR]:</t>
        </r>
        <r>
          <rPr>
            <sz val="9"/>
            <color indexed="81"/>
            <rFont val="Tahoma"/>
            <family val="2"/>
          </rPr>
          <t xml:space="preserve">
incl. benefit of $1.55bn reduction in legal accruals</t>
        </r>
      </text>
    </comment>
    <comment ref="CX212" authorId="2" shapeId="0" xr:uid="{00000000-0006-0000-0700-00000F000000}">
      <text>
        <r>
          <rPr>
            <sz val="9"/>
            <color indexed="81"/>
            <rFont val="Tahoma"/>
            <family val="2"/>
          </rPr>
          <t>Guide: $70-73bn
Guide (as of Q3EPS): $70-71bn</t>
        </r>
      </text>
    </comment>
    <comment ref="CY212" authorId="1" shapeId="0" xr:uid="{00000000-0006-0000-0700-000010000000}">
      <text>
        <r>
          <rPr>
            <b/>
            <sz val="9"/>
            <color indexed="81"/>
            <rFont val="Tahoma"/>
            <family val="2"/>
          </rPr>
          <t>Steiger, Alexandra C [GIR]:</t>
        </r>
        <r>
          <rPr>
            <sz val="9"/>
            <color indexed="81"/>
            <rFont val="Tahoma"/>
            <family val="2"/>
          </rPr>
          <t xml:space="preserve">
Guide (as of Q3'22): $85-87bn
Guide (as of Q2'22): $85-88bn
Guide (as of Q1'22): $87-92bn
Guide (as of Q4'21): $90-95bn
Guide (as of Q321): $91-97bn 
</t>
        </r>
      </text>
    </comment>
    <comment ref="CZ212" authorId="0" shapeId="0" xr:uid="{B002E41C-91EC-4B99-A7E3-96E934DF23D5}">
      <text>
        <r>
          <rPr>
            <b/>
            <sz val="9"/>
            <color indexed="81"/>
            <rFont val="Tahoma"/>
            <family val="2"/>
          </rPr>
          <t>ACS:</t>
        </r>
        <r>
          <rPr>
            <sz val="9"/>
            <color indexed="81"/>
            <rFont val="Tahoma"/>
            <family val="2"/>
          </rPr>
          <t xml:space="preserve">
</t>
        </r>
        <r>
          <rPr>
            <b/>
            <sz val="9"/>
            <color indexed="81"/>
            <rFont val="Tahoma"/>
            <family val="2"/>
          </rPr>
          <t xml:space="preserve">Guide (Q3'23 EPS): </t>
        </r>
        <r>
          <rPr>
            <sz val="9"/>
            <color indexed="81"/>
            <rFont val="Tahoma"/>
            <family val="2"/>
          </rPr>
          <t xml:space="preserve">$87-89bn incl. $1.87bn legal fine (data transfer) + $3.5bn of restructuring costs
OLD Guide (Q2'23 EPS): $88-91bn, incl. a $1.87bn legal fine (data transfer) + $4bn in restructuring charges 
OLD Guide (Q1'23 EPS): $86-90bn, incl. ~$3-5bn related to facilities consolidation charges and severance &amp; other personnel costs
OLD Guide (3/14/23 update): $86-92bn, incl. ~$3-5bn related to facilities consolidation charges and severance &amp; other personnel costs
OLD Guide (Q4'22 EPS): $89-95bn
OLD Guide (11/11/22 update): $94-100bn
OLD Guide (Q3'22 EPS): $96-101bn, incl. $2bn from consolidating office footprint </t>
        </r>
      </text>
    </comment>
    <comment ref="DA212" authorId="2" shapeId="0" xr:uid="{BAFFA79A-7C65-4699-B934-CA63CC1FB14A}">
      <text>
        <r>
          <rPr>
            <b/>
            <sz val="9"/>
            <color indexed="81"/>
            <rFont val="Tahoma"/>
            <family val="2"/>
          </rPr>
          <t>Vegliante, Alex [GIR]:</t>
        </r>
        <r>
          <rPr>
            <sz val="9"/>
            <color indexed="81"/>
            <rFont val="Tahoma"/>
            <family val="2"/>
          </rPr>
          <t xml:space="preserve">
</t>
        </r>
        <r>
          <rPr>
            <b/>
            <sz val="9"/>
            <color indexed="81"/>
            <rFont val="Tahoma"/>
            <family val="2"/>
          </rPr>
          <t xml:space="preserve">Guide (Q3'24 EPS): </t>
        </r>
        <r>
          <rPr>
            <sz val="9"/>
            <color indexed="81"/>
            <rFont val="Tahoma"/>
            <family val="2"/>
          </rPr>
          <t>$96-98bn
OLD Guide (Q2'24 EPS): $96-99bn
OLD Guide (Q1'24 EPS): $96-99bn
OLD Guide (Q4'23 EPS): $94-99bn
OLD Guide (Q3'23 EPS): $94-99bn</t>
        </r>
      </text>
    </comment>
    <comment ref="DB212" authorId="2" shapeId="0" xr:uid="{B04DF1C7-FA37-486C-B987-EFB6B21DCFD6}">
      <text>
        <r>
          <rPr>
            <b/>
            <sz val="9"/>
            <color indexed="81"/>
            <rFont val="Tahoma"/>
            <family val="2"/>
          </rPr>
          <t>Vegliante, Alex [GIR]:</t>
        </r>
        <r>
          <rPr>
            <sz val="9"/>
            <color indexed="81"/>
            <rFont val="Tahoma"/>
            <family val="2"/>
          </rPr>
          <t xml:space="preserve">
</t>
        </r>
        <r>
          <rPr>
            <b/>
            <sz val="9"/>
            <color indexed="81"/>
            <rFont val="Tahoma"/>
            <family val="2"/>
          </rPr>
          <t>Guide (Q3'25 EPS):</t>
        </r>
        <r>
          <rPr>
            <sz val="9"/>
            <color indexed="81"/>
            <rFont val="Tahoma"/>
            <family val="2"/>
          </rPr>
          <t xml:space="preserve"> $116-118bn
OLD Guide (Q2'25 EPS): $114-118bn
OLD Guide (Q1'25 EPS): $113-118bn
OLD Guide (Q4'24 EPS): $114-119bn</t>
        </r>
      </text>
    </comment>
    <comment ref="DC212" authorId="2" shapeId="0" xr:uid="{7EE1A726-ADDF-468F-B4FC-DBA19571CC67}">
      <text>
        <r>
          <rPr>
            <b/>
            <sz val="9"/>
            <color indexed="81"/>
            <rFont val="Tahoma"/>
            <family val="2"/>
          </rPr>
          <t>Vegliante, Alex [GIR]:</t>
        </r>
        <r>
          <rPr>
            <sz val="9"/>
            <color indexed="81"/>
            <rFont val="Tahoma"/>
            <family val="2"/>
          </rPr>
          <t xml:space="preserve">
</t>
        </r>
        <r>
          <rPr>
            <b/>
            <sz val="9"/>
            <color indexed="81"/>
            <rFont val="Tahoma"/>
            <family val="2"/>
          </rPr>
          <t>Guide (Q4'25 EPS):</t>
        </r>
        <r>
          <rPr>
            <sz val="9"/>
            <color indexed="81"/>
            <rFont val="Tahoma"/>
            <family val="2"/>
          </rPr>
          <t xml:space="preserve"> $162-169bn
</t>
        </r>
      </text>
    </comment>
    <comment ref="BB214" authorId="0" shapeId="0" xr:uid="{249080E8-D563-4FCB-B11B-5BB76DD711BC}">
      <text>
        <r>
          <rPr>
            <b/>
            <sz val="9"/>
            <color indexed="81"/>
            <rFont val="Tahoma"/>
            <family val="2"/>
          </rPr>
          <t>ACS:</t>
        </r>
        <r>
          <rPr>
            <sz val="9"/>
            <color indexed="81"/>
            <rFont val="Tahoma"/>
            <family val="2"/>
          </rPr>
          <t xml:space="preserve">
Guide (as of Q3'22) - expect the % growth rate of 2023 operating expenses to decelerate meaningfully as we curtail non-headcount related expense growth and keep 2023 headcount roughly flat with Q3'22 levels</t>
        </r>
      </text>
    </comment>
    <comment ref="BC214" authorId="0" shapeId="0" xr:uid="{D30B7265-815A-481C-83B3-21AC4D1DC1BB}">
      <text>
        <r>
          <rPr>
            <b/>
            <sz val="9"/>
            <color indexed="81"/>
            <rFont val="Tahoma"/>
            <family val="2"/>
          </rPr>
          <t>ACS:</t>
        </r>
        <r>
          <rPr>
            <sz val="9"/>
            <color indexed="81"/>
            <rFont val="Tahoma"/>
            <family val="2"/>
          </rPr>
          <t xml:space="preserve">
Guide (as of Q3'22) - expect the % growth rate of 2023 operating expenses to decelerate meaningfully as we curtail non-headcount related expense growth and keep 2023 headcount roughly flat with Q3'22 levels</t>
        </r>
      </text>
    </comment>
    <comment ref="BD214" authorId="0" shapeId="0" xr:uid="{C8C4527F-2A77-44C6-86CC-8915B89C5EAD}">
      <text>
        <r>
          <rPr>
            <b/>
            <sz val="9"/>
            <color indexed="81"/>
            <rFont val="Tahoma"/>
            <family val="2"/>
          </rPr>
          <t>ACS:</t>
        </r>
        <r>
          <rPr>
            <sz val="9"/>
            <color indexed="81"/>
            <rFont val="Tahoma"/>
            <family val="2"/>
          </rPr>
          <t xml:space="preserve">
Guide (as of Q3'22) - expect the % growth rate of 2023 operating expenses to decelerate meaningfully as we curtail non-headcount related expense growth and keep 2023 headcount roughly flat with Q3'22 levels</t>
        </r>
      </text>
    </comment>
    <comment ref="BE214" authorId="0" shapeId="0" xr:uid="{F9361EC2-BBBC-44AE-B91D-73BA0A834BA6}">
      <text>
        <r>
          <rPr>
            <b/>
            <sz val="9"/>
            <color indexed="81"/>
            <rFont val="Tahoma"/>
            <family val="2"/>
          </rPr>
          <t>ACS:</t>
        </r>
        <r>
          <rPr>
            <sz val="9"/>
            <color indexed="81"/>
            <rFont val="Tahoma"/>
            <family val="2"/>
          </rPr>
          <t xml:space="preserve">
Guide (as of Q3'22) - expect the % growth rate of 2023 operating expenses to decelerate meaningfully as we curtail non-headcount related expense growth and keep 2023 headcount roughly flat with Q3'22 levels</t>
        </r>
      </text>
    </comment>
    <comment ref="DC214" authorId="2" shapeId="0" xr:uid="{C3AF2900-CCFC-400D-9A7C-DD10C293BBBA}">
      <text>
        <r>
          <rPr>
            <b/>
            <sz val="9"/>
            <color indexed="81"/>
            <rFont val="Tahoma"/>
            <family val="2"/>
          </rPr>
          <t>Vegliante, Alex [GIR]:</t>
        </r>
        <r>
          <rPr>
            <sz val="9"/>
            <color indexed="81"/>
            <rFont val="Tahoma"/>
            <family val="2"/>
          </rPr>
          <t xml:space="preserve">
</t>
        </r>
        <r>
          <rPr>
            <i/>
            <sz val="9"/>
            <color indexed="81"/>
            <rFont val="Tahoma"/>
            <family val="2"/>
          </rPr>
          <t xml:space="preserve">OLD Guide (Q3'25 EPS):
Total expenses will grow at a significantly faster percentage rate in 2026 than 2025, with growth driven primarily by:
-Infrastructure costs, including incremental cloud expenses and depreciation;
-Employee compensation costs (2nd largest contributor to growth) as we recognize a full year of compensation for employees hired throughout 2025, particularly AI talent, and add technical talent in priority areas.
</t>
        </r>
        <r>
          <rPr>
            <sz val="9"/>
            <color indexed="81"/>
            <rFont val="Tahoma"/>
            <family val="2"/>
          </rPr>
          <t xml:space="preserve">
</t>
        </r>
        <r>
          <rPr>
            <i/>
            <sz val="9"/>
            <color indexed="81"/>
            <rFont val="Tahoma"/>
            <family val="2"/>
          </rPr>
          <t>OLD Guide (Q2'25 EPS):</t>
        </r>
        <r>
          <rPr>
            <b/>
            <i/>
            <sz val="9"/>
            <color indexed="81"/>
            <rFont val="Tahoma"/>
            <family val="2"/>
          </rPr>
          <t xml:space="preserve">
</t>
        </r>
        <r>
          <rPr>
            <i/>
            <sz val="9"/>
            <color indexed="81"/>
            <rFont val="Tahoma"/>
            <family val="2"/>
          </rPr>
          <t>Expect a growth rate higher than the 2025 growth rate (i.e. above +20-24% YoY growth) due to:
-Infrastructure costs (largest driver) - sharp acceleration in depreciation expense growth and higher operating costs as we continue to scale up infrastructure fleet
-employee compensation (2nd largest driver) - add technical talent in priority areas and recognize a full year of compensation expenses for employees hired throughout 2025</t>
        </r>
      </text>
    </comment>
    <comment ref="DA217" authorId="0" shapeId="0" xr:uid="{0D0B8183-C898-4224-8858-E79125C8E0A9}">
      <text>
        <r>
          <rPr>
            <b/>
            <sz val="9"/>
            <color indexed="81"/>
            <rFont val="Tahoma"/>
            <family val="2"/>
          </rPr>
          <t>ACS:</t>
        </r>
        <r>
          <rPr>
            <sz val="9"/>
            <color indexed="81"/>
            <rFont val="Tahoma"/>
            <family val="2"/>
          </rPr>
          <t xml:space="preserve">
Guide (as of Q3'22): expect to pace RL investments to achieve goal of growing OI in the LT</t>
        </r>
      </text>
    </comment>
    <comment ref="DC219" authorId="2" shapeId="0" xr:uid="{06F77751-1667-4F8F-A71C-3B03DA9D5CF8}">
      <text>
        <r>
          <rPr>
            <b/>
            <sz val="9"/>
            <color indexed="81"/>
            <rFont val="Tahoma"/>
            <family val="2"/>
          </rPr>
          <t>Vegliante, Alex [GIR]:</t>
        </r>
        <r>
          <rPr>
            <sz val="9"/>
            <color indexed="81"/>
            <rFont val="Tahoma"/>
            <family val="2"/>
          </rPr>
          <t xml:space="preserve">
</t>
        </r>
        <r>
          <rPr>
            <b/>
            <sz val="9"/>
            <color indexed="81"/>
            <rFont val="Tahoma"/>
            <family val="2"/>
          </rPr>
          <t>Guide (Q4'25 EPS):</t>
        </r>
        <r>
          <rPr>
            <sz val="9"/>
            <color indexed="81"/>
            <rFont val="Tahoma"/>
            <family val="2"/>
          </rPr>
          <t xml:space="preserve"> Despite the meaningful step up in infrastructure investment,</t>
        </r>
        <r>
          <rPr>
            <b/>
            <sz val="9"/>
            <color indexed="81"/>
            <rFont val="Tahoma"/>
            <family val="2"/>
          </rPr>
          <t xml:space="preserve"> in 2026 we expect to deliver operating income that is above 2025 operating income</t>
        </r>
      </text>
    </comment>
    <comment ref="BB222" authorId="2" shapeId="0" xr:uid="{E479508C-AA66-4F5E-93E2-3147D63E0303}">
      <text>
        <r>
          <rPr>
            <b/>
            <sz val="9"/>
            <color indexed="81"/>
            <rFont val="Tahoma"/>
            <family val="2"/>
          </rPr>
          <t>Vegliante, Alex [GIR]:</t>
        </r>
        <r>
          <rPr>
            <sz val="9"/>
            <color indexed="81"/>
            <rFont val="Tahoma"/>
            <family val="2"/>
          </rPr>
          <t xml:space="preserve">
Includes one-time costs of </t>
        </r>
        <r>
          <rPr>
            <b/>
            <sz val="9"/>
            <color indexed="81"/>
            <rFont val="Tahoma"/>
            <family val="2"/>
          </rPr>
          <t>$934m</t>
        </r>
      </text>
    </comment>
    <comment ref="BC222" authorId="2" shapeId="0" xr:uid="{F476EC4F-ACBE-4FF0-AD0A-4672B61897BC}">
      <text>
        <r>
          <rPr>
            <b/>
            <sz val="9"/>
            <color indexed="81"/>
            <rFont val="Tahoma"/>
            <family val="2"/>
          </rPr>
          <t>Vegliante, Alex [GIR]:</t>
        </r>
        <r>
          <rPr>
            <sz val="9"/>
            <color indexed="81"/>
            <rFont val="Tahoma"/>
            <family val="2"/>
          </rPr>
          <t xml:space="preserve">
Includes one-time costs of </t>
        </r>
        <r>
          <rPr>
            <b/>
            <sz val="9"/>
            <color indexed="81"/>
            <rFont val="Tahoma"/>
            <family val="2"/>
          </rPr>
          <t>$705m</t>
        </r>
      </text>
    </comment>
    <comment ref="BD222" authorId="2" shapeId="0" xr:uid="{2682CFBC-9F5B-4563-B142-288A1B7328DC}">
      <text>
        <r>
          <rPr>
            <b/>
            <sz val="9"/>
            <color indexed="81"/>
            <rFont val="Tahoma"/>
            <family val="2"/>
          </rPr>
          <t>Vegliante, Alex [GIR]:</t>
        </r>
        <r>
          <rPr>
            <sz val="9"/>
            <color indexed="81"/>
            <rFont val="Tahoma"/>
            <family val="2"/>
          </rPr>
          <t xml:space="preserve">
Includes one-time costs of </t>
        </r>
        <r>
          <rPr>
            <b/>
            <sz val="9"/>
            <color indexed="81"/>
            <rFont val="Tahoma"/>
            <family val="2"/>
          </rPr>
          <t>$305m</t>
        </r>
      </text>
    </comment>
    <comment ref="BB227" authorId="2" shapeId="0" xr:uid="{5CAF35B0-2E7F-47FB-AFBC-22126263C56A}">
      <text>
        <r>
          <rPr>
            <b/>
            <sz val="9"/>
            <color indexed="81"/>
            <rFont val="Tahoma"/>
            <family val="2"/>
          </rPr>
          <t>Vegliante, Alex [GIR]:</t>
        </r>
        <r>
          <rPr>
            <sz val="9"/>
            <color indexed="81"/>
            <rFont val="Tahoma"/>
            <family val="2"/>
          </rPr>
          <t xml:space="preserve">
Includes one-time costs of </t>
        </r>
        <r>
          <rPr>
            <b/>
            <sz val="9"/>
            <color indexed="81"/>
            <rFont val="Tahoma"/>
            <family val="2"/>
          </rPr>
          <t>$210m</t>
        </r>
      </text>
    </comment>
    <comment ref="BC227" authorId="2" shapeId="0" xr:uid="{8508478F-6EEC-4695-B2D2-C5D8B73E9BC5}">
      <text>
        <r>
          <rPr>
            <b/>
            <sz val="9"/>
            <color indexed="81"/>
            <rFont val="Tahoma"/>
            <family val="2"/>
          </rPr>
          <t>Vegliante, Alex [GIR]:</t>
        </r>
        <r>
          <rPr>
            <sz val="9"/>
            <color indexed="81"/>
            <rFont val="Tahoma"/>
            <family val="2"/>
          </rPr>
          <t xml:space="preserve">
Includes one-time costs of </t>
        </r>
        <r>
          <rPr>
            <b/>
            <sz val="9"/>
            <color indexed="81"/>
            <rFont val="Tahoma"/>
            <family val="2"/>
          </rPr>
          <t>$75m</t>
        </r>
      </text>
    </comment>
    <comment ref="BD227" authorId="2" shapeId="0" xr:uid="{5D163E9C-CF2C-456B-A151-B61E9C476A61}">
      <text>
        <r>
          <rPr>
            <b/>
            <sz val="9"/>
            <color indexed="81"/>
            <rFont val="Tahoma"/>
            <family val="2"/>
          </rPr>
          <t>Vegliante, Alex [GIR]:</t>
        </r>
        <r>
          <rPr>
            <sz val="9"/>
            <color indexed="81"/>
            <rFont val="Tahoma"/>
            <family val="2"/>
          </rPr>
          <t xml:space="preserve">
Includes one-time costs of </t>
        </r>
        <r>
          <rPr>
            <b/>
            <sz val="9"/>
            <color indexed="81"/>
            <rFont val="Tahoma"/>
            <family val="2"/>
          </rPr>
          <t>$75m</t>
        </r>
      </text>
    </comment>
    <comment ref="CZ227" authorId="0" shapeId="0" xr:uid="{2562EF5E-E074-470D-B123-AE13562F7D28}">
      <text>
        <r>
          <rPr>
            <b/>
            <sz val="9"/>
            <color indexed="81"/>
            <rFont val="Tahoma"/>
            <family val="2"/>
          </rPr>
          <t>ACS:</t>
        </r>
        <r>
          <rPr>
            <sz val="9"/>
            <color indexed="81"/>
            <rFont val="Tahoma"/>
            <family val="2"/>
          </rPr>
          <t xml:space="preserve">
Guide (as of Q3'22): "RL  losses to grow significantly in 2023"</t>
        </r>
      </text>
    </comment>
    <comment ref="DA227" authorId="2" shapeId="0" xr:uid="{9E7A382F-CCE9-4E7E-9F81-25062480230B}">
      <text>
        <r>
          <rPr>
            <b/>
            <sz val="9"/>
            <color indexed="81"/>
            <rFont val="Tahoma"/>
            <family val="2"/>
          </rPr>
          <t>Vegliante, Alex [GIR]:</t>
        </r>
        <r>
          <rPr>
            <sz val="9"/>
            <color indexed="81"/>
            <rFont val="Tahoma"/>
            <family val="2"/>
          </rPr>
          <t xml:space="preserve">
</t>
        </r>
        <r>
          <rPr>
            <b/>
            <sz val="9"/>
            <color indexed="81"/>
            <rFont val="Tahoma"/>
            <family val="2"/>
          </rPr>
          <t>Guide (Q3'23 EPS):</t>
        </r>
        <r>
          <rPr>
            <sz val="9"/>
            <color indexed="81"/>
            <rFont val="Tahoma"/>
            <family val="2"/>
          </rPr>
          <t xml:space="preserve"> Expect operating losses to increase meaningfully YoY</t>
        </r>
      </text>
    </comment>
    <comment ref="DC227" authorId="2" shapeId="0" xr:uid="{82CBF28B-E5A8-4C23-BEFF-509461019E65}">
      <text>
        <r>
          <rPr>
            <b/>
            <sz val="9"/>
            <color indexed="81"/>
            <rFont val="Tahoma"/>
            <family val="2"/>
          </rPr>
          <t>Vegliante, Alex [GIR]:</t>
        </r>
        <r>
          <rPr>
            <sz val="9"/>
            <color indexed="81"/>
            <rFont val="Tahoma"/>
            <family val="2"/>
          </rPr>
          <t xml:space="preserve">
</t>
        </r>
        <r>
          <rPr>
            <b/>
            <sz val="9"/>
            <color indexed="81"/>
            <rFont val="Tahoma"/>
            <family val="2"/>
          </rPr>
          <t>Guide (Q4'25 EPS):</t>
        </r>
        <r>
          <rPr>
            <sz val="9"/>
            <color indexed="81"/>
            <rFont val="Tahoma"/>
            <family val="2"/>
          </rPr>
          <t xml:space="preserve">
At a segment level, we expect expense growth to be driven by the Family of Apps, with </t>
        </r>
        <r>
          <rPr>
            <b/>
            <sz val="9"/>
            <color indexed="81"/>
            <rFont val="Tahoma"/>
            <family val="2"/>
          </rPr>
          <t>Reality Labs operating losses remaining similar to 2025 levels.</t>
        </r>
      </text>
    </comment>
    <comment ref="BB252" authorId="2" shapeId="0" xr:uid="{DD8E5DA2-3775-4B94-8FE4-FDDF2A49492F}">
      <text>
        <r>
          <rPr>
            <b/>
            <sz val="9"/>
            <color indexed="81"/>
            <rFont val="Tahoma"/>
            <family val="2"/>
          </rPr>
          <t>Vegliante, Alex [GIR]:</t>
        </r>
        <r>
          <rPr>
            <sz val="9"/>
            <color indexed="81"/>
            <rFont val="Tahoma"/>
            <family val="2"/>
          </rPr>
          <t xml:space="preserve">
Employees impacted by 2023 layoffs are included in this figure; 
"substantially all" employees impacted by 2022 layoffs </t>
        </r>
        <r>
          <rPr>
            <b/>
            <sz val="9"/>
            <color indexed="81"/>
            <rFont val="Tahoma"/>
            <family val="2"/>
          </rPr>
          <t xml:space="preserve">not </t>
        </r>
        <r>
          <rPr>
            <sz val="9"/>
            <color indexed="81"/>
            <rFont val="Tahoma"/>
            <family val="2"/>
          </rPr>
          <t>included in this figure</t>
        </r>
      </text>
    </comment>
    <comment ref="BD252" authorId="2" shapeId="0" xr:uid="{C875F6AF-5903-48C4-AD18-1F1308339FC2}">
      <text>
        <r>
          <rPr>
            <b/>
            <sz val="9"/>
            <color indexed="81"/>
            <rFont val="Tahoma"/>
            <family val="2"/>
          </rPr>
          <t>Vegliante, Alex [GIR]:</t>
        </r>
        <r>
          <rPr>
            <sz val="9"/>
            <color indexed="81"/>
            <rFont val="Tahoma"/>
            <family val="2"/>
          </rPr>
          <t xml:space="preserve">
Note: Q2'22 ending headcount does not include ~50% of the ~10k 2023 RIF (will be factored into Q3'23 reported headcount)</t>
        </r>
      </text>
    </comment>
    <comment ref="BE252" authorId="0" shapeId="0" xr:uid="{A3DE965A-53D3-4FAE-8292-5FEF2176E558}">
      <text>
        <r>
          <rPr>
            <b/>
            <sz val="9"/>
            <color indexed="81"/>
            <rFont val="Tahoma"/>
            <family val="2"/>
          </rPr>
          <t>ACS:Guide (as of Q3'22) - expect headcount at the end of 2023 to be inline with Q3'22</t>
        </r>
      </text>
    </comment>
    <comment ref="BI252" authorId="2" shapeId="0" xr:uid="{52DE602E-9352-47D5-BDD9-6E3C582B0FC3}">
      <text>
        <r>
          <rPr>
            <b/>
            <sz val="9"/>
            <color indexed="81"/>
            <rFont val="Tahoma"/>
            <family val="2"/>
          </rPr>
          <t>Vegliante, Alex [GIR]:</t>
        </r>
        <r>
          <rPr>
            <sz val="9"/>
            <color indexed="81"/>
            <rFont val="Tahoma"/>
            <family val="2"/>
          </rPr>
          <t xml:space="preserve">
Reported headcount to be meaningfully higher vs. YE2023 (hiring backlog)</t>
        </r>
      </text>
    </comment>
    <comment ref="BL266" authorId="2" shapeId="0" xr:uid="{0E008A1E-9176-4E0D-9FCA-4FBBB58A3E4E}">
      <text>
        <r>
          <rPr>
            <b/>
            <sz val="9"/>
            <color indexed="81"/>
            <rFont val="Tahoma"/>
            <family val="2"/>
          </rPr>
          <t>Vegliante, Alex [GIR]:</t>
        </r>
        <r>
          <rPr>
            <sz val="9"/>
            <color indexed="81"/>
            <rFont val="Tahoma"/>
            <family val="2"/>
          </rPr>
          <t xml:space="preserve">
*Provision for income taxes includes a one-time, non-cash income tax charge of $15.93 billion accrued in the third quarter of 2025 related
to the implementation of the One Big Beautiful Bill Act. For more information, see the section entitled "Provision for Income Taxes - OneTime, Non-Cash Charge Impact" in this press release.</t>
        </r>
      </text>
    </comment>
    <comment ref="BA267" authorId="0" shapeId="0" xr:uid="{1528D5BE-9296-4AAE-9C9F-C792C1191DB3}">
      <text>
        <r>
          <rPr>
            <b/>
            <sz val="9"/>
            <color indexed="81"/>
            <rFont val="Tahoma"/>
            <family val="2"/>
          </rPr>
          <t xml:space="preserve">ACS: 
</t>
        </r>
        <r>
          <rPr>
            <sz val="9"/>
            <color indexed="81"/>
            <rFont val="Tahoma"/>
            <family val="2"/>
          </rPr>
          <t>expect our fourth quarter 2022 and our full-year 2023 tax rate to be similar to the third quarter 2022 rate.</t>
        </r>
      </text>
    </comment>
    <comment ref="BE267" authorId="2" shapeId="0" xr:uid="{0DFD6C8B-FA9B-4721-BF7E-373A3209A2F0}">
      <text>
        <r>
          <rPr>
            <b/>
            <sz val="9"/>
            <color indexed="81"/>
            <rFont val="Tahoma"/>
            <family val="2"/>
          </rPr>
          <t>Vegliante, Alex [GIR]:</t>
        </r>
        <r>
          <rPr>
            <sz val="9"/>
            <color indexed="81"/>
            <rFont val="Tahoma"/>
            <family val="2"/>
          </rPr>
          <t xml:space="preserve">
</t>
        </r>
        <r>
          <rPr>
            <b/>
            <sz val="9"/>
            <color indexed="81"/>
            <rFont val="Tahoma"/>
            <family val="2"/>
          </rPr>
          <t xml:space="preserve">Guide (Q3'23 EPS): </t>
        </r>
        <r>
          <rPr>
            <sz val="9"/>
            <color indexed="81"/>
            <rFont val="Tahoma"/>
            <family val="2"/>
          </rPr>
          <t>Tax rate to be similar to Q3'23 rate</t>
        </r>
      </text>
    </comment>
    <comment ref="BI267" authorId="2" shapeId="0" xr:uid="{FAD07F1D-DE4D-4B91-8BD7-E4265F1D65A8}">
      <text>
        <r>
          <rPr>
            <b/>
            <sz val="9"/>
            <color indexed="81"/>
            <rFont val="Tahoma"/>
            <family val="2"/>
          </rPr>
          <t>Vegliante, Alex [GIR]:</t>
        </r>
        <r>
          <rPr>
            <sz val="9"/>
            <color indexed="81"/>
            <rFont val="Tahoma"/>
            <family val="2"/>
          </rPr>
          <t xml:space="preserve">
Guide: low teens %</t>
        </r>
      </text>
    </comment>
    <comment ref="BL267" authorId="2" shapeId="0" xr:uid="{49215D6C-DFC3-48B7-9860-71E1ADBDD3DC}">
      <text>
        <r>
          <rPr>
            <b/>
            <sz val="9"/>
            <color indexed="81"/>
            <rFont val="Tahoma"/>
            <family val="2"/>
          </rPr>
          <t>Vegliante, Alex [GIR]:</t>
        </r>
        <r>
          <rPr>
            <sz val="9"/>
            <color indexed="81"/>
            <rFont val="Tahoma"/>
            <family val="2"/>
          </rPr>
          <t xml:space="preserve">
</t>
        </r>
        <r>
          <rPr>
            <b/>
            <sz val="9"/>
            <color indexed="81"/>
            <rFont val="Tahoma"/>
            <family val="2"/>
          </rPr>
          <t>Guide (Q2'25 EPS):</t>
        </r>
        <r>
          <rPr>
            <sz val="9"/>
            <color indexed="81"/>
            <rFont val="Tahoma"/>
            <family val="2"/>
          </rPr>
          <t xml:space="preserve"> Expect the enactment of the new US tax law will result in a reduction in US federal cash tax for the remainder of the current year and future years</t>
        </r>
      </text>
    </comment>
    <comment ref="BM267" authorId="2" shapeId="0" xr:uid="{7C1D92D1-38E9-46F3-A5B8-141FA934A76C}">
      <text>
        <r>
          <rPr>
            <b/>
            <sz val="9"/>
            <color indexed="81"/>
            <rFont val="Tahoma"/>
            <family val="2"/>
          </rPr>
          <t>Vegliante, Alex [GIR]:</t>
        </r>
        <r>
          <rPr>
            <sz val="9"/>
            <color indexed="81"/>
            <rFont val="Tahoma"/>
            <family val="2"/>
          </rPr>
          <t xml:space="preserve">
</t>
        </r>
        <r>
          <rPr>
            <b/>
            <sz val="9"/>
            <color indexed="81"/>
            <rFont val="Tahoma"/>
            <family val="2"/>
          </rPr>
          <t xml:space="preserve">Guide (Q3'25 EPS): </t>
        </r>
        <r>
          <rPr>
            <sz val="9"/>
            <color indexed="81"/>
            <rFont val="Tahoma"/>
            <family val="2"/>
          </rPr>
          <t xml:space="preserve">12-15%
</t>
        </r>
        <r>
          <rPr>
            <i/>
            <sz val="9"/>
            <color indexed="81"/>
            <rFont val="Tahoma"/>
            <family val="2"/>
          </rPr>
          <t>OLD Guide (Q2'25 EPS): Expect the enactment of the new US tax law will result in a reduction in US federal cash tax for the remainder of the current year and future years</t>
        </r>
      </text>
    </comment>
    <comment ref="CX267" authorId="2" shapeId="0" xr:uid="{00000000-0006-0000-0700-000011000000}">
      <text>
        <r>
          <rPr>
            <b/>
            <sz val="9"/>
            <color indexed="81"/>
            <rFont val="Tahoma"/>
            <family val="2"/>
          </rPr>
          <t>Vegliante, Alex [GIR]:</t>
        </r>
        <r>
          <rPr>
            <sz val="9"/>
            <color indexed="81"/>
            <rFont val="Tahoma"/>
            <family val="2"/>
          </rPr>
          <t xml:space="preserve">
Guide: high teens %</t>
        </r>
      </text>
    </comment>
    <comment ref="CY267" authorId="1" shapeId="0" xr:uid="{00000000-0006-0000-0700-000012000000}">
      <text>
        <r>
          <rPr>
            <b/>
            <sz val="9"/>
            <color indexed="81"/>
            <rFont val="Tahoma"/>
            <family val="2"/>
          </rPr>
          <t>Steiger, Alexandra C [GIR]:</t>
        </r>
        <r>
          <rPr>
            <sz val="9"/>
            <color indexed="81"/>
            <rFont val="Tahoma"/>
            <family val="2"/>
          </rPr>
          <t xml:space="preserve">
Guide as of Q222: expect FY tax rate to be above Q2 and in the high teens
Guide as of Q122: above Q1 in the high teens %
Guide as of Q321: similar tax rate vs. 2021 (=high teens) </t>
        </r>
      </text>
    </comment>
    <comment ref="CZ267" authorId="0" shapeId="0" xr:uid="{F74AFE4E-DB50-47A7-AEC4-10826431067B}">
      <text>
        <r>
          <rPr>
            <b/>
            <sz val="9"/>
            <color indexed="81"/>
            <rFont val="Tahoma"/>
            <family val="2"/>
          </rPr>
          <t>ACS:</t>
        </r>
        <r>
          <rPr>
            <sz val="9"/>
            <color indexed="81"/>
            <rFont val="Tahoma"/>
            <family val="2"/>
          </rPr>
          <t xml:space="preserve">
Guide (as of Q1'23): ~20%
Guide (as of Q4'22): low 20%
Guide (as of Q3'22): full-year 2023 tax rate to be similar to the third quarter 2022 rate.</t>
        </r>
      </text>
    </comment>
    <comment ref="DA267" authorId="2" shapeId="0" xr:uid="{7E658E57-E5D1-4FC4-9129-99235DF37CB5}">
      <text>
        <r>
          <rPr>
            <b/>
            <sz val="9"/>
            <color indexed="81"/>
            <rFont val="Tahoma"/>
            <family val="2"/>
          </rPr>
          <t>Vegliante, Alex [GIR]:</t>
        </r>
        <r>
          <rPr>
            <sz val="9"/>
            <color indexed="81"/>
            <rFont val="Tahoma"/>
            <family val="2"/>
          </rPr>
          <t xml:space="preserve">
</t>
        </r>
        <r>
          <rPr>
            <b/>
            <sz val="9"/>
            <color indexed="81"/>
            <rFont val="Tahoma"/>
            <family val="2"/>
          </rPr>
          <t xml:space="preserve">Guide (Q2'24 EPS): </t>
        </r>
        <r>
          <rPr>
            <sz val="9"/>
            <color indexed="81"/>
            <rFont val="Tahoma"/>
            <family val="2"/>
          </rPr>
          <t>mid teens %
OLD Guide (Q1'24 EPS)</t>
        </r>
        <r>
          <rPr>
            <b/>
            <sz val="9"/>
            <color indexed="81"/>
            <rFont val="Tahoma"/>
            <family val="2"/>
          </rPr>
          <t>:</t>
        </r>
        <r>
          <rPr>
            <sz val="9"/>
            <color indexed="81"/>
            <rFont val="Tahoma"/>
            <family val="2"/>
          </rPr>
          <t xml:space="preserve"> mid teens %
OLD Guide (Q4'23 EPS): Tax rate in mid teens %
OLD Guide (Q3'23 EPS):</t>
        </r>
        <r>
          <rPr>
            <b/>
            <sz val="9"/>
            <color indexed="81"/>
            <rFont val="Tahoma"/>
            <family val="2"/>
          </rPr>
          <t xml:space="preserve"> </t>
        </r>
        <r>
          <rPr>
            <sz val="9"/>
            <color indexed="81"/>
            <rFont val="Tahoma"/>
            <family val="2"/>
          </rPr>
          <t>Tax rate to be similar to Q3'23 rate</t>
        </r>
      </text>
    </comment>
    <comment ref="DB267" authorId="2" shapeId="0" xr:uid="{AEEB1F0D-8F6F-49E7-A41A-530D9728E875}">
      <text>
        <r>
          <rPr>
            <b/>
            <sz val="9"/>
            <color indexed="81"/>
            <rFont val="Tahoma"/>
            <family val="2"/>
          </rPr>
          <t>Vegliante, Alex [GIR]:</t>
        </r>
        <r>
          <rPr>
            <sz val="9"/>
            <color indexed="81"/>
            <rFont val="Tahoma"/>
            <family val="2"/>
          </rPr>
          <t xml:space="preserve">
</t>
        </r>
        <r>
          <rPr>
            <b/>
            <sz val="9"/>
            <color indexed="81"/>
            <rFont val="Tahoma"/>
            <family val="2"/>
          </rPr>
          <t xml:space="preserve">Guide (Q2'25 EPS): </t>
        </r>
        <r>
          <rPr>
            <sz val="9"/>
            <color indexed="81"/>
            <rFont val="Tahoma"/>
            <family val="2"/>
          </rPr>
          <t>Expected to be higher than Q2 rate (of 10.7%)
OLD Guide (Q1'25 EPS): 12-15%
OLD Guide (Q4'24 EPS): 12-15%</t>
        </r>
      </text>
    </comment>
    <comment ref="DC267" authorId="2" shapeId="0" xr:uid="{104209EF-F62D-4AF2-B1C4-CC9CDC752BB9}">
      <text>
        <r>
          <rPr>
            <b/>
            <sz val="9"/>
            <color indexed="81"/>
            <rFont val="Tahoma"/>
            <family val="2"/>
          </rPr>
          <t>Vegliante, Alex [GIR]:</t>
        </r>
        <r>
          <rPr>
            <sz val="9"/>
            <color indexed="81"/>
            <rFont val="Tahoma"/>
            <family val="2"/>
          </rPr>
          <t xml:space="preserve">
</t>
        </r>
        <r>
          <rPr>
            <b/>
            <sz val="9"/>
            <color indexed="81"/>
            <rFont val="Tahoma"/>
            <family val="2"/>
          </rPr>
          <t>Guide (Q4'25 EPS):</t>
        </r>
        <r>
          <rPr>
            <sz val="9"/>
            <color indexed="81"/>
            <rFont val="Tahoma"/>
            <family val="2"/>
          </rPr>
          <t xml:space="preserve"> ~13-16%</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Vegliante, Alex [GIR]</author>
    <author>Steiger, Alexandra C [GIR]</author>
    <author>ACS</author>
  </authors>
  <commentList>
    <comment ref="Z8" authorId="0" shapeId="0" xr:uid="{00000000-0006-0000-0800-000001000000}">
      <text>
        <r>
          <rPr>
            <b/>
            <sz val="9"/>
            <color indexed="81"/>
            <rFont val="Tahoma"/>
            <family val="2"/>
          </rPr>
          <t>Vegliante, Alex [GIR]:</t>
        </r>
        <r>
          <rPr>
            <sz val="9"/>
            <color indexed="81"/>
            <rFont val="Tahoma"/>
            <family val="2"/>
          </rPr>
          <t xml:space="preserve">
Adjustment based on ASU 2016-09 adoption</t>
        </r>
      </text>
    </comment>
    <comment ref="AA8" authorId="0" shapeId="0" xr:uid="{00000000-0006-0000-0800-000002000000}">
      <text>
        <r>
          <rPr>
            <b/>
            <sz val="9"/>
            <color indexed="81"/>
            <rFont val="Tahoma"/>
            <family val="2"/>
          </rPr>
          <t>Vegliante, Alex [GIR]:</t>
        </r>
        <r>
          <rPr>
            <sz val="9"/>
            <color indexed="81"/>
            <rFont val="Tahoma"/>
            <family val="2"/>
          </rPr>
          <t xml:space="preserve">
Adjustment based on ASU 2016-09 adoption</t>
        </r>
      </text>
    </comment>
    <comment ref="AB8" authorId="0" shapeId="0" xr:uid="{00000000-0006-0000-0800-000003000000}">
      <text>
        <r>
          <rPr>
            <b/>
            <sz val="9"/>
            <color indexed="81"/>
            <rFont val="Tahoma"/>
            <family val="2"/>
          </rPr>
          <t>Vegliante, Alex [GIR]:</t>
        </r>
        <r>
          <rPr>
            <sz val="9"/>
            <color indexed="81"/>
            <rFont val="Tahoma"/>
            <family val="2"/>
          </rPr>
          <t xml:space="preserve">
Adjustment based on ASU 2016-09 adoption</t>
        </r>
      </text>
    </comment>
    <comment ref="Z9" authorId="0" shapeId="0" xr:uid="{00000000-0006-0000-0800-000004000000}">
      <text>
        <r>
          <rPr>
            <b/>
            <sz val="9"/>
            <color indexed="81"/>
            <rFont val="Tahoma"/>
            <family val="2"/>
          </rPr>
          <t>Vegliante, Alex [GIR]:</t>
        </r>
        <r>
          <rPr>
            <sz val="9"/>
            <color indexed="81"/>
            <rFont val="Tahoma"/>
            <family val="2"/>
          </rPr>
          <t xml:space="preserve">
Adjustment based on ASU 2016-09 adoption</t>
        </r>
      </text>
    </comment>
    <comment ref="AA9" authorId="0" shapeId="0" xr:uid="{00000000-0006-0000-0800-000005000000}">
      <text>
        <r>
          <rPr>
            <b/>
            <sz val="9"/>
            <color indexed="81"/>
            <rFont val="Tahoma"/>
            <family val="2"/>
          </rPr>
          <t>Vegliante, Alex [GIR]:</t>
        </r>
        <r>
          <rPr>
            <sz val="9"/>
            <color indexed="81"/>
            <rFont val="Tahoma"/>
            <family val="2"/>
          </rPr>
          <t xml:space="preserve">
Adjustment based on ASU 2016-09 adoption</t>
        </r>
      </text>
    </comment>
    <comment ref="AB9" authorId="0" shapeId="0" xr:uid="{00000000-0006-0000-0800-000006000000}">
      <text>
        <r>
          <rPr>
            <b/>
            <sz val="9"/>
            <color indexed="81"/>
            <rFont val="Tahoma"/>
            <family val="2"/>
          </rPr>
          <t>Vegliante, Alex [GIR]:</t>
        </r>
        <r>
          <rPr>
            <sz val="9"/>
            <color indexed="81"/>
            <rFont val="Tahoma"/>
            <family val="2"/>
          </rPr>
          <t xml:space="preserve">
Adjustment based on ASU 2016-09 adoption</t>
        </r>
      </text>
    </comment>
    <comment ref="AT47" authorId="0" shapeId="0" xr:uid="{00000000-0006-0000-0800-000007000000}">
      <text>
        <r>
          <rPr>
            <b/>
            <sz val="9"/>
            <color indexed="81"/>
            <rFont val="Tahoma"/>
            <family val="2"/>
          </rPr>
          <t>Vegliante, Alex [GIR]:</t>
        </r>
        <r>
          <rPr>
            <sz val="9"/>
            <color indexed="81"/>
            <rFont val="Tahoma"/>
            <family val="2"/>
          </rPr>
          <t xml:space="preserve">
$29.49bn remaining authorization post-Q1 (as of March 31, 2021)</t>
        </r>
      </text>
    </comment>
    <comment ref="AV47" authorId="1" shapeId="0" xr:uid="{00000000-0006-0000-0800-000008000000}">
      <text>
        <r>
          <rPr>
            <b/>
            <sz val="9"/>
            <color indexed="81"/>
            <rFont val="Tahoma"/>
            <family val="2"/>
          </rPr>
          <t>Steiger, Alexandra C [GIR]:</t>
        </r>
        <r>
          <rPr>
            <sz val="9"/>
            <color indexed="81"/>
            <rFont val="Tahoma"/>
            <family val="2"/>
          </rPr>
          <t xml:space="preserve">
New $50bn share buyback program</t>
        </r>
      </text>
    </comment>
    <comment ref="AY47" authorId="2" shapeId="0" xr:uid="{00000000-0006-0000-0800-000009000000}">
      <text>
        <r>
          <rPr>
            <b/>
            <sz val="9"/>
            <color indexed="81"/>
            <rFont val="Tahoma"/>
            <family val="2"/>
          </rPr>
          <t>ACS:</t>
        </r>
        <r>
          <rPr>
            <sz val="9"/>
            <color indexed="81"/>
            <rFont val="Tahoma"/>
            <family val="2"/>
          </rPr>
          <t xml:space="preserve">
$24.3bn remaining as of June 30, 22</t>
        </r>
      </text>
    </comment>
    <comment ref="AZ47" authorId="2" shapeId="0" xr:uid="{1509385E-E13F-41C2-8535-555A0E3E52B5}">
      <text>
        <r>
          <rPr>
            <b/>
            <sz val="9"/>
            <color indexed="81"/>
            <rFont val="Tahoma"/>
            <family val="2"/>
          </rPr>
          <t>ACS:</t>
        </r>
        <r>
          <rPr>
            <sz val="9"/>
            <color indexed="81"/>
            <rFont val="Tahoma"/>
            <family val="2"/>
          </rPr>
          <t xml:space="preserve">
As of September 30, 2022, we had $17.78 billion available and authorized for repurchases.</t>
        </r>
      </text>
    </comment>
    <comment ref="BA47" authorId="2" shapeId="0" xr:uid="{E1A26271-D9D1-4385-A898-E8385ABAB4B1}">
      <text>
        <r>
          <rPr>
            <b/>
            <sz val="9"/>
            <color indexed="81"/>
            <rFont val="Tahoma"/>
            <family val="2"/>
          </rPr>
          <t>ACS:</t>
        </r>
        <r>
          <rPr>
            <sz val="9"/>
            <color indexed="81"/>
            <rFont val="Tahoma"/>
            <family val="2"/>
          </rPr>
          <t xml:space="preserve">
Announced an additional $40bn share buyback </t>
        </r>
      </text>
    </comment>
    <comment ref="BC47" authorId="2" shapeId="0" xr:uid="{FDDCA69D-8482-4B1B-A57B-EDA0EA7DE3BC}">
      <text>
        <r>
          <rPr>
            <b/>
            <sz val="9"/>
            <color indexed="81"/>
            <rFont val="Tahoma"/>
            <family val="2"/>
          </rPr>
          <t>ACS:</t>
        </r>
        <r>
          <rPr>
            <sz val="9"/>
            <color indexed="81"/>
            <rFont val="Tahoma"/>
            <family val="2"/>
          </rPr>
          <t xml:space="preserve">
As of June 30, 2023, we had $40.91 billion available and authorized for repurchases.</t>
        </r>
      </text>
    </comment>
    <comment ref="BD47" authorId="2" shapeId="0" xr:uid="{B5089301-6B03-47D8-9B00-7325C1D58CA8}">
      <text>
        <r>
          <rPr>
            <b/>
            <sz val="9"/>
            <color indexed="81"/>
            <rFont val="Tahoma"/>
            <family val="2"/>
          </rPr>
          <t>ACS:</t>
        </r>
        <r>
          <rPr>
            <sz val="9"/>
            <color indexed="81"/>
            <rFont val="Tahoma"/>
            <family val="2"/>
          </rPr>
          <t xml:space="preserve">
$37.22bn remaining on existing authorization as of Sept 30th, 2023</t>
        </r>
      </text>
    </comment>
    <comment ref="BE47" authorId="0" shapeId="0" xr:uid="{2059DBB9-8A99-4CD8-A189-498C93A30EFB}">
      <text>
        <r>
          <rPr>
            <b/>
            <sz val="9"/>
            <color indexed="81"/>
            <rFont val="Tahoma"/>
            <family val="2"/>
          </rPr>
          <t>Vegliante, Alex [GIR]:</t>
        </r>
        <r>
          <rPr>
            <sz val="9"/>
            <color indexed="81"/>
            <rFont val="Tahoma"/>
            <family val="2"/>
          </rPr>
          <t xml:space="preserve">
As of Dec 31, had $30.93bn remaining on existing authorization + announced new $50bn increase to repurchase authorization (total of $80.93bn remaining)</t>
        </r>
      </text>
    </comment>
    <comment ref="BG47" authorId="0" shapeId="0" xr:uid="{3D051285-58AC-49D0-B7EA-A83817A91849}">
      <text>
        <r>
          <rPr>
            <b/>
            <sz val="9"/>
            <color indexed="81"/>
            <rFont val="Tahoma"/>
            <family val="2"/>
          </rPr>
          <t>Vegliante, Alex [GIR]:</t>
        </r>
        <r>
          <rPr>
            <sz val="9"/>
            <color indexed="81"/>
            <rFont val="Tahoma"/>
            <family val="2"/>
          </rPr>
          <t xml:space="preserve">
As of quarter-end, $60.10 remaining on existing authorization</t>
        </r>
      </text>
    </comment>
    <comment ref="BJ47" authorId="0" shapeId="0" xr:uid="{23B25AC7-A883-420E-96E0-7DB8CB408C00}">
      <text>
        <r>
          <rPr>
            <b/>
            <sz val="9"/>
            <color indexed="81"/>
            <rFont val="Tahoma"/>
            <family val="2"/>
          </rPr>
          <t>Vegliante, Alex [GIR]:</t>
        </r>
        <r>
          <rPr>
            <sz val="9"/>
            <color indexed="81"/>
            <rFont val="Tahoma"/>
            <family val="2"/>
          </rPr>
          <t xml:space="preserve">
As of 3/31/25, $37.95bn remaining on existing authorization</t>
        </r>
      </text>
    </comment>
    <comment ref="BK47" authorId="0" shapeId="0" xr:uid="{EBAC6F07-5ED8-4FB5-B506-5F088A35391A}">
      <text>
        <r>
          <rPr>
            <b/>
            <sz val="9"/>
            <color indexed="81"/>
            <rFont val="Tahoma"/>
            <family val="2"/>
          </rPr>
          <t>Vegliante, Alex [GIR]:</t>
        </r>
        <r>
          <rPr>
            <sz val="9"/>
            <color indexed="81"/>
            <rFont val="Tahoma"/>
            <family val="2"/>
          </rPr>
          <t xml:space="preserve">
As of 6/30/25, $28.23bn remaining on existing authorization</t>
        </r>
      </text>
    </comment>
    <comment ref="BL47" authorId="0" shapeId="0" xr:uid="{5542645A-A97C-4612-BDE1-A05F38C59478}">
      <text>
        <r>
          <rPr>
            <b/>
            <sz val="9"/>
            <color indexed="81"/>
            <rFont val="Tahoma"/>
            <family val="2"/>
          </rPr>
          <t>Vegliante, Alex [GIR]:</t>
        </r>
        <r>
          <rPr>
            <sz val="9"/>
            <color indexed="81"/>
            <rFont val="Tahoma"/>
            <family val="2"/>
          </rPr>
          <t xml:space="preserve">
As of September 30, 2025, $25.03 billion remained available and authorized for repurchases.</t>
        </r>
      </text>
    </comment>
    <comment ref="AH65" authorId="0" shapeId="0" xr:uid="{00000000-0006-0000-0800-00000A000000}">
      <text>
        <r>
          <rPr>
            <b/>
            <sz val="9"/>
            <color indexed="81"/>
            <rFont val="Tahoma"/>
            <family val="2"/>
          </rPr>
          <t>Vegliante, Alex [GIR]:</t>
        </r>
        <r>
          <rPr>
            <sz val="9"/>
            <color indexed="81"/>
            <rFont val="Tahoma"/>
            <family val="2"/>
          </rPr>
          <t xml:space="preserve">
Reconciliation to new accounting standard</t>
        </r>
      </text>
    </comment>
    <comment ref="AC67" authorId="0" shapeId="0" xr:uid="{00000000-0006-0000-0800-00000B000000}">
      <text>
        <r>
          <rPr>
            <b/>
            <sz val="9"/>
            <color indexed="81"/>
            <rFont val="Tahoma"/>
            <family val="2"/>
          </rPr>
          <t>Vegliante, Alex [GIR]:</t>
        </r>
        <r>
          <rPr>
            <sz val="9"/>
            <color indexed="81"/>
            <rFont val="Tahoma"/>
            <family val="2"/>
          </rPr>
          <t xml:space="preserve">
Included amortization of intangibles thru Q4'16</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Vegliante, Alex [GIR]</author>
    <author>Steiger, Alexandra C [GIR]</author>
    <author>ACS</author>
  </authors>
  <commentList>
    <comment ref="CX4" authorId="0" shapeId="0" xr:uid="{00000000-0006-0000-0A00-000001000000}">
      <text>
        <r>
          <rPr>
            <b/>
            <sz val="9"/>
            <color indexed="81"/>
            <rFont val="Tahoma"/>
            <family val="2"/>
          </rPr>
          <t>Vegliante, Alex [GIR]:</t>
        </r>
        <r>
          <rPr>
            <sz val="9"/>
            <color indexed="81"/>
            <rFont val="Tahoma"/>
            <family val="2"/>
          </rPr>
          <t xml:space="preserve">
Guide: $19-21bn
Guide as Q321: $19bn</t>
        </r>
      </text>
    </comment>
    <comment ref="CY4" authorId="1" shapeId="0" xr:uid="{00000000-0006-0000-0A00-000002000000}">
      <text>
        <r>
          <rPr>
            <b/>
            <sz val="9"/>
            <color indexed="81"/>
            <rFont val="Tahoma"/>
            <family val="2"/>
          </rPr>
          <t>Steiger, Alexandra C [GIR]:</t>
        </r>
        <r>
          <rPr>
            <sz val="9"/>
            <color indexed="81"/>
            <rFont val="Tahoma"/>
            <family val="2"/>
          </rPr>
          <t xml:space="preserve">
Guide as of Q322: $32-33bn
Guide as of Q222: $30-34bn
Guide as of Q122: $29-34bn
Guide as of Q421: $29-34bn
Guide as of Q321: $29-34bn</t>
        </r>
      </text>
    </comment>
    <comment ref="CZ4" authorId="2" shapeId="0" xr:uid="{F193A554-18BE-4017-973E-5B6B73615B25}">
      <text>
        <r>
          <rPr>
            <b/>
            <sz val="9"/>
            <color indexed="81"/>
            <rFont val="Tahoma"/>
            <family val="2"/>
          </rPr>
          <t>ACS:</t>
        </r>
        <r>
          <rPr>
            <sz val="9"/>
            <color indexed="81"/>
            <rFont val="Tahoma"/>
            <family val="2"/>
          </rPr>
          <t xml:space="preserve">
</t>
        </r>
        <r>
          <rPr>
            <b/>
            <sz val="9"/>
            <color indexed="81"/>
            <rFont val="Tahoma"/>
            <family val="2"/>
          </rPr>
          <t xml:space="preserve">Guide (Q3'23 EPS): </t>
        </r>
        <r>
          <rPr>
            <sz val="9"/>
            <color indexed="81"/>
            <rFont val="Tahoma"/>
            <family val="2"/>
          </rPr>
          <t>$27-29bn
OLD Guide (Q2'23 EPS): $27-30bn --&gt; pointing to delays vs. cuts (move into 2024)
OLD Guide (as of Q4'22): $30-33bn
OLD Guide (Nov '22 Update): $34-37bn
OLD Guide (Q3'22 EPS): $34-39bn</t>
        </r>
      </text>
    </comment>
    <comment ref="DA4" authorId="0" shapeId="0" xr:uid="{42E458B3-1D99-4B4F-AECA-CAA03186F8C7}">
      <text>
        <r>
          <rPr>
            <b/>
            <sz val="9"/>
            <color indexed="81"/>
            <rFont val="Tahoma"/>
            <family val="2"/>
          </rPr>
          <t>Vegliante, Alex [GIR]:</t>
        </r>
        <r>
          <rPr>
            <sz val="9"/>
            <color indexed="81"/>
            <rFont val="Tahoma"/>
            <family val="2"/>
          </rPr>
          <t xml:space="preserve">
</t>
        </r>
        <r>
          <rPr>
            <b/>
            <sz val="9"/>
            <color indexed="81"/>
            <rFont val="Tahoma"/>
            <family val="2"/>
          </rPr>
          <t>Guide (Q3'24 EPS):</t>
        </r>
        <r>
          <rPr>
            <sz val="9"/>
            <color indexed="81"/>
            <rFont val="Tahoma"/>
            <family val="2"/>
          </rPr>
          <t xml:space="preserve"> $38-40bn
OLD Guide (Q2'24 EPS): $37-40bn
OLD Guide (Q1'24 EPS): $35-40bn
OLD Guide (Q4'23 EPS): $30-37bn
OLD Guide (Q3'23 EPS): $30-35bn</t>
        </r>
      </text>
    </comment>
    <comment ref="DB4" authorId="0" shapeId="0" xr:uid="{EE93304F-5A3D-40AC-ABF1-E8E46D8AC4D4}">
      <text>
        <r>
          <rPr>
            <b/>
            <sz val="9"/>
            <color indexed="81"/>
            <rFont val="Tahoma"/>
            <family val="2"/>
          </rPr>
          <t>Vegliante, Alex [GIR]:</t>
        </r>
        <r>
          <rPr>
            <sz val="9"/>
            <color indexed="81"/>
            <rFont val="Tahoma"/>
            <family val="2"/>
          </rPr>
          <t xml:space="preserve">
</t>
        </r>
        <r>
          <rPr>
            <b/>
            <sz val="9"/>
            <color indexed="81"/>
            <rFont val="Tahoma"/>
            <family val="2"/>
          </rPr>
          <t xml:space="preserve">Guide (Q3'25 EPS): </t>
        </r>
        <r>
          <rPr>
            <sz val="9"/>
            <color indexed="81"/>
            <rFont val="Tahoma"/>
            <family val="2"/>
          </rPr>
          <t>$70-72bn
OLD Guide (Q2'25 EPS): $66-72bn
OLD Guide (Q1'25 EPS): $64-72bn
OLD Guide (Q4'24 EPS): $60-65bn</t>
        </r>
      </text>
    </comment>
    <comment ref="DC4" authorId="0" shapeId="0" xr:uid="{C9A626B9-6DDE-45CF-9959-ADC78E859496}">
      <text>
        <r>
          <rPr>
            <b/>
            <sz val="9"/>
            <color indexed="81"/>
            <rFont val="Tahoma"/>
            <family val="2"/>
          </rPr>
          <t>Vegliante, Alex [GIR]:</t>
        </r>
        <r>
          <rPr>
            <sz val="9"/>
            <color indexed="81"/>
            <rFont val="Tahoma"/>
            <family val="2"/>
          </rPr>
          <t xml:space="preserve">
</t>
        </r>
        <r>
          <rPr>
            <b/>
            <sz val="9"/>
            <color indexed="81"/>
            <rFont val="Tahoma"/>
            <family val="2"/>
          </rPr>
          <t>Guide (Q4'25 EPS):</t>
        </r>
        <r>
          <rPr>
            <sz val="9"/>
            <color indexed="81"/>
            <rFont val="Tahoma"/>
            <family val="2"/>
          </rPr>
          <t xml:space="preserve"> $115-135bn
</t>
        </r>
        <r>
          <rPr>
            <i/>
            <sz val="9"/>
            <color indexed="81"/>
            <rFont val="Tahoma"/>
            <family val="2"/>
          </rPr>
          <t>OLD Guide (Q3'25 EPS): Expect capex dollar growth will be "notably larger" in '26 vs. '25</t>
        </r>
        <r>
          <rPr>
            <sz val="9"/>
            <color indexed="81"/>
            <rFont val="Tahoma"/>
            <family val="2"/>
          </rPr>
          <t xml:space="preserve">
</t>
        </r>
        <r>
          <rPr>
            <i/>
            <sz val="9"/>
            <color indexed="81"/>
            <rFont val="Tahoma"/>
            <family val="2"/>
          </rPr>
          <t>OLD Guide (Q2'25 EPS):</t>
        </r>
        <r>
          <rPr>
            <b/>
            <i/>
            <sz val="9"/>
            <color indexed="81"/>
            <rFont val="Tahoma"/>
            <family val="2"/>
          </rPr>
          <t xml:space="preserve"> </t>
        </r>
        <r>
          <rPr>
            <i/>
            <sz val="9"/>
            <color indexed="81"/>
            <rFont val="Tahoma"/>
            <family val="2"/>
          </rPr>
          <t>Expect another year of "similarly significant" $ capex growth YoY as 2025 (of +$30bn at the midpoint)</t>
        </r>
      </text>
    </comment>
    <comment ref="DB6" authorId="0" shapeId="0" xr:uid="{6F4F645E-4393-44AE-AF55-E521DA1A1E7D}">
      <text>
        <r>
          <rPr>
            <b/>
            <sz val="9"/>
            <color indexed="81"/>
            <rFont val="Tahoma"/>
            <family val="2"/>
          </rPr>
          <t>Vegliante, Alex [GIR]:</t>
        </r>
        <r>
          <rPr>
            <sz val="9"/>
            <color indexed="81"/>
            <rFont val="Tahoma"/>
            <family val="2"/>
          </rPr>
          <t xml:space="preserve">
</t>
        </r>
        <r>
          <rPr>
            <b/>
            <sz val="9"/>
            <color indexed="81"/>
            <rFont val="Tahoma"/>
            <family val="2"/>
          </rPr>
          <t xml:space="preserve">Guide (Q2'24 EPS): </t>
        </r>
        <r>
          <rPr>
            <sz val="9"/>
            <color indexed="81"/>
            <rFont val="Tahoma"/>
            <family val="2"/>
          </rPr>
          <t>"significant capex growth in 2025" (investments to support AI research &amp; product development efforts)</t>
        </r>
      </text>
    </comment>
    <comment ref="DA18" authorId="0" shapeId="0" xr:uid="{66F54E4A-E04D-4681-BE69-8EAC2B5F8176}">
      <text>
        <r>
          <rPr>
            <b/>
            <sz val="9"/>
            <color indexed="81"/>
            <rFont val="Tahoma"/>
            <family val="2"/>
          </rPr>
          <t>Vegliante, Alex [GIR]:</t>
        </r>
        <r>
          <rPr>
            <sz val="9"/>
            <color indexed="81"/>
            <rFont val="Tahoma"/>
            <family val="2"/>
          </rPr>
          <t xml:space="preserve">
</t>
        </r>
        <r>
          <rPr>
            <b/>
            <sz val="9"/>
            <color indexed="81"/>
            <rFont val="Tahoma"/>
            <family val="2"/>
          </rPr>
          <t>Guide (Q3'23 EPS):</t>
        </r>
        <r>
          <rPr>
            <sz val="9"/>
            <color indexed="81"/>
            <rFont val="Tahoma"/>
            <family val="2"/>
          </rPr>
          <t xml:space="preserve"> We expect depreciation expense in 2024 to increase by a larger amount than in 2023</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Vegliante, Alex [GIR]</author>
  </authors>
  <commentList>
    <comment ref="AS4" authorId="0" shapeId="0" xr:uid="{00000000-0006-0000-0B00-000001000000}">
      <text>
        <r>
          <rPr>
            <b/>
            <sz val="9"/>
            <color indexed="81"/>
            <rFont val="Tahoma"/>
            <family val="2"/>
          </rPr>
          <t>Vegliante, Alex [GIR]:</t>
        </r>
        <r>
          <rPr>
            <sz val="9"/>
            <color indexed="81"/>
            <rFont val="Tahoma"/>
            <family val="2"/>
          </rPr>
          <t xml:space="preserve">
Based on "Payment &amp; Other" revenues until Q3'20, "Other" revenues from Q4'20-onward</t>
        </r>
      </text>
    </comment>
    <comment ref="AS31" authorId="0" shapeId="0" xr:uid="{00000000-0006-0000-0B00-000002000000}">
      <text>
        <r>
          <rPr>
            <b/>
            <sz val="9"/>
            <color indexed="81"/>
            <rFont val="Tahoma"/>
            <family val="2"/>
          </rPr>
          <t>Vegliante, Alex [GIR]:</t>
        </r>
        <r>
          <rPr>
            <sz val="9"/>
            <color indexed="81"/>
            <rFont val="Tahoma"/>
            <family val="2"/>
          </rPr>
          <t xml:space="preserve">
Based on "Payment &amp; Other" revenues until Q3'20, "Other" revenues from Q4'20-onward</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Vegliante, Alex [GIR]</author>
  </authors>
  <commentList>
    <comment ref="BM8" authorId="0" shapeId="0" xr:uid="{CCE8FFAE-B6DF-4B12-B288-77BA81ACD515}">
      <text>
        <r>
          <rPr>
            <b/>
            <sz val="9"/>
            <color indexed="81"/>
            <rFont val="Tahoma"/>
            <family val="2"/>
          </rPr>
          <t>Vegliante, Alex [GIR]:</t>
        </r>
        <r>
          <rPr>
            <sz val="9"/>
            <color indexed="81"/>
            <rFont val="Tahoma"/>
            <family val="2"/>
          </rPr>
          <t xml:space="preserve">
Est. until Q</t>
        </r>
      </text>
    </comment>
    <comment ref="BM11" authorId="0" shapeId="0" xr:uid="{AE8EB779-F2ED-46CB-ACCB-900DA417AD22}">
      <text>
        <r>
          <rPr>
            <b/>
            <sz val="9"/>
            <color indexed="81"/>
            <rFont val="Tahoma"/>
            <family val="2"/>
          </rPr>
          <t>Vegliante, Alex [GIR]:</t>
        </r>
        <r>
          <rPr>
            <sz val="9"/>
            <color indexed="81"/>
            <rFont val="Tahoma"/>
            <family val="2"/>
          </rPr>
          <t xml:space="preserve">
Est. until Q</t>
        </r>
      </text>
    </comment>
    <comment ref="BM12" authorId="0" shapeId="0" xr:uid="{CDB820C1-50BB-46B3-BA91-A923527E40B3}">
      <text>
        <r>
          <rPr>
            <b/>
            <sz val="9"/>
            <color indexed="81"/>
            <rFont val="Tahoma"/>
            <family val="2"/>
          </rPr>
          <t>Vegliante, Alex [GIR]:</t>
        </r>
        <r>
          <rPr>
            <sz val="9"/>
            <color indexed="81"/>
            <rFont val="Tahoma"/>
            <family val="2"/>
          </rPr>
          <t xml:space="preserve">
Est. until Q</t>
        </r>
      </text>
    </comment>
    <comment ref="BM24" authorId="0" shapeId="0" xr:uid="{33DEEA71-5827-4D15-AE6E-DD795BAE3A33}">
      <text>
        <r>
          <rPr>
            <b/>
            <sz val="9"/>
            <color indexed="81"/>
            <rFont val="Tahoma"/>
            <family val="2"/>
          </rPr>
          <t>Vegliante, Alex [GIR]:</t>
        </r>
        <r>
          <rPr>
            <sz val="9"/>
            <color indexed="81"/>
            <rFont val="Tahoma"/>
            <family val="2"/>
          </rPr>
          <t xml:space="preserve">
Est. until Q</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Vegliante, Alex [GIR]</author>
  </authors>
  <commentList>
    <comment ref="BM5" authorId="0" shapeId="0" xr:uid="{2647591E-D341-4FB4-B4F2-B9428042F906}">
      <text>
        <r>
          <rPr>
            <b/>
            <sz val="9"/>
            <color indexed="81"/>
            <rFont val="Tahoma"/>
            <family val="2"/>
          </rPr>
          <t>Vegliante, Alex [GIR]:</t>
        </r>
        <r>
          <rPr>
            <sz val="9"/>
            <color indexed="81"/>
            <rFont val="Tahoma"/>
            <family val="2"/>
          </rPr>
          <t xml:space="preserve">
Est. until Q</t>
        </r>
      </text>
    </comment>
    <comment ref="AW10" authorId="0" shapeId="0" xr:uid="{DEC70A2B-B58D-48D7-BFAF-0E33FF115827}">
      <text>
        <r>
          <rPr>
            <b/>
            <sz val="9"/>
            <color indexed="81"/>
            <rFont val="Tahoma"/>
            <family val="2"/>
          </rPr>
          <t>Vegliante, Alex [GIR]:</t>
        </r>
        <r>
          <rPr>
            <sz val="9"/>
            <color indexed="81"/>
            <rFont val="Tahoma"/>
            <family val="2"/>
          </rPr>
          <t xml:space="preserve">
Estimate (quarterly # not given in 10-K)</t>
        </r>
      </text>
    </comment>
    <comment ref="BA10" authorId="0" shapeId="0" xr:uid="{F52C8E53-3F5D-4651-9B73-EF08A94850D3}">
      <text>
        <r>
          <rPr>
            <b/>
            <sz val="9"/>
            <color indexed="81"/>
            <rFont val="Tahoma"/>
            <family val="2"/>
          </rPr>
          <t>Vegliante, Alex [GIR]:</t>
        </r>
        <r>
          <rPr>
            <sz val="9"/>
            <color indexed="81"/>
            <rFont val="Tahoma"/>
            <family val="2"/>
          </rPr>
          <t xml:space="preserve">
Estimate (quarterly # not given in 10-K)</t>
        </r>
      </text>
    </comment>
    <comment ref="BE10" authorId="0" shapeId="0" xr:uid="{96FDC2A4-4A0B-413A-A2E2-C11CCA368315}">
      <text>
        <r>
          <rPr>
            <b/>
            <sz val="9"/>
            <color indexed="81"/>
            <rFont val="Tahoma"/>
            <family val="2"/>
          </rPr>
          <t>Vegliante, Alex [GIR]:</t>
        </r>
        <r>
          <rPr>
            <sz val="9"/>
            <color indexed="81"/>
            <rFont val="Tahoma"/>
            <family val="2"/>
          </rPr>
          <t xml:space="preserve">
Est. until Q</t>
        </r>
      </text>
    </comment>
    <comment ref="BI10" authorId="0" shapeId="0" xr:uid="{95FE9D74-43B4-4DB5-996B-72A1811AA83E}">
      <text>
        <r>
          <rPr>
            <b/>
            <sz val="9"/>
            <color indexed="81"/>
            <rFont val="Tahoma"/>
            <family val="2"/>
          </rPr>
          <t>Vegliante, Alex [GIR]:</t>
        </r>
        <r>
          <rPr>
            <sz val="9"/>
            <color indexed="81"/>
            <rFont val="Tahoma"/>
            <family val="2"/>
          </rPr>
          <t xml:space="preserve">
Est. until Q</t>
        </r>
      </text>
    </comment>
    <comment ref="BM10" authorId="0" shapeId="0" xr:uid="{F17B6BBC-BE3A-45B3-B575-6988B6ED7389}">
      <text>
        <r>
          <rPr>
            <b/>
            <sz val="9"/>
            <color indexed="81"/>
            <rFont val="Tahoma"/>
            <family val="2"/>
          </rPr>
          <t>Vegliante, Alex [GIR]:</t>
        </r>
        <r>
          <rPr>
            <sz val="9"/>
            <color indexed="81"/>
            <rFont val="Tahoma"/>
            <family val="2"/>
          </rPr>
          <t xml:space="preserve">
Est. until Q</t>
        </r>
      </text>
    </comment>
    <comment ref="DB10" authorId="0" shapeId="0" xr:uid="{30141D4E-F143-4688-9E7B-775B9CF0CE30}">
      <text>
        <r>
          <rPr>
            <b/>
            <sz val="9"/>
            <color indexed="81"/>
            <rFont val="Tahoma"/>
            <family val="2"/>
          </rPr>
          <t>Vegliante, Alex [GIR]:</t>
        </r>
        <r>
          <rPr>
            <sz val="9"/>
            <color indexed="81"/>
            <rFont val="Tahoma"/>
            <family val="2"/>
          </rPr>
          <t xml:space="preserve">
Est. until Q</t>
        </r>
      </text>
    </comment>
  </commentList>
</comments>
</file>

<file path=xl/sharedStrings.xml><?xml version="1.0" encoding="utf-8"?>
<sst xmlns="http://schemas.openxmlformats.org/spreadsheetml/2006/main" count="2896" uniqueCount="814">
  <si>
    <t>Advertising</t>
  </si>
  <si>
    <t>QoQ Growth</t>
  </si>
  <si>
    <t>YoY Growth</t>
  </si>
  <si>
    <t>% of Total Sales</t>
  </si>
  <si>
    <t>US &amp; Canada</t>
  </si>
  <si>
    <t>% of Advertising</t>
  </si>
  <si>
    <t>Europe</t>
  </si>
  <si>
    <t>Asia</t>
  </si>
  <si>
    <t>Rest of World</t>
  </si>
  <si>
    <t>Payments &amp; Other</t>
  </si>
  <si>
    <t>% of Payments &amp; Other</t>
  </si>
  <si>
    <t>GAAP Sales (incl. FX impact)</t>
  </si>
  <si>
    <t>F/X Impact on Sales</t>
  </si>
  <si>
    <t>Revenues by Region</t>
  </si>
  <si>
    <t>International</t>
  </si>
  <si>
    <t>% of Total</t>
  </si>
  <si>
    <t>FX-Neutral Revenues</t>
  </si>
  <si>
    <t>Foreign currency impact %</t>
  </si>
  <si>
    <t>FX-Neutral Advertising Revenues</t>
  </si>
  <si>
    <r>
      <rPr>
        <b/>
        <u/>
        <sz val="9"/>
        <color theme="1"/>
        <rFont val="Arial"/>
        <family val="2"/>
      </rPr>
      <t>Income Statement</t>
    </r>
    <r>
      <rPr>
        <sz val="9"/>
        <color theme="1"/>
        <rFont val="Arial"/>
        <family val="2"/>
      </rPr>
      <t xml:space="preserve"> </t>
    </r>
    <r>
      <rPr>
        <i/>
        <sz val="9"/>
        <color theme="1"/>
        <rFont val="Arial"/>
        <family val="2"/>
      </rPr>
      <t>(USD Millions)</t>
    </r>
  </si>
  <si>
    <t>1Q10</t>
  </si>
  <si>
    <t>2Q10</t>
  </si>
  <si>
    <t>3Q10</t>
  </si>
  <si>
    <t>4Q10</t>
  </si>
  <si>
    <t>1Q11</t>
  </si>
  <si>
    <t>2Q11</t>
  </si>
  <si>
    <t>3Q11</t>
  </si>
  <si>
    <t>4Q11</t>
  </si>
  <si>
    <t>1Q12</t>
  </si>
  <si>
    <t>2Q12</t>
  </si>
  <si>
    <t>3Q12</t>
  </si>
  <si>
    <t>4Q12</t>
  </si>
  <si>
    <t>1Q13</t>
  </si>
  <si>
    <t>2Q13</t>
  </si>
  <si>
    <t>3Q13</t>
  </si>
  <si>
    <t>4Q13</t>
  </si>
  <si>
    <t>1Q14</t>
  </si>
  <si>
    <t>2Q14</t>
  </si>
  <si>
    <t>3Q14</t>
  </si>
  <si>
    <t>4Q14</t>
  </si>
  <si>
    <t>1Q15</t>
  </si>
  <si>
    <t>2Q15</t>
  </si>
  <si>
    <t>3Q15</t>
  </si>
  <si>
    <t>4Q15</t>
  </si>
  <si>
    <t>1Q16</t>
  </si>
  <si>
    <t>2Q16</t>
  </si>
  <si>
    <t>3Q16</t>
  </si>
  <si>
    <t>4Q16</t>
  </si>
  <si>
    <t>1Q17</t>
  </si>
  <si>
    <t>2Q17</t>
  </si>
  <si>
    <t>3Q17</t>
  </si>
  <si>
    <t>4Q17</t>
  </si>
  <si>
    <t>1Q18</t>
  </si>
  <si>
    <t>2Q18</t>
  </si>
  <si>
    <t>3Q18</t>
  </si>
  <si>
    <t>4Q18</t>
  </si>
  <si>
    <t>1Q19</t>
  </si>
  <si>
    <t>2Q19</t>
  </si>
  <si>
    <t>3Q19</t>
  </si>
  <si>
    <t>4Q19</t>
  </si>
  <si>
    <t>1Q20</t>
  </si>
  <si>
    <t>2Q20</t>
  </si>
  <si>
    <t>3Q20</t>
  </si>
  <si>
    <t>4Q20</t>
  </si>
  <si>
    <t>1Q21</t>
  </si>
  <si>
    <t>n/a</t>
  </si>
  <si>
    <t>Total Sales (ex FX)</t>
  </si>
  <si>
    <t>Gross Margin Analysis</t>
  </si>
  <si>
    <t>Gross Profit (GAAP)</t>
  </si>
  <si>
    <t>Gross Margin %</t>
  </si>
  <si>
    <t>YoY change (in basis points)</t>
  </si>
  <si>
    <t>Research and Development</t>
  </si>
  <si>
    <t>Marketing and Sales</t>
  </si>
  <si>
    <t>General and Administrative</t>
  </si>
  <si>
    <t>Total Operating Expenses (GAAP)</t>
  </si>
  <si>
    <t>Stock-Based Comp</t>
  </si>
  <si>
    <t>Includes stock-based comp as follows:</t>
  </si>
  <si>
    <t>Cost of net revenues</t>
  </si>
  <si>
    <t>% of Cost of Revenues</t>
  </si>
  <si>
    <t>% of Research and Development</t>
  </si>
  <si>
    <t>% of Marketing and Sales</t>
  </si>
  <si>
    <t>% of G&amp;A</t>
  </si>
  <si>
    <t>GAAP Operating Income</t>
  </si>
  <si>
    <t>Operating Income Margin %</t>
  </si>
  <si>
    <t>Headcount:</t>
  </si>
  <si>
    <t>Employees</t>
  </si>
  <si>
    <t>YoY Growth vs. Revenue</t>
  </si>
  <si>
    <t>Revenue per Employee (thousands)</t>
  </si>
  <si>
    <t>% Avg Net Cash Balance</t>
  </si>
  <si>
    <t>Pre-Tax Income</t>
  </si>
  <si>
    <t>Pre-Tax Income Margin %</t>
  </si>
  <si>
    <t>Provision for Income Taxes</t>
  </si>
  <si>
    <t>Effective Tax Rate</t>
  </si>
  <si>
    <t>Net Income</t>
  </si>
  <si>
    <t>Less: net income attributable to participating securities</t>
  </si>
  <si>
    <t>Net Income Margin %</t>
  </si>
  <si>
    <t>Diluted Shares Outstanding</t>
  </si>
  <si>
    <t>Depreciation and amortization</t>
  </si>
  <si>
    <t>Stock-based comp</t>
  </si>
  <si>
    <t>Deferred income taxes</t>
  </si>
  <si>
    <t>Tax benefit from share-based award activity</t>
  </si>
  <si>
    <t>Excess tax benefits from stock comp</t>
  </si>
  <si>
    <t>Other (incl. loss on write-off of equipment)</t>
  </si>
  <si>
    <t>Changes in assets and liabilities, net of acquisition effects</t>
  </si>
  <si>
    <t>Accounts receivable</t>
  </si>
  <si>
    <t>Income tax refundable</t>
  </si>
  <si>
    <t>Prepaid expenses and other current assets</t>
  </si>
  <si>
    <t>Other assets</t>
  </si>
  <si>
    <t>Operating lease right-of-use asset, net</t>
  </si>
  <si>
    <t>Accounts payable</t>
  </si>
  <si>
    <t>Platform partners payable</t>
  </si>
  <si>
    <t>Accrued expenses and other current liabilities</t>
  </si>
  <si>
    <t>Deferred revenue and deposits</t>
  </si>
  <si>
    <t>Operating lease liabilities, non-current</t>
  </si>
  <si>
    <t>Other liabilities</t>
  </si>
  <si>
    <t>Net cash provided by (used in) operating activities</t>
  </si>
  <si>
    <t>Capex</t>
  </si>
  <si>
    <t>Purchases of marketable securities</t>
  </si>
  <si>
    <t>Sales of marketable securities</t>
  </si>
  <si>
    <t>Maturities of marketable securities</t>
  </si>
  <si>
    <t>Investments in non-marketable equity securities</t>
  </si>
  <si>
    <t>Acquisitions (net of cash) and purch of intangible and other assets</t>
  </si>
  <si>
    <t>Net proceeds from issuance of common stock</t>
  </si>
  <si>
    <t>Proceeds from exercise of stock options</t>
  </si>
  <si>
    <t>Proceeds from sale and lease-back transactions</t>
  </si>
  <si>
    <t>Tax witholding on net settlement of SBC</t>
  </si>
  <si>
    <t>Repurchases of Class A common stock</t>
  </si>
  <si>
    <t>Other</t>
  </si>
  <si>
    <t>Net cash provided by (used in) financing activities</t>
  </si>
  <si>
    <t>F/X impact on cash</t>
  </si>
  <si>
    <t>Net change in Cash</t>
  </si>
  <si>
    <t>Depreciation</t>
  </si>
  <si>
    <t>% of Sales</t>
  </si>
  <si>
    <t>GAAP EBITDA</t>
  </si>
  <si>
    <t>GAAP EBITDA Margin</t>
  </si>
  <si>
    <t>SBC</t>
  </si>
  <si>
    <t>FCF minus SBC</t>
  </si>
  <si>
    <t>(FCF-SBC) Margin</t>
  </si>
  <si>
    <t>Ratios &amp; Assumptions</t>
  </si>
  <si>
    <t>Excess tax benefits from stock-based comp, % of SBC</t>
  </si>
  <si>
    <t>Deferred income taxes % of depreciation</t>
  </si>
  <si>
    <t>Tax withholding % of SBC</t>
  </si>
  <si>
    <t>Changes in restricted cash &amp; deposits &amp; other investing activities</t>
  </si>
  <si>
    <t>Balance Sheet</t>
  </si>
  <si>
    <t>Cash &amp; cash equivalents</t>
  </si>
  <si>
    <t>Marketable securities</t>
  </si>
  <si>
    <t>Total Current Assets</t>
  </si>
  <si>
    <t>Operating lease right-of-use assets, net</t>
  </si>
  <si>
    <t>Goodwill and intangibles</t>
  </si>
  <si>
    <t>Goodwill</t>
  </si>
  <si>
    <t>Intangibles</t>
  </si>
  <si>
    <t>Other Assets</t>
  </si>
  <si>
    <t>Total Assets</t>
  </si>
  <si>
    <t>Operating lease liabilities, current</t>
  </si>
  <si>
    <t>Accrued expenses &amp; other current liabilities</t>
  </si>
  <si>
    <t>Total Current Liabilities</t>
  </si>
  <si>
    <t>Long-term debt</t>
  </si>
  <si>
    <t>Total Liabilities</t>
  </si>
  <si>
    <t>Other Stockholders' Equity</t>
  </si>
  <si>
    <t>Convertible preferred stock</t>
  </si>
  <si>
    <t>Common stock and additional paid-in capital</t>
  </si>
  <si>
    <t>Retained Earnings</t>
  </si>
  <si>
    <t>Total Shareholders' Equity</t>
  </si>
  <si>
    <t>Total Liabilities &amp; Shareholders' Equity</t>
  </si>
  <si>
    <t>Check</t>
  </si>
  <si>
    <t>Net Debt (Cash) to Firm</t>
  </si>
  <si>
    <t>Other assets % of other non-current assets</t>
  </si>
  <si>
    <t>Other liabilities % of sales</t>
  </si>
  <si>
    <t>Operating lease liabilities, current as % right-of-use assets</t>
  </si>
  <si>
    <t>Equity Investments</t>
  </si>
  <si>
    <t>Accumulated other comprehensive income</t>
  </si>
  <si>
    <t>Depreciation Schedule</t>
  </si>
  <si>
    <t>Sales</t>
  </si>
  <si>
    <t>Capex as % of sales</t>
  </si>
  <si>
    <t>Depreciation expense</t>
  </si>
  <si>
    <t>Beginning PP&amp;E, net</t>
  </si>
  <si>
    <t>(Depreciation exp)</t>
  </si>
  <si>
    <t>(Asset sales, writeoffs, etc.)</t>
  </si>
  <si>
    <t>Ending PP&amp;E, net</t>
  </si>
  <si>
    <t>Working Capital Schedule</t>
  </si>
  <si>
    <t>COGS</t>
  </si>
  <si>
    <t>Total Expenses</t>
  </si>
  <si>
    <t>Non-Cash Current Assets</t>
  </si>
  <si>
    <t>Current Liabilities</t>
  </si>
  <si>
    <t>Net working capital</t>
  </si>
  <si>
    <t>Change in Working Capital</t>
  </si>
  <si>
    <t>Accounts receivable, net (Collection period)</t>
  </si>
  <si>
    <t>Prepaid expenses (adj.) % of sales</t>
  </si>
  <si>
    <t>Accounts payable (days outstanding)</t>
  </si>
  <si>
    <t>Accrued expenses (as % of COGS)</t>
  </si>
  <si>
    <t>Deferred revenue % of sales</t>
  </si>
  <si>
    <t>Operating lease right-of-use assets, net as % of Total Expenses</t>
  </si>
  <si>
    <t>Beginning balance</t>
  </si>
  <si>
    <t>Ending balance</t>
  </si>
  <si>
    <t>Avg balance</t>
  </si>
  <si>
    <t>Other Adjustments to debt</t>
  </si>
  <si>
    <t>Beginning balance - basic (actual)</t>
  </si>
  <si>
    <t>Shares issued</t>
  </si>
  <si>
    <t>Shares repurchased</t>
  </si>
  <si>
    <t>Ending balance - basic (actual)</t>
  </si>
  <si>
    <t>Average basic shares</t>
  </si>
  <si>
    <t>Effects of dilutive securities</t>
  </si>
  <si>
    <t>Average diluted shares (GAAP)</t>
  </si>
  <si>
    <t>Average/Expected Stock Price</t>
  </si>
  <si>
    <t>Stock-Based Compensation ($mil)</t>
  </si>
  <si>
    <t>% of SBC</t>
  </si>
  <si>
    <t>FX-Neutral and Revenues by Geography Details:</t>
  </si>
  <si>
    <t>Interest &amp; other income (expense), net</t>
  </si>
  <si>
    <t>1Q26E</t>
  </si>
  <si>
    <t>2Q26E</t>
  </si>
  <si>
    <t>3Q26E</t>
  </si>
  <si>
    <t>4Q26E</t>
  </si>
  <si>
    <t>Operating Expenses (w/ SBC)</t>
  </si>
  <si>
    <t>Cost of net revenues (w/ SBC)</t>
  </si>
  <si>
    <t>Free Cash Flow</t>
  </si>
  <si>
    <t>Cash &amp; Cash Equivalents @ End of Period</t>
  </si>
  <si>
    <t>GAAP EPS (Diluted)</t>
  </si>
  <si>
    <t>Net cash (used in) provided by investing activities</t>
  </si>
  <si>
    <t>Purchases of property and equipment</t>
  </si>
  <si>
    <t>Proceeds from (repayments of) long-term debt</t>
  </si>
  <si>
    <t>Net proceeds from issuance of convertible preferred stock</t>
  </si>
  <si>
    <t>Principal payments on lease obligations</t>
  </si>
  <si>
    <t>Excess tax benefit from share-based award activity</t>
  </si>
  <si>
    <t>Accounts receivable, net</t>
  </si>
  <si>
    <t>Total User &amp; ARPU Details:</t>
  </si>
  <si>
    <t>Remaining Useful Life of PP&amp;E, net</t>
  </si>
  <si>
    <t>Property and equipment, net</t>
  </si>
  <si>
    <t>Working Capital:</t>
  </si>
  <si>
    <t>Purchases of marketable securities, % prior period</t>
  </si>
  <si>
    <t>Sales of marketable securities, % prior period</t>
  </si>
  <si>
    <t>Maturities of marketable securities, % prior period</t>
  </si>
  <si>
    <t>2026E</t>
  </si>
  <si>
    <t>Ticker</t>
  </si>
  <si>
    <t>Stock Price</t>
  </si>
  <si>
    <t>Diluted Shares (mm)</t>
  </si>
  <si>
    <t>Market Cap (mm)</t>
  </si>
  <si>
    <t>Net Debt (Cash)</t>
  </si>
  <si>
    <t>Enterprise Value (mm)</t>
  </si>
  <si>
    <t>EV/Sales</t>
  </si>
  <si>
    <t>EV/Sales to Growth</t>
  </si>
  <si>
    <t>EV/GAAP EBITDA</t>
  </si>
  <si>
    <t>EV/GAAP EBITDA to Growth</t>
  </si>
  <si>
    <t>GAAP Net Income</t>
  </si>
  <si>
    <t>GAAP Net Income Margin</t>
  </si>
  <si>
    <t>GAAP EPS</t>
  </si>
  <si>
    <t>P/E (GAAP)</t>
  </si>
  <si>
    <t>PEG (GAAP)</t>
  </si>
  <si>
    <t>(FCF-SBC) Margin %</t>
  </si>
  <si>
    <t>EV/(FCF-SBC)</t>
  </si>
  <si>
    <t>EV/(FCF-SBC) to Growth</t>
  </si>
  <si>
    <t>FCF</t>
  </si>
  <si>
    <t>FCF Margin %</t>
  </si>
  <si>
    <t>EV/FCF</t>
  </si>
  <si>
    <t>EV/FCF to Growth</t>
  </si>
  <si>
    <t>Scenario Analysis</t>
  </si>
  <si>
    <t>Downside</t>
  </si>
  <si>
    <t>Base</t>
  </si>
  <si>
    <t>Upside</t>
  </si>
  <si>
    <t>Valuation</t>
  </si>
  <si>
    <t>% upside/downside</t>
  </si>
  <si>
    <t>Downside/Upside Adjustment</t>
  </si>
  <si>
    <t>Enterprise Value</t>
  </si>
  <si>
    <t>FCF % of Sales</t>
  </si>
  <si>
    <t>Weightings</t>
  </si>
  <si>
    <t>EV derived from (FCF-SBC)</t>
  </si>
  <si>
    <t>EV derived from GAAP EBITDA</t>
  </si>
  <si>
    <t>Capital Structure Adjustments</t>
  </si>
  <si>
    <t>FCF Margin</t>
  </si>
  <si>
    <t>Other Income (Expense)</t>
  </si>
  <si>
    <t>Debt &amp; Capital Leases:</t>
  </si>
  <si>
    <t>Cash and Investments:</t>
  </si>
  <si>
    <t>Interest Expense</t>
  </si>
  <si>
    <t>Int rate % earned</t>
  </si>
  <si>
    <t>Int Rate % paid</t>
  </si>
  <si>
    <t>Debt &amp; Interest Income (Expense)</t>
  </si>
  <si>
    <t>Investing Activities:</t>
  </si>
  <si>
    <t>Financing Activities:</t>
  </si>
  <si>
    <t>-</t>
  </si>
  <si>
    <t>EV / Sales to Growth (Implied)</t>
  </si>
  <si>
    <t>Discount Rate</t>
  </si>
  <si>
    <t>Discount Period (Years)</t>
  </si>
  <si>
    <t>Total GAAP Expenses</t>
  </si>
  <si>
    <t>Accumulated depreciation</t>
  </si>
  <si>
    <t>Cash, Cash Equivalents &amp; Restricted Cash @ End of Period</t>
  </si>
  <si>
    <t>2Q21</t>
  </si>
  <si>
    <t>EV / FCF-SBC-to-Growth</t>
  </si>
  <si>
    <t>Interest &amp; Other Income (Expense)</t>
  </si>
  <si>
    <t>Restricted Cash @ End of Period</t>
  </si>
  <si>
    <t>Included in Prepaid Expenses &amp; Other Current Assets</t>
  </si>
  <si>
    <t>Included in Other Assets</t>
  </si>
  <si>
    <t>Change in Restricted Cash</t>
  </si>
  <si>
    <t>CHECK</t>
  </si>
  <si>
    <t xml:space="preserve"> US Internet</t>
  </si>
  <si>
    <t>Eric Sheridan</t>
  </si>
  <si>
    <t>eric.sheridan@gs.com</t>
  </si>
  <si>
    <t>212-357-1849  (New York)</t>
  </si>
  <si>
    <t>alex.vegliante@gs.com</t>
  </si>
  <si>
    <t>212-934-1878  (New York)</t>
  </si>
  <si>
    <t>3Q21</t>
  </si>
  <si>
    <t>Alex Vegliante, CFA</t>
  </si>
  <si>
    <t>Family of Apps (FOA)</t>
  </si>
  <si>
    <t>Reality Labs</t>
  </si>
  <si>
    <t>Other Revenues</t>
  </si>
  <si>
    <t>% of FOA</t>
  </si>
  <si>
    <t>Operating Income By Segment:</t>
  </si>
  <si>
    <t>Operating Income Margin (% of Reality Labs)</t>
  </si>
  <si>
    <t>Operating Income Margin (% of FOA)</t>
  </si>
  <si>
    <t>4Q21</t>
  </si>
  <si>
    <t>Platform partners payable (as % of Other Revenues)</t>
  </si>
  <si>
    <t>Reconciling Items</t>
  </si>
  <si>
    <t>P&amp;L Summary</t>
  </si>
  <si>
    <t xml:space="preserve">(USD millions) </t>
  </si>
  <si>
    <t xml:space="preserve">Total Revenue </t>
  </si>
  <si>
    <t xml:space="preserve">GAAP Gross Profit </t>
  </si>
  <si>
    <t xml:space="preserve">Sales &amp; Marketing </t>
  </si>
  <si>
    <t>R&amp;D</t>
  </si>
  <si>
    <t>SG&amp;A</t>
  </si>
  <si>
    <t xml:space="preserve">Net Income </t>
  </si>
  <si>
    <t xml:space="preserve">Free Cash Flow </t>
  </si>
  <si>
    <t xml:space="preserve">Free Cash Flow Minus SBC </t>
  </si>
  <si>
    <t xml:space="preserve">Year-on-Year Growth </t>
  </si>
  <si>
    <t xml:space="preserve">Revenue &amp; Key Metrics Summary </t>
  </si>
  <si>
    <t xml:space="preserve">Quarter-on-Quarter Growth </t>
  </si>
  <si>
    <t xml:space="preserve">As % of Revenue </t>
  </si>
  <si>
    <t>GAAP Gross Profit Margin (bps)</t>
  </si>
  <si>
    <t>1Q22</t>
  </si>
  <si>
    <t>META</t>
  </si>
  <si>
    <t>Meta Platforms, Inc. (META)</t>
  </si>
  <si>
    <t>Total Revenues</t>
  </si>
  <si>
    <t>Family of Apps OI</t>
  </si>
  <si>
    <t>Reality Labs OI</t>
  </si>
  <si>
    <t>2Q22</t>
  </si>
  <si>
    <t>Implied guide</t>
  </si>
  <si>
    <t>3Q22</t>
  </si>
  <si>
    <t>1Q27E</t>
  </si>
  <si>
    <t>2Q27E</t>
  </si>
  <si>
    <t>3Q27E</t>
  </si>
  <si>
    <t>4Q27E</t>
  </si>
  <si>
    <t>2027E</t>
  </si>
  <si>
    <t>Addt'l anti-dilutive shares</t>
  </si>
  <si>
    <t>Total diluted shares</t>
  </si>
  <si>
    <t>4Q22</t>
  </si>
  <si>
    <t>1Q23</t>
  </si>
  <si>
    <t>2Q23</t>
  </si>
  <si>
    <t>3Q23</t>
  </si>
  <si>
    <t>2Q28E</t>
  </si>
  <si>
    <t>3Q28E</t>
  </si>
  <si>
    <t>4Q28E</t>
  </si>
  <si>
    <t>1Q28E</t>
  </si>
  <si>
    <t>2Q29E</t>
  </si>
  <si>
    <t>3Q29E</t>
  </si>
  <si>
    <t>4Q29E</t>
  </si>
  <si>
    <t>1Q29E</t>
  </si>
  <si>
    <t>2028E</t>
  </si>
  <si>
    <t>2029E</t>
  </si>
  <si>
    <t>Last Reported Quarter</t>
  </si>
  <si>
    <t>NTM</t>
  </si>
  <si>
    <t>NTM Diluted Shares (mm)</t>
  </si>
  <si>
    <t>NTM Net Debt (Cash)</t>
  </si>
  <si>
    <t>LTM</t>
  </si>
  <si>
    <t>Current</t>
  </si>
  <si>
    <t>NTM +1</t>
  </si>
  <si>
    <t>NTM +2</t>
  </si>
  <si>
    <t>NTM + 3</t>
  </si>
  <si>
    <t>NTM +4</t>
  </si>
  <si>
    <t>Gross Profit</t>
  </si>
  <si>
    <t>GAAP EBIT</t>
  </si>
  <si>
    <t>Sales (NTM)</t>
  </si>
  <si>
    <t>Sales (NTM + 1 year)</t>
  </si>
  <si>
    <t>EV / Sales (Implied)</t>
  </si>
  <si>
    <t>Sales CAGR</t>
  </si>
  <si>
    <t>FCF-SBC (NTM + 4 years)</t>
  </si>
  <si>
    <t>EV / FCF-SBC</t>
  </si>
  <si>
    <t>FCF-SBC CAGR</t>
  </si>
  <si>
    <t>Enterprise Value (NTM + 3 years)</t>
  </si>
  <si>
    <t>Discounted Enterprise Value</t>
  </si>
  <si>
    <t>Adjusted Net Debt - NTM Ending</t>
  </si>
  <si>
    <t>4Q23</t>
  </si>
  <si>
    <t>Dividends</t>
  </si>
  <si>
    <t>Dividend:</t>
  </si>
  <si>
    <t>Total Dividends Paid</t>
  </si>
  <si>
    <t>Dividend per share</t>
  </si>
  <si>
    <t>Dividends Paid</t>
  </si>
  <si>
    <t>This sheet contains FactSet XML data for use with this workbook's =FDS codes.  Modifying the worksheet's contents may damage the workbook's =FDS functionality.</t>
  </si>
  <si>
    <t>1Q24</t>
  </si>
  <si>
    <t>Ad Impressions (% YoY growth)</t>
  </si>
  <si>
    <t>Avg. Cost per Ad Impression (% YoY growth)</t>
  </si>
  <si>
    <t>Total Facebook DAUs</t>
  </si>
  <si>
    <t>Total Facebook MAUs</t>
  </si>
  <si>
    <t>Facebook DAUs/MAUs</t>
  </si>
  <si>
    <t>Advertising ARPU (per Facebook MAU)</t>
  </si>
  <si>
    <t>ARPU (per Facebook MAU)</t>
  </si>
  <si>
    <t>Total Daily Active People (DAP)</t>
  </si>
  <si>
    <t>ARPU (per DAP)</t>
  </si>
  <si>
    <t>Advertising ARPU (per DAP)</t>
  </si>
  <si>
    <t>Total Monthly Active People (MAP)</t>
  </si>
  <si>
    <t>DAP to MAP Ratio</t>
  </si>
  <si>
    <t>ARPU (per MAP)</t>
  </si>
  <si>
    <t>Advertising ARPU (per MAP)</t>
  </si>
  <si>
    <t>US &amp; Canada MAUs</t>
  </si>
  <si>
    <t>Europe MAUs</t>
  </si>
  <si>
    <t>Asia MAUs</t>
  </si>
  <si>
    <t>Rest of World MAUs</t>
  </si>
  <si>
    <t>US &amp; Canada DAUs</t>
  </si>
  <si>
    <t>Europe DAUs</t>
  </si>
  <si>
    <t>Asia DAUs</t>
  </si>
  <si>
    <t>Rest of World DAUs</t>
  </si>
  <si>
    <t>US &amp; Canada Ad ARPU</t>
  </si>
  <si>
    <t>Europe Ad ARPU</t>
  </si>
  <si>
    <t>Asia Ad ARPU</t>
  </si>
  <si>
    <t>Rest of World Ad ARPU</t>
  </si>
  <si>
    <t>Total DAPs</t>
  </si>
  <si>
    <t>Ad Impressions</t>
  </si>
  <si>
    <t>Price per Ad Impression</t>
  </si>
  <si>
    <t>Old User Disclosures:</t>
  </si>
  <si>
    <t>2Q24</t>
  </si>
  <si>
    <t>3Q24</t>
  </si>
  <si>
    <t>Aarshiya Sachdeva</t>
  </si>
  <si>
    <t>aarshiya.sachdeva@gs.com</t>
  </si>
  <si>
    <t>212-855-6184  (New York)</t>
  </si>
  <si>
    <t>1Q30E</t>
  </si>
  <si>
    <t>2Q30E</t>
  </si>
  <si>
    <t>3Q30E</t>
  </si>
  <si>
    <t>4Q30E</t>
  </si>
  <si>
    <t>2030E</t>
  </si>
  <si>
    <t>4Q24</t>
  </si>
  <si>
    <t>1Q25</t>
  </si>
  <si>
    <t>Adj. Shares Outstanding - NTM Ending</t>
  </si>
  <si>
    <t>2Q25</t>
  </si>
  <si>
    <t>Total Capex</t>
  </si>
  <si>
    <t>% of sales</t>
  </si>
  <si>
    <t>Principal Payments on Finance Leases</t>
  </si>
  <si>
    <t>% of total capex</t>
  </si>
  <si>
    <t>Purchases of PP&amp;E</t>
  </si>
  <si>
    <t>% of PP&amp;E additions</t>
  </si>
  <si>
    <t>% of beginning PP&amp;E</t>
  </si>
  <si>
    <t>Other income, net</t>
  </si>
  <si>
    <t>Interest Income</t>
  </si>
  <si>
    <t>3Q25</t>
  </si>
  <si>
    <t>GAAP EBIT Margin</t>
  </si>
  <si>
    <t>EV/GAAP EBIT</t>
  </si>
  <si>
    <t>EV/GAAP EBIT to Growth</t>
  </si>
  <si>
    <t>GAAP EBIT (NTM)</t>
  </si>
  <si>
    <t>EBIT Margin %</t>
  </si>
  <si>
    <t>GAAP EBIT (NTM + 1 year)</t>
  </si>
  <si>
    <t>EV / GAAP EBIT</t>
  </si>
  <si>
    <t>EBIT CAGR</t>
  </si>
  <si>
    <t>EV / GAAP EBIT to Growth</t>
  </si>
  <si>
    <t>1Q31E</t>
  </si>
  <si>
    <t>2Q31E</t>
  </si>
  <si>
    <t>3Q31E</t>
  </si>
  <si>
    <t>4Q31E</t>
  </si>
  <si>
    <t>2031E</t>
  </si>
  <si>
    <t>4Q25</t>
  </si>
  <si>
    <t>Category</t>
  </si>
  <si>
    <t>Metric</t>
  </si>
  <si>
    <t>Period</t>
  </si>
  <si>
    <t>Value</t>
  </si>
  <si>
    <t>Type</t>
  </si>
  <si>
    <t>Source Reference</t>
  </si>
  <si>
    <t>Materiality Rationale</t>
  </si>
  <si>
    <t>Revenue</t>
  </si>
  <si>
    <t>Total Revenue</t>
  </si>
  <si>
    <t>Q4 2025</t>
  </si>
  <si>
    <t>$59.893B</t>
  </si>
  <si>
    <t>Reported</t>
  </si>
  <si>
    <t>Earnings Release</t>
  </si>
  <si>
    <t>Up 24% YoY; key top-line metric</t>
  </si>
  <si>
    <t>Q1 2026 Revenue Guidance</t>
  </si>
  <si>
    <t>Q1 2026</t>
  </si>
  <si>
    <t>$53.5B - $56.5B</t>
  </si>
  <si>
    <t>Guidance</t>
  </si>
  <si>
    <t>Earnings Call</t>
  </si>
  <si>
    <t>Primary forward revenue guide; midpoint $55.0B</t>
  </si>
  <si>
    <t>Q1 2026 FX Impact</t>
  </si>
  <si>
    <t>~4% tailwind</t>
  </si>
  <si>
    <t>FX assumed as tailwind to YoY growth</t>
  </si>
  <si>
    <t>Advertising Revenue</t>
  </si>
  <si>
    <t>$58.137B</t>
  </si>
  <si>
    <t>Up 24% YoY; 97% of total revenue</t>
  </si>
  <si>
    <t>Reality Labs Revenue</t>
  </si>
  <si>
    <t>$0.955B</t>
  </si>
  <si>
    <t>Down 12% YoY</t>
  </si>
  <si>
    <t>Expenses</t>
  </si>
  <si>
    <t>Total Costs and Expenses</t>
  </si>
  <si>
    <t>$35.148B</t>
  </si>
  <si>
    <t>Up 40% YoY</t>
  </si>
  <si>
    <t>FY 2026 Total Expenses</t>
  </si>
  <si>
    <t>FY 2026</t>
  </si>
  <si>
    <t>$162B - $169B</t>
  </si>
  <si>
    <t>Midpoint $165.5B; 41% YoY growth implied</t>
  </si>
  <si>
    <t>Primary Expense Driver</t>
  </si>
  <si>
    <t>Infrastructure costs</t>
  </si>
  <si>
    <t>Qualitative</t>
  </si>
  <si>
    <t>Cloud spend, depreciation, infra opex</t>
  </si>
  <si>
    <t>Secondary Expense Driver</t>
  </si>
  <si>
    <t>Employee compensation</t>
  </si>
  <si>
    <t>Technical talent; comp &gt; headcount growth</t>
  </si>
  <si>
    <t>CapEx</t>
  </si>
  <si>
    <t>Capital Expenditures</t>
  </si>
  <si>
    <t>$22.1B</t>
  </si>
  <si>
    <t>Includes finance lease principal</t>
  </si>
  <si>
    <t>FY 2026 CapEx Guidance</t>
  </si>
  <si>
    <t>$115B - $135B</t>
  </si>
  <si>
    <t>Midpoint $125B; 73% YoY growth</t>
  </si>
  <si>
    <t>CapEx Drivers</t>
  </si>
  <si>
    <t>Meta AI + Core Business</t>
  </si>
  <si>
    <t>AI infrastructure buildout</t>
  </si>
  <si>
    <t>Profitability</t>
  </si>
  <si>
    <t>Operating Income</t>
  </si>
  <si>
    <t>$24.745B</t>
  </si>
  <si>
    <t>41% operating margin</t>
  </si>
  <si>
    <t>FoA Operating Income</t>
  </si>
  <si>
    <t>$30.766B</t>
  </si>
  <si>
    <t>Core profit segment</t>
  </si>
  <si>
    <t>Reality Labs Operating Loss</t>
  </si>
  <si>
    <t>-$6.021B</t>
  </si>
  <si>
    <t>Segment loss</t>
  </si>
  <si>
    <t>FY 2026 Op Income Outlook</t>
  </si>
  <si>
    <t>&gt; FY 2025 levels</t>
  </si>
  <si>
    <t>Expects growth despite investment</t>
  </si>
  <si>
    <t>RL 2026 Losses</t>
  </si>
  <si>
    <t>Similar to 2025</t>
  </si>
  <si>
    <t>~$19.2B loss expected</t>
  </si>
  <si>
    <t>Tax</t>
  </si>
  <si>
    <t>FY 2026 Tax Rate</t>
  </si>
  <si>
    <t>13% - 16%</t>
  </si>
  <si>
    <t>Midpoint 14.5%</t>
  </si>
  <si>
    <t>Q4 2025 Effective Tax Rate</t>
  </si>
  <si>
    <t>Lower than normalized</t>
  </si>
  <si>
    <t>Users</t>
  </si>
  <si>
    <t>Daily Active People (DAP)</t>
  </si>
  <si>
    <t>3.58B</t>
  </si>
  <si>
    <t>Up 7% YoY</t>
  </si>
  <si>
    <t>Ad Impressions Growth</t>
  </si>
  <si>
    <t>+18% YoY</t>
  </si>
  <si>
    <t>3-point acceleration noted</t>
  </si>
  <si>
    <t>Avg Price per Ad Growth</t>
  </si>
  <si>
    <t>+6% YoY</t>
  </si>
  <si>
    <t>Pricing component</t>
  </si>
  <si>
    <t>ARPP</t>
  </si>
  <si>
    <t>vs $14.25 in Q4 2024</t>
  </si>
  <si>
    <t>Headcount</t>
  </si>
  <si>
    <t>Up 6% YoY</t>
  </si>
  <si>
    <t>$22.768B</t>
  </si>
  <si>
    <t>vs $20.838B Q4 2024</t>
  </si>
  <si>
    <t>Diluted EPS</t>
  </si>
  <si>
    <t>vs $8.02 Q4 2024</t>
  </si>
  <si>
    <t>$14.077B</t>
  </si>
  <si>
    <t>Cash Flow</t>
  </si>
  <si>
    <t>OCF less PP&amp;E and leases</t>
  </si>
  <si>
    <t>Cash &amp; Marketable Securities</t>
  </si>
  <si>
    <t>$81.6B</t>
  </si>
  <si>
    <t>Strong liquidity</t>
  </si>
  <si>
    <t>Driver Category</t>
  </si>
  <si>
    <t>Metric / Assumption</t>
  </si>
  <si>
    <t>Sheet Name</t>
  </si>
  <si>
    <t>Cell Reference</t>
  </si>
  <si>
    <t>Forecast Period(s)</t>
  </si>
  <si>
    <t>Model Value</t>
  </si>
  <si>
    <t>Units</t>
  </si>
  <si>
    <t>Downstream Impact</t>
  </si>
  <si>
    <t>Notes</t>
  </si>
  <si>
    <t>Q1 2026E Total Revenue</t>
  </si>
  <si>
    <t>M5</t>
  </si>
  <si>
    <t>Q1 2026E</t>
  </si>
  <si>
    <t>$55.91B</t>
  </si>
  <si>
    <t>$mm</t>
  </si>
  <si>
    <t>Top-line, EPS</t>
  </si>
  <si>
    <t>32.1% YoY growth modeled</t>
  </si>
  <si>
    <t>FY 2026E Total Revenue</t>
  </si>
  <si>
    <t>W5</t>
  </si>
  <si>
    <t>FY 2026E</t>
  </si>
  <si>
    <t>$251.1B</t>
  </si>
  <si>
    <t>Top-line, margins</t>
  </si>
  <si>
    <t>25% YoY growth modeled</t>
  </si>
  <si>
    <t>US &amp; Canada Revenue Growth</t>
  </si>
  <si>
    <t>Revenue Summary</t>
  </si>
  <si>
    <t>Row 21</t>
  </si>
  <si>
    <t>22-30% YoY</t>
  </si>
  <si>
    <t>%</t>
  </si>
  <si>
    <t>Regional revenue</t>
  </si>
  <si>
    <t>Q1: 30%, Q2-Q4: 22-25%</t>
  </si>
  <si>
    <t>Europe Revenue Growth</t>
  </si>
  <si>
    <t>Row 27</t>
  </si>
  <si>
    <t>25-40% YoY</t>
  </si>
  <si>
    <t>Q1: 40% (aggressive)</t>
  </si>
  <si>
    <t>DAP Growth</t>
  </si>
  <si>
    <t>Income Statement</t>
  </si>
  <si>
    <t>Row 80</t>
  </si>
  <si>
    <t>4% YoY</t>
  </si>
  <si>
    <t>User base</t>
  </si>
  <si>
    <t>Consistent 4% all quarters</t>
  </si>
  <si>
    <t>FY 2026E Total Expenses</t>
  </si>
  <si>
    <t>W12</t>
  </si>
  <si>
    <t>$166.3B</t>
  </si>
  <si>
    <t>Operating income</t>
  </si>
  <si>
    <t>Within guidance $162-169B</t>
  </si>
  <si>
    <t>R&amp;D Expense Growth</t>
  </si>
  <si>
    <t>Row 8</t>
  </si>
  <si>
    <t>36% YoY</t>
  </si>
  <si>
    <t>OpEx</t>
  </si>
  <si>
    <t>Q1: 50%, declining to 25%</t>
  </si>
  <si>
    <t>S&amp;M Expense Growth</t>
  </si>
  <si>
    <t>Row 7</t>
  </si>
  <si>
    <t>10% YoY</t>
  </si>
  <si>
    <t>Moderate growth assumed</t>
  </si>
  <si>
    <t>SG&amp;A Expense Growth</t>
  </si>
  <si>
    <t>Row 9</t>
  </si>
  <si>
    <t>8% YoY</t>
  </si>
  <si>
    <t>Varies by quarter</t>
  </si>
  <si>
    <t>Stock-Based Comp Growth</t>
  </si>
  <si>
    <t>Row 233</t>
  </si>
  <si>
    <t>5% YoY</t>
  </si>
  <si>
    <t>Non-cash expense</t>
  </si>
  <si>
    <t>5% growth all periods</t>
  </si>
  <si>
    <t>FY 2026E Total CapEx</t>
  </si>
  <si>
    <t>Capex &amp; Depreciation</t>
  </si>
  <si>
    <t>Row 3</t>
  </si>
  <si>
    <t>$132.2B</t>
  </si>
  <si>
    <t>FCF, D&amp;A</t>
  </si>
  <si>
    <t>~$33B/quarter</t>
  </si>
  <si>
    <t>CapEx YoY Growth</t>
  </si>
  <si>
    <t>Row 4</t>
  </si>
  <si>
    <t>83% YoY</t>
  </si>
  <si>
    <t>Cash flow</t>
  </si>
  <si>
    <t>Varies Q1:140% to Q4:50%</t>
  </si>
  <si>
    <t>PP&amp;E as % of CapEx</t>
  </si>
  <si>
    <t>Capital structure</t>
  </si>
  <si>
    <t>Minimal finance leases</t>
  </si>
  <si>
    <t>FY 2026E Operating Income</t>
  </si>
  <si>
    <t>W11</t>
  </si>
  <si>
    <t>$84.8B</t>
  </si>
  <si>
    <t>Net income</t>
  </si>
  <si>
    <t>33.8% op margin</t>
  </si>
  <si>
    <t>Row 237</t>
  </si>
  <si>
    <t>$104.0B</t>
  </si>
  <si>
    <t>Segment profit</t>
  </si>
  <si>
    <t>Growing from $102.5B</t>
  </si>
  <si>
    <t>Row 247</t>
  </si>
  <si>
    <t>-$19.2B</t>
  </si>
  <si>
    <t>Flat vs 2025 per guidance</t>
  </si>
  <si>
    <t>Row 274</t>
  </si>
  <si>
    <t>Within 13-16% guidance</t>
  </si>
  <si>
    <t>Shares</t>
  </si>
  <si>
    <t>Diluted Share Count</t>
  </si>
  <si>
    <t>Row 284</t>
  </si>
  <si>
    <t>2,588M</t>
  </si>
  <si>
    <t>shares</t>
  </si>
  <si>
    <t>EPS</t>
  </si>
  <si>
    <t>Slight growth from buybacks</t>
  </si>
  <si>
    <t>Depreciation Expense</t>
  </si>
  <si>
    <t>Row 14</t>
  </si>
  <si>
    <t>$38.1B</t>
  </si>
  <si>
    <t>EBITDA, FCF</t>
  </si>
  <si>
    <t>Implied from ending PP&amp;E</t>
  </si>
  <si>
    <t>Row 18</t>
  </si>
  <si>
    <t>$39.2B</t>
  </si>
  <si>
    <t>Cash returns</t>
  </si>
  <si>
    <t>Down from $43.6B in 2025</t>
  </si>
  <si>
    <t>Row 47</t>
  </si>
  <si>
    <t>Cash generation</t>
  </si>
  <si>
    <t>Compressed by CapEx</t>
  </si>
  <si>
    <t>FY 2026E Diluted EPS</t>
  </si>
  <si>
    <t>W15</t>
  </si>
  <si>
    <t>$/share</t>
  </si>
  <si>
    <t>22.6% growth from $23.49</t>
  </si>
  <si>
    <t>Audit Category</t>
  </si>
  <si>
    <t>Model Assumption</t>
  </si>
  <si>
    <t>Mgmt Anchor/Range</t>
  </si>
  <si>
    <t>Low</t>
  </si>
  <si>
    <t>Mid</t>
  </si>
  <si>
    <t>High</t>
  </si>
  <si>
    <t>Delta vs Mid</t>
  </si>
  <si>
    <t>Within Guidance?</t>
  </si>
  <si>
    <t>Aggressiveness</t>
  </si>
  <si>
    <t>Confidence</t>
  </si>
  <si>
    <t>Rationale</t>
  </si>
  <si>
    <t>Evidence Link</t>
  </si>
  <si>
    <t>Recommended Action</t>
  </si>
  <si>
    <t>+$0.91B (+1.7%)</t>
  </si>
  <si>
    <t>YES</t>
  </si>
  <si>
    <t>Reasonable</t>
  </si>
  <si>
    <t>Model at upper half of range; slightly bullish but within guidance</t>
  </si>
  <si>
    <t>Earnings Call Q1 guide</t>
  </si>
  <si>
    <t>Monitor; near high end</t>
  </si>
  <si>
    <t>No explicit FY guide</t>
  </si>
  <si>
    <t>N/A</t>
  </si>
  <si>
    <t>Review</t>
  </si>
  <si>
    <t>Medium</t>
  </si>
  <si>
    <t>25% YoY growth; Q1 implies 32%, but no full year guide given</t>
  </si>
  <si>
    <t>Implied from Q1 guide</t>
  </si>
  <si>
    <t>Build quarterly from Q1 guide</t>
  </si>
  <si>
    <t>Europe Revenue Growth Q1</t>
  </si>
  <si>
    <t>40% YoY</t>
  </si>
  <si>
    <t>Not explicitly guided</t>
  </si>
  <si>
    <t>TOO AGGRESSIVE</t>
  </si>
  <si>
    <t>EU LPA headwinds noted; 40% seems high given regulatory uncertainty</t>
  </si>
  <si>
    <t>EU DMA/LPA commentary</t>
  </si>
  <si>
    <t>Reduce to 25-30%; stress test</t>
  </si>
  <si>
    <t>+$0.8B (+0.5%)</t>
  </si>
  <si>
    <t>Model near midpoint of guidance; appropriately calibrated</t>
  </si>
  <si>
    <t>Earnings Call expense guide</t>
  </si>
  <si>
    <t>No change needed</t>
  </si>
  <si>
    <t>R&amp;D Growth Rate</t>
  </si>
  <si>
    <t>Infra + comp drivers</t>
  </si>
  <si>
    <t>AI investment justifies high R&amp;D; consistent with infra commentary</t>
  </si>
  <si>
    <t>Qualitative guidance</t>
  </si>
  <si>
    <t>Monitor AI spending pace</t>
  </si>
  <si>
    <t>SBC Growth Rate</t>
  </si>
  <si>
    <t>Comp &gt; headcount growth</t>
  </si>
  <si>
    <t>NOT AGGRESSIVE ENOUGH</t>
  </si>
  <si>
    <t>Mgmt said comp grows faster than headcount; 5% seems low</t>
  </si>
  <si>
    <t>Earnings Call commentary</t>
  </si>
  <si>
    <t>Increase to 10-15%</t>
  </si>
  <si>
    <t>+$7.2B (+5.8%)</t>
  </si>
  <si>
    <t>Slightly Aggressive</t>
  </si>
  <si>
    <t>Model above midpoint but within range; reflects AI buildout</t>
  </si>
  <si>
    <t>Earnings Call capex guide</t>
  </si>
  <si>
    <t>Acceptable; near high end</t>
  </si>
  <si>
    <t>CapEx Quarterly Profile</t>
  </si>
  <si>
    <t>~$33B/qtr flat</t>
  </si>
  <si>
    <t>Some 2027+ capacity</t>
  </si>
  <si>
    <t>Mgmt noted not all capex online in 2026; timing uncertain</t>
  </si>
  <si>
    <t>Consider back-end loading</t>
  </si>
  <si>
    <t>&gt; FY 2025 ($83.3B)</t>
  </si>
  <si>
    <t>+$1.5B (+1.8%)</t>
  </si>
  <si>
    <t>Mgmt expects OpInc growth; model shows modest growth</t>
  </si>
  <si>
    <t>Earnings Call outlook</t>
  </si>
  <si>
    <t>Aligned with guidance</t>
  </si>
  <si>
    <t>Operating Margin</t>
  </si>
  <si>
    <t>No target margin</t>
  </si>
  <si>
    <t>Down from 41.4% in 2025; reflects investment phase</t>
  </si>
  <si>
    <t>Mgmt: no margin target</t>
  </si>
  <si>
    <t>Margin compression expected</t>
  </si>
  <si>
    <t>Reality Labs Losses</t>
  </si>
  <si>
    <t>Model holds RL losses flat per explicit guidance</t>
  </si>
  <si>
    <t>Earnings Call RL guide</t>
  </si>
  <si>
    <t>Model at low end benefits EPS; new tax laws may help</t>
  </si>
  <si>
    <t>Earnings Call tax guide</t>
  </si>
  <si>
    <t>Consider 14.5% base case</t>
  </si>
  <si>
    <t>Users/ARPU</t>
  </si>
  <si>
    <t>Q4 2025: +7% YoY</t>
  </si>
  <si>
    <t>Recent trend 7%; model assumes deceleration</t>
  </si>
  <si>
    <t>Q4 2025 reported</t>
  </si>
  <si>
    <t>Consider 5-6% base case</t>
  </si>
  <si>
    <t>ARPU Growth Implied</t>
  </si>
  <si>
    <t>~19% YoY</t>
  </si>
  <si>
    <t>Q4: +16% YoY</t>
  </si>
  <si>
    <t>Revenue growth &gt; user growth = ARPU expansion assumed</t>
  </si>
  <si>
    <t>Calculated</t>
  </si>
  <si>
    <t>Monitor pricing trends</t>
  </si>
  <si>
    <t>Priority Rank</t>
  </si>
  <si>
    <t>Topic</t>
  </si>
  <si>
    <t>Current Model Assumption</t>
  </si>
  <si>
    <t>Why It May Be Miscalibrated</t>
  </si>
  <si>
    <t>Sensitivity Area</t>
  </si>
  <si>
    <t>Suggested Scenario Framing</t>
  </si>
  <si>
    <t>Key Follow-Up Question</t>
  </si>
  <si>
    <t>Europe Revenue Growth Assumptions</t>
  </si>
  <si>
    <t>40% YoY Q1 2026, 25-26% rest of year</t>
  </si>
  <si>
    <t>EU DMA/LPA regulatory headwinds; mgmt noted 'materially worse user experience' risk; uncertain timing of resolution</t>
  </si>
  <si>
    <t>Bear case: 15-20% Europe growth; Bull case: current model. Test EPS sensitivity</t>
  </si>
  <si>
    <t>What is the expected revenue impact of LPA consent changes in EEA?</t>
  </si>
  <si>
    <t>CapEx Above Midpoint of Guidance</t>
  </si>
  <si>
    <t>$132.2B vs guidance midpoint $125B</t>
  </si>
  <si>
    <t>Model assumes high-end execution; mgmt noted supply chain/timing uncertainty on servers, memory, storage</t>
  </si>
  <si>
    <t>CapEx, FCF</t>
  </si>
  <si>
    <t>Base case: $125B midpoint; Upside: $115B if delays. FCF swing ~$10-17B</t>
  </si>
  <si>
    <t>What is expected timing of capacity coming online in 2026 vs 2027?</t>
  </si>
  <si>
    <t>Stock-Based Compensation Growth</t>
  </si>
  <si>
    <t>5% YoY growth in 2026</t>
  </si>
  <si>
    <t>Mgmt explicitly stated 'compensation expense to grow faster than headcount'; 6% headcount growth in 2025 suggests SBC &gt;6%</t>
  </si>
  <si>
    <t>OpEx, EPS</t>
  </si>
  <si>
    <t>Adjust SBC to 10-15% growth to align with commentary on technical talent investment</t>
  </si>
  <si>
    <t>What is the expected ratio of comp growth to headcount growth?</t>
  </si>
  <si>
    <t>Effective Tax Rate at Low End</t>
  </si>
  <si>
    <t>14% ETR vs guidance 13-16% (mid 14.5%)</t>
  </si>
  <si>
    <t>Model benefits from low ETR; new US tax laws may help but uncertainty remains on global tax landscape</t>
  </si>
  <si>
    <t>Net Income, EPS</t>
  </si>
  <si>
    <t>Sensitivity: 14% vs 15% ETR = ~$700M-$1B NI impact</t>
  </si>
  <si>
    <t>What specific tax law changes are expected to benefit 2026 cash taxes?</t>
  </si>
  <si>
    <t>DAP Growth Deceleration Assumed</t>
  </si>
  <si>
    <t>4% YoY user growth in 2026</t>
  </si>
  <si>
    <t>Q4 2025 showed 7% YoY; model assumes sharp deceleration without clear driver</t>
  </si>
  <si>
    <t>Bull case: 5-6% DAP growth; drives incremental ARPU leverage</t>
  </si>
  <si>
    <t>What is driving the assumed user growth slowdown?</t>
  </si>
  <si>
    <t>Q1 Revenue Near Top of Range</t>
  </si>
  <si>
    <t>$55.9B vs guide $53.5-56.5B (mid $55.0B)</t>
  </si>
  <si>
    <t>Model at 65th percentile of range; FX tailwind baked in but execution risk exists</t>
  </si>
  <si>
    <t>Conservative: use $55.0B midpoint as base case</t>
  </si>
  <si>
    <t>Is the 4% FX tailwind fully reflected in guidance?</t>
  </si>
  <si>
    <t>Operating Margin Compression Trajectory</t>
  </si>
  <si>
    <t>33.8% FY 2026 vs 41.4% FY 2025</t>
  </si>
  <si>
    <t>Mgmt said OpInc will grow but no target margin; 760bp compression may be conservative or aggressive</t>
  </si>
  <si>
    <t>Test 32-35% margin range; each 100bp = ~$2.5B OpInc</t>
  </si>
  <si>
    <t>What is the expected operating leverage from revenue growth?</t>
  </si>
  <si>
    <t>Reality Labs Loss Trajectory</t>
  </si>
  <si>
    <t>-$19.2B flat vs 2025</t>
  </si>
  <si>
    <t>Model aligned with guidance but mgmt reducing VR/Horizon investment; could see upside</t>
  </si>
  <si>
    <t>Bull case: RL losses decline 10-15% as VR investment shifts to wearables</t>
  </si>
  <si>
    <t>What is the expected RL loss trajectory in 2027+?</t>
  </si>
  <si>
    <t>Depreciation/Infrastructure OpEx</t>
  </si>
  <si>
    <t>Implied ~$38B D&amp;A in 2026</t>
  </si>
  <si>
    <t>Mgmt cited depreciation as primary expense driver; capex timing affects D&amp;A recognition</t>
  </si>
  <si>
    <t>Expenses, EBITDA</t>
  </si>
  <si>
    <t>If capacity delayed to 2027, D&amp;A lower in 2026 = expense upside</t>
  </si>
  <si>
    <t>What is the expected useful life of AI infrastructure assets?</t>
  </si>
  <si>
    <t>FCF Decline Despite Revenue Growth</t>
  </si>
  <si>
    <t>$39.2B FY 2026 vs $43.6B FY 2025</t>
  </si>
  <si>
    <t>CapEx intensity driving FCF compression; may be appropriate for investment phase</t>
  </si>
  <si>
    <t>Cash Flow, Returns</t>
  </si>
  <si>
    <t>FCF yield compression expected; focus on 2027+ normalization</t>
  </si>
  <si>
    <t>When does mgmt expect capex intensity to normalize?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</si>
</sst>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6" formatCode="&quot;$&quot;#,##0_);[Red]\(&quot;$&quot;#,##0\)"/>
    <numFmt numFmtId="8" formatCode="&quot;$&quot;#,##0.00_);[Red]\(&quot;$&quot;#,##0.00\)"/>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0.0%"/>
    <numFmt numFmtId="167" formatCode="_(&quot;$&quot;* #,##0_);_(&quot;$&quot;* \(#,##0\);_(&quot;$&quot;* &quot;-&quot;?_);_(@_)"/>
    <numFmt numFmtId="168" formatCode="0&quot; bps&quot;"/>
    <numFmt numFmtId="169" formatCode="_(&quot;$&quot;* #,##0.0_);_(&quot;$&quot;* \(#,##0.0\);_(&quot;$&quot;* &quot;-&quot;?_);_(@_)"/>
    <numFmt numFmtId="170" formatCode="0.0\x"/>
    <numFmt numFmtId="171" formatCode="0.0"/>
    <numFmt numFmtId="172" formatCode="_(* #,##0.0_);_(* \(#,##0.0\);_(* &quot;-&quot;??_);_(@_)"/>
    <numFmt numFmtId="173" formatCode="0.00\x"/>
    <numFmt numFmtId="174" formatCode="_(&quot;$&quot;* #,##0.0000_);_(&quot;$&quot;* \(#,##0.0000\);_(&quot;$&quot;* &quot;-&quot;??_);_(@_)"/>
    <numFmt numFmtId="175" formatCode="&quot;&quot;0\ &quot;qtrs&quot;"/>
    <numFmt numFmtId="176" formatCode="&quot;+&quot;0\ &quot;qtrs&quot;"/>
    <numFmt numFmtId="177" formatCode="&quot;$&quot;#,##0_);\(&quot;$&quot;#,##0\);&quot;$&quot;#,##0_);@_)"/>
    <numFmt numFmtId="178" formatCode="0.0%_);\(0.0%\);0.0%_);@_)"/>
  </numFmts>
  <fonts count="52" x14ac:knownFonts="1">
    <font>
      <sz val="11"/>
      <color theme="1"/>
      <name val="Calibri"/>
      <family val="2"/>
      <scheme val="minor"/>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11"/>
      <color theme="1"/>
      <name val="Calibri"/>
      <family val="2"/>
      <scheme val="minor"/>
    </font>
    <font>
      <sz val="9"/>
      <color theme="1"/>
      <name val="Arial"/>
      <family val="2"/>
    </font>
    <font>
      <b/>
      <u/>
      <sz val="9"/>
      <color theme="1"/>
      <name val="Arial"/>
      <family val="2"/>
    </font>
    <font>
      <i/>
      <sz val="9"/>
      <color theme="1"/>
      <name val="Arial"/>
      <family val="2"/>
    </font>
    <font>
      <b/>
      <sz val="9"/>
      <color theme="1"/>
      <name val="Arial"/>
      <family val="2"/>
    </font>
    <font>
      <b/>
      <i/>
      <sz val="9"/>
      <color theme="1"/>
      <name val="Arial"/>
      <family val="2"/>
    </font>
    <font>
      <sz val="9"/>
      <color rgb="FFFF0000"/>
      <name val="Arial"/>
      <family val="2"/>
    </font>
    <font>
      <b/>
      <u val="singleAccounting"/>
      <sz val="9"/>
      <color theme="1"/>
      <name val="Arial"/>
      <family val="2"/>
    </font>
    <font>
      <i/>
      <sz val="9"/>
      <color rgb="FFFF0000"/>
      <name val="Arial"/>
      <family val="2"/>
    </font>
    <font>
      <i/>
      <sz val="9"/>
      <color rgb="FF0000FF"/>
      <name val="Arial"/>
      <family val="2"/>
    </font>
    <font>
      <sz val="9"/>
      <color rgb="FF0000FF"/>
      <name val="Arial"/>
      <family val="2"/>
    </font>
    <font>
      <sz val="9"/>
      <color indexed="81"/>
      <name val="Tahoma"/>
      <family val="2"/>
    </font>
    <font>
      <b/>
      <sz val="9"/>
      <color indexed="81"/>
      <name val="Tahoma"/>
      <family val="2"/>
    </font>
    <font>
      <b/>
      <sz val="9"/>
      <color rgb="FFFF0000"/>
      <name val="Arial"/>
      <family val="2"/>
    </font>
    <font>
      <b/>
      <sz val="9"/>
      <name val="Arial"/>
      <family val="2"/>
    </font>
    <font>
      <b/>
      <u/>
      <sz val="9"/>
      <name val="Arial"/>
      <family val="2"/>
    </font>
    <font>
      <b/>
      <sz val="9"/>
      <color rgb="FF0000FF"/>
      <name val="Arial"/>
      <family val="2"/>
    </font>
    <font>
      <b/>
      <sz val="20"/>
      <color theme="1"/>
      <name val="Arial"/>
      <family val="2"/>
    </font>
    <font>
      <sz val="8"/>
      <name val="Helv"/>
    </font>
    <font>
      <sz val="9"/>
      <name val="Arial"/>
      <family val="2"/>
    </font>
    <font>
      <u/>
      <sz val="10"/>
      <color indexed="12"/>
      <name val="Arial"/>
      <family val="2"/>
    </font>
    <font>
      <b/>
      <sz val="9"/>
      <color theme="3"/>
      <name val="Arial"/>
      <family val="2"/>
    </font>
    <font>
      <i/>
      <sz val="9"/>
      <color theme="0" tint="-0.249977111117893"/>
      <name val="Arial"/>
      <family val="2"/>
    </font>
    <font>
      <b/>
      <sz val="9"/>
      <color theme="0"/>
      <name val="Arial"/>
      <family val="2"/>
    </font>
    <font>
      <b/>
      <sz val="16"/>
      <color theme="0"/>
      <name val="Arial"/>
      <family val="2"/>
    </font>
    <font>
      <sz val="9"/>
      <color theme="0" tint="-0.249977111117893"/>
      <name val="Arial"/>
      <family val="2"/>
    </font>
    <font>
      <b/>
      <i/>
      <sz val="9"/>
      <color rgb="FFFF0000"/>
      <name val="Arial"/>
      <family val="2"/>
    </font>
    <font>
      <i/>
      <sz val="9"/>
      <color indexed="81"/>
      <name val="Tahoma"/>
      <family val="2"/>
    </font>
    <font>
      <b/>
      <i/>
      <sz val="9"/>
      <color indexed="81"/>
      <name val="Tahoma"/>
      <family val="2"/>
    </font>
    <font>
      <i/>
      <sz val="9"/>
      <color theme="6"/>
      <name val="Arial"/>
      <family val="2"/>
    </font>
    <font>
      <b/>
      <sz val="11"/>
      <color theme="1"/>
      <name val="Calibri"/>
      <family val="2"/>
      <scheme val="minor"/>
    </font>
    <font>
      <b/>
      <sz val="11"/>
      <color rgb="FFFFFFFF"/>
      <name val="Calibri"/>
      <family val="2"/>
      <scheme val="minor"/>
    </font>
    <font>
      <b/>
      <sz val="11"/>
      <color rgb="FF000000"/>
      <name val="Calibri"/>
      <family val="2"/>
      <scheme val="minor"/>
    </font>
  </fonts>
  <fills count="19">
    <fill>
      <patternFill patternType="none"/>
    </fill>
    <fill>
      <patternFill patternType="gray125"/>
    </fill>
    <fill>
      <patternFill patternType="solid">
        <fgColor theme="0" tint="-0.249977111117893"/>
        <bgColor indexed="64"/>
      </patternFill>
    </fill>
    <fill>
      <patternFill patternType="solid">
        <fgColor rgb="FFACD4F1"/>
        <bgColor indexed="64"/>
      </patternFill>
    </fill>
    <fill>
      <patternFill patternType="solid">
        <fgColor theme="0"/>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rgb="FF00355F"/>
        <bgColor indexed="64"/>
      </patternFill>
    </fill>
    <fill>
      <patternFill patternType="solid">
        <fgColor theme="0" tint="-0.14999847407452621"/>
        <bgColor indexed="64"/>
      </patternFill>
    </fill>
    <fill>
      <patternFill patternType="solid">
        <fgColor rgb="FFFFFFCC"/>
        <bgColor indexed="64"/>
      </patternFill>
    </fill>
    <fill>
      <patternFill patternType="solid">
        <fgColor rgb="FF4285F4"/>
        <bgColor indexed="64"/>
      </patternFill>
    </fill>
    <fill>
      <patternFill patternType="solid">
        <fgColor rgb="FF34A853"/>
        <bgColor indexed="64"/>
      </patternFill>
    </fill>
    <fill>
      <patternFill patternType="solid">
        <fgColor rgb="FFFBBC05"/>
        <bgColor indexed="64"/>
      </patternFill>
    </fill>
    <fill>
      <patternFill patternType="solid">
        <fgColor rgb="FFEA4335"/>
        <bgColor indexed="64"/>
      </patternFill>
    </fill>
    <fill>
      <patternFill patternType="solid">
        <fgColor rgb="FFFFCDD2"/>
        <bgColor indexed="64"/>
      </patternFill>
    </fill>
    <fill>
      <patternFill patternType="solid">
        <fgColor rgb="FFFFE0B2"/>
        <bgColor indexed="64"/>
      </patternFill>
    </fill>
    <fill>
      <patternFill patternType="solid">
        <fgColor rgb="FFFFF9C4"/>
        <bgColor indexed="64"/>
      </patternFill>
    </fill>
    <fill>
      <patternFill patternType="solid">
        <fgColor rgb="FFE8F5E9"/>
        <bgColor indexed="64"/>
      </patternFill>
    </fill>
  </fills>
  <borders count="20">
    <border>
      <left/>
      <right/>
      <top/>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style="medium">
        <color indexed="64"/>
      </right>
      <top/>
      <bottom style="thin">
        <color indexed="64"/>
      </bottom>
      <diagonal/>
    </border>
    <border>
      <left style="medium">
        <color auto="1"/>
      </left>
      <right style="medium">
        <color auto="1"/>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dashed">
        <color theme="1"/>
      </left>
      <right/>
      <top style="dashed">
        <color theme="1"/>
      </top>
      <bottom style="dashed">
        <color theme="1"/>
      </bottom>
      <diagonal/>
    </border>
    <border>
      <left/>
      <right/>
      <top style="dashed">
        <color theme="1"/>
      </top>
      <bottom style="dashed">
        <color theme="1"/>
      </bottom>
      <diagonal/>
    </border>
    <border>
      <left/>
      <right style="dashed">
        <color theme="1"/>
      </right>
      <top style="dashed">
        <color theme="1"/>
      </top>
      <bottom style="dashed">
        <color theme="1"/>
      </bottom>
      <diagonal/>
    </border>
    <border>
      <left style="dashed">
        <color indexed="64"/>
      </left>
      <right style="dashed">
        <color indexed="64"/>
      </right>
      <top style="dashed">
        <color indexed="64"/>
      </top>
      <bottom style="dashed">
        <color indexed="64"/>
      </bottom>
      <diagonal/>
    </border>
  </borders>
  <cellStyleXfs count="7">
    <xf numFmtId="0" fontId="0" fillId="0" borderId="0"/>
    <xf numFmtId="43" fontId="19" fillId="0" borderId="0" applyFont="0" applyFill="0" applyBorder="0" applyAlignment="0" applyProtection="0"/>
    <xf numFmtId="44" fontId="19" fillId="0" borderId="0" applyFont="0" applyFill="0" applyBorder="0" applyAlignment="0" applyProtection="0"/>
    <xf numFmtId="9" fontId="19" fillId="0" borderId="0" applyFont="0" applyFill="0" applyBorder="0" applyAlignment="0" applyProtection="0"/>
    <xf numFmtId="0" fontId="19" fillId="0" borderId="0"/>
    <xf numFmtId="0" fontId="37" fillId="0" borderId="0"/>
    <xf numFmtId="0" fontId="39" fillId="0" borderId="0" applyNumberFormat="0" applyFill="0" applyBorder="0" applyAlignment="0" applyProtection="0">
      <alignment vertical="top"/>
      <protection locked="0"/>
    </xf>
  </cellStyleXfs>
  <cellXfs count="442">
    <xf numFmtId="0" fontId="0" fillId="0" borderId="0" xfId="0"/>
    <xf numFmtId="0" fontId="20" fillId="0" borderId="0" xfId="0" applyFont="1"/>
    <xf numFmtId="0" fontId="23" fillId="0" borderId="0" xfId="0" applyFont="1"/>
    <xf numFmtId="0" fontId="22" fillId="0" borderId="0" xfId="0" applyFont="1"/>
    <xf numFmtId="0" fontId="20" fillId="0" borderId="0" xfId="0" applyFont="1" applyAlignment="1">
      <alignment horizontal="left" indent="1"/>
    </xf>
    <xf numFmtId="0" fontId="22" fillId="0" borderId="0" xfId="0" applyFont="1" applyAlignment="1">
      <alignment horizontal="left" indent="2"/>
    </xf>
    <xf numFmtId="0" fontId="22" fillId="0" borderId="0" xfId="0" applyFont="1" applyAlignment="1">
      <alignment horizontal="left" indent="1"/>
    </xf>
    <xf numFmtId="0" fontId="21" fillId="0" borderId="0" xfId="0" applyFont="1"/>
    <xf numFmtId="0" fontId="24" fillId="0" borderId="0" xfId="0" applyFont="1"/>
    <xf numFmtId="164" fontId="25" fillId="0" borderId="0" xfId="2" applyNumberFormat="1" applyFont="1" applyFill="1"/>
    <xf numFmtId="164" fontId="25" fillId="0" borderId="0" xfId="2" applyNumberFormat="1" applyFont="1"/>
    <xf numFmtId="165" fontId="25" fillId="0" borderId="0" xfId="1" applyNumberFormat="1" applyFont="1"/>
    <xf numFmtId="165" fontId="20" fillId="0" borderId="0" xfId="0" applyNumberFormat="1" applyFont="1"/>
    <xf numFmtId="164" fontId="20" fillId="0" borderId="0" xfId="0" applyNumberFormat="1" applyFont="1"/>
    <xf numFmtId="164" fontId="23" fillId="0" borderId="0" xfId="0" applyNumberFormat="1" applyFont="1"/>
    <xf numFmtId="0" fontId="22" fillId="0" borderId="0" xfId="0" applyFont="1" applyAlignment="1">
      <alignment horizontal="right"/>
    </xf>
    <xf numFmtId="166" fontId="22" fillId="0" borderId="0" xfId="3" applyNumberFormat="1" applyFont="1"/>
    <xf numFmtId="44" fontId="20" fillId="0" borderId="0" xfId="2" applyFont="1"/>
    <xf numFmtId="164" fontId="26" fillId="0" borderId="0" xfId="0" applyNumberFormat="1" applyFont="1"/>
    <xf numFmtId="0" fontId="27" fillId="0" borderId="0" xfId="0" applyFont="1" applyAlignment="1">
      <alignment horizontal="right"/>
    </xf>
    <xf numFmtId="167" fontId="20" fillId="0" borderId="0" xfId="0" applyNumberFormat="1" applyFont="1"/>
    <xf numFmtId="166" fontId="28" fillId="0" borderId="0" xfId="3" applyNumberFormat="1" applyFont="1"/>
    <xf numFmtId="9" fontId="22" fillId="0" borderId="0" xfId="3" applyFont="1"/>
    <xf numFmtId="0" fontId="25" fillId="0" borderId="0" xfId="0" applyFont="1" applyAlignment="1">
      <alignment horizontal="right"/>
    </xf>
    <xf numFmtId="9" fontId="28" fillId="0" borderId="0" xfId="3" applyFont="1"/>
    <xf numFmtId="168" fontId="22" fillId="0" borderId="0" xfId="0" applyNumberFormat="1" applyFont="1"/>
    <xf numFmtId="165" fontId="20" fillId="0" borderId="0" xfId="1" applyNumberFormat="1" applyFont="1"/>
    <xf numFmtId="169" fontId="20" fillId="0" borderId="0" xfId="0" applyNumberFormat="1" applyFont="1"/>
    <xf numFmtId="170" fontId="22" fillId="0" borderId="0" xfId="0" applyNumberFormat="1" applyFont="1"/>
    <xf numFmtId="164" fontId="20" fillId="0" borderId="0" xfId="2" applyNumberFormat="1" applyFont="1"/>
    <xf numFmtId="43" fontId="20" fillId="0" borderId="0" xfId="1" applyFont="1"/>
    <xf numFmtId="164" fontId="20" fillId="0" borderId="0" xfId="2" applyNumberFormat="1" applyFont="1" applyFill="1"/>
    <xf numFmtId="43" fontId="20" fillId="0" borderId="0" xfId="1" applyFont="1" applyFill="1"/>
    <xf numFmtId="164" fontId="29" fillId="0" borderId="0" xfId="0" applyNumberFormat="1" applyFont="1"/>
    <xf numFmtId="166" fontId="22" fillId="0" borderId="0" xfId="3" applyNumberFormat="1" applyFont="1" applyFill="1"/>
    <xf numFmtId="166" fontId="24" fillId="0" borderId="0" xfId="3" applyNumberFormat="1" applyFont="1"/>
    <xf numFmtId="164" fontId="25" fillId="0" borderId="0" xfId="0" applyNumberFormat="1" applyFont="1"/>
    <xf numFmtId="0" fontId="20" fillId="0" borderId="0" xfId="0" applyFont="1" applyAlignment="1">
      <alignment horizontal="left"/>
    </xf>
    <xf numFmtId="164" fontId="23" fillId="0" borderId="0" xfId="2" applyNumberFormat="1" applyFont="1"/>
    <xf numFmtId="164" fontId="32" fillId="0" borderId="0" xfId="0" applyNumberFormat="1" applyFont="1"/>
    <xf numFmtId="0" fontId="29" fillId="0" borderId="0" xfId="0" applyFont="1"/>
    <xf numFmtId="9" fontId="29" fillId="0" borderId="0" xfId="0" applyNumberFormat="1" applyFont="1"/>
    <xf numFmtId="44" fontId="20" fillId="0" borderId="0" xfId="2" applyFont="1" applyFill="1"/>
    <xf numFmtId="166" fontId="28" fillId="0" borderId="0" xfId="3" applyNumberFormat="1" applyFont="1" applyFill="1"/>
    <xf numFmtId="0" fontId="23" fillId="0" borderId="0" xfId="0" applyFont="1" applyAlignment="1">
      <alignment horizontal="left" indent="1"/>
    </xf>
    <xf numFmtId="0" fontId="20" fillId="0" borderId="0" xfId="0" applyFont="1" applyAlignment="1">
      <alignment horizontal="left" indent="2"/>
    </xf>
    <xf numFmtId="0" fontId="22" fillId="0" borderId="0" xfId="0" applyFont="1" applyAlignment="1">
      <alignment horizontal="left" indent="3"/>
    </xf>
    <xf numFmtId="0" fontId="21" fillId="0" borderId="0" xfId="0" applyFont="1" applyAlignment="1">
      <alignment horizontal="left" indent="1"/>
    </xf>
    <xf numFmtId="0" fontId="24" fillId="0" borderId="0" xfId="0" applyFont="1" applyAlignment="1">
      <alignment horizontal="left" indent="1"/>
    </xf>
    <xf numFmtId="164" fontId="32" fillId="0" borderId="0" xfId="2" applyNumberFormat="1" applyFont="1" applyFill="1"/>
    <xf numFmtId="0" fontId="33" fillId="0" borderId="0" xfId="0" applyFont="1"/>
    <xf numFmtId="164" fontId="22" fillId="0" borderId="0" xfId="0" applyNumberFormat="1" applyFont="1"/>
    <xf numFmtId="9" fontId="20" fillId="0" borderId="0" xfId="3" applyFont="1"/>
    <xf numFmtId="166" fontId="20" fillId="0" borderId="0" xfId="3" applyNumberFormat="1" applyFont="1"/>
    <xf numFmtId="166" fontId="22" fillId="0" borderId="0" xfId="3" applyNumberFormat="1" applyFont="1" applyAlignment="1">
      <alignment horizontal="right"/>
    </xf>
    <xf numFmtId="166" fontId="29" fillId="0" borderId="0" xfId="3" applyNumberFormat="1" applyFont="1"/>
    <xf numFmtId="2" fontId="20" fillId="0" borderId="0" xfId="0" applyNumberFormat="1" applyFont="1"/>
    <xf numFmtId="171" fontId="20" fillId="0" borderId="0" xfId="0" applyNumberFormat="1" applyFont="1"/>
    <xf numFmtId="2" fontId="29" fillId="0" borderId="0" xfId="0" applyNumberFormat="1" applyFont="1"/>
    <xf numFmtId="166" fontId="29" fillId="0" borderId="0" xfId="0" applyNumberFormat="1" applyFont="1"/>
    <xf numFmtId="0" fontId="20" fillId="0" borderId="0" xfId="0" applyFont="1" applyAlignment="1">
      <alignment horizontal="right"/>
    </xf>
    <xf numFmtId="164" fontId="29" fillId="0" borderId="0" xfId="2" applyNumberFormat="1" applyFont="1"/>
    <xf numFmtId="165" fontId="20" fillId="0" borderId="0" xfId="1" applyNumberFormat="1" applyFont="1" applyFill="1"/>
    <xf numFmtId="0" fontId="20" fillId="3" borderId="0" xfId="0" applyFont="1" applyFill="1"/>
    <xf numFmtId="0" fontId="21" fillId="3" borderId="0" xfId="0" applyFont="1" applyFill="1" applyAlignment="1">
      <alignment horizontal="center"/>
    </xf>
    <xf numFmtId="0" fontId="21" fillId="3" borderId="0" xfId="0" applyFont="1" applyFill="1"/>
    <xf numFmtId="0" fontId="23" fillId="0" borderId="0" xfId="0" applyFont="1" applyAlignment="1">
      <alignment horizontal="center"/>
    </xf>
    <xf numFmtId="1" fontId="20" fillId="0" borderId="0" xfId="0" applyNumberFormat="1" applyFont="1"/>
    <xf numFmtId="44" fontId="20" fillId="0" borderId="0" xfId="0" applyNumberFormat="1" applyFont="1"/>
    <xf numFmtId="165" fontId="25" fillId="0" borderId="0" xfId="1" applyNumberFormat="1" applyFont="1" applyAlignment="1">
      <alignment horizontal="right"/>
    </xf>
    <xf numFmtId="165" fontId="20" fillId="0" borderId="0" xfId="1" applyNumberFormat="1" applyFont="1" applyAlignment="1">
      <alignment horizontal="right"/>
    </xf>
    <xf numFmtId="165" fontId="25" fillId="0" borderId="0" xfId="0" applyNumberFormat="1" applyFont="1"/>
    <xf numFmtId="172" fontId="20" fillId="0" borderId="0" xfId="0" applyNumberFormat="1" applyFont="1"/>
    <xf numFmtId="165" fontId="29" fillId="0" borderId="0" xfId="0" applyNumberFormat="1" applyFont="1"/>
    <xf numFmtId="44" fontId="25" fillId="0" borderId="0" xfId="2" applyFont="1" applyFill="1"/>
    <xf numFmtId="44" fontId="23" fillId="0" borderId="0" xfId="2" applyFont="1" applyFill="1"/>
    <xf numFmtId="0" fontId="34" fillId="0" borderId="0" xfId="0" applyFont="1"/>
    <xf numFmtId="44" fontId="22" fillId="0" borderId="0" xfId="2" applyFont="1" applyFill="1"/>
    <xf numFmtId="0" fontId="21" fillId="0" borderId="0" xfId="0" applyFont="1" applyAlignment="1">
      <alignment horizontal="center"/>
    </xf>
    <xf numFmtId="166" fontId="20" fillId="0" borderId="0" xfId="3" applyNumberFormat="1" applyFont="1" applyFill="1"/>
    <xf numFmtId="0" fontId="22" fillId="5" borderId="0" xfId="0" applyFont="1" applyFill="1" applyAlignment="1">
      <alignment horizontal="left" indent="1"/>
    </xf>
    <xf numFmtId="164" fontId="20" fillId="5" borderId="0" xfId="0" applyNumberFormat="1" applyFont="1" applyFill="1"/>
    <xf numFmtId="0" fontId="22" fillId="5" borderId="0" xfId="0" applyFont="1" applyFill="1" applyAlignment="1">
      <alignment horizontal="right"/>
    </xf>
    <xf numFmtId="166" fontId="22" fillId="5" borderId="0" xfId="3" applyNumberFormat="1" applyFont="1" applyFill="1"/>
    <xf numFmtId="9" fontId="21" fillId="0" borderId="0" xfId="3" applyFont="1" applyFill="1" applyAlignment="1">
      <alignment horizontal="center"/>
    </xf>
    <xf numFmtId="164" fontId="20" fillId="0" borderId="0" xfId="0" applyNumberFormat="1" applyFont="1" applyAlignment="1">
      <alignment horizontal="right"/>
    </xf>
    <xf numFmtId="0" fontId="21" fillId="3" borderId="12" xfId="0" applyFont="1" applyFill="1" applyBorder="1" applyAlignment="1">
      <alignment horizontal="center"/>
    </xf>
    <xf numFmtId="0" fontId="21" fillId="0" borderId="12" xfId="0" applyFont="1" applyBorder="1" applyAlignment="1">
      <alignment horizontal="center"/>
    </xf>
    <xf numFmtId="164" fontId="23" fillId="0" borderId="12" xfId="0" applyNumberFormat="1" applyFont="1" applyBorder="1"/>
    <xf numFmtId="0" fontId="22" fillId="0" borderId="12" xfId="0" applyFont="1" applyBorder="1" applyAlignment="1">
      <alignment horizontal="right"/>
    </xf>
    <xf numFmtId="166" fontId="22" fillId="0" borderId="12" xfId="3" applyNumberFormat="1" applyFont="1" applyBorder="1"/>
    <xf numFmtId="0" fontId="20" fillId="0" borderId="12" xfId="0" applyFont="1" applyBorder="1"/>
    <xf numFmtId="164" fontId="20" fillId="0" borderId="12" xfId="0" applyNumberFormat="1" applyFont="1" applyBorder="1"/>
    <xf numFmtId="1" fontId="20" fillId="0" borderId="12" xfId="0" applyNumberFormat="1" applyFont="1" applyBorder="1"/>
    <xf numFmtId="165" fontId="20" fillId="0" borderId="12" xfId="1" applyNumberFormat="1" applyFont="1" applyBorder="1"/>
    <xf numFmtId="9" fontId="22" fillId="0" borderId="12" xfId="3" applyFont="1" applyBorder="1"/>
    <xf numFmtId="164" fontId="26" fillId="0" borderId="12" xfId="0" applyNumberFormat="1" applyFont="1" applyBorder="1"/>
    <xf numFmtId="164" fontId="20" fillId="5" borderId="12" xfId="0" applyNumberFormat="1" applyFont="1" applyFill="1" applyBorder="1"/>
    <xf numFmtId="0" fontId="22" fillId="5" borderId="12" xfId="0" applyFont="1" applyFill="1" applyBorder="1" applyAlignment="1">
      <alignment horizontal="right"/>
    </xf>
    <xf numFmtId="166" fontId="22" fillId="0" borderId="12" xfId="3" applyNumberFormat="1" applyFont="1" applyBorder="1" applyAlignment="1">
      <alignment horizontal="right"/>
    </xf>
    <xf numFmtId="44" fontId="23" fillId="0" borderId="12" xfId="0" applyNumberFormat="1" applyFont="1" applyBorder="1"/>
    <xf numFmtId="165" fontId="20" fillId="0" borderId="12" xfId="1" applyNumberFormat="1" applyFont="1" applyFill="1" applyBorder="1"/>
    <xf numFmtId="44" fontId="20" fillId="0" borderId="12" xfId="0" applyNumberFormat="1" applyFont="1" applyBorder="1"/>
    <xf numFmtId="166" fontId="22" fillId="0" borderId="12" xfId="3" applyNumberFormat="1" applyFont="1" applyFill="1" applyBorder="1"/>
    <xf numFmtId="168" fontId="22" fillId="0" borderId="12" xfId="0" applyNumberFormat="1" applyFont="1" applyBorder="1"/>
    <xf numFmtId="166" fontId="22" fillId="5" borderId="12" xfId="3" applyNumberFormat="1" applyFont="1" applyFill="1" applyBorder="1"/>
    <xf numFmtId="164" fontId="23" fillId="0" borderId="12" xfId="2" applyNumberFormat="1" applyFont="1" applyBorder="1"/>
    <xf numFmtId="164" fontId="22" fillId="0" borderId="12" xfId="0" applyNumberFormat="1" applyFont="1" applyBorder="1"/>
    <xf numFmtId="166" fontId="24" fillId="0" borderId="12" xfId="3" applyNumberFormat="1" applyFont="1" applyBorder="1"/>
    <xf numFmtId="166" fontId="20" fillId="0" borderId="12" xfId="3" applyNumberFormat="1" applyFont="1" applyBorder="1"/>
    <xf numFmtId="171" fontId="20" fillId="0" borderId="12" xfId="0" applyNumberFormat="1" applyFont="1" applyBorder="1"/>
    <xf numFmtId="165" fontId="25" fillId="0" borderId="0" xfId="1" applyNumberFormat="1" applyFont="1" applyFill="1"/>
    <xf numFmtId="165" fontId="25" fillId="0" borderId="0" xfId="1" applyNumberFormat="1" applyFont="1" applyFill="1" applyAlignment="1">
      <alignment horizontal="right"/>
    </xf>
    <xf numFmtId="164" fontId="23" fillId="0" borderId="0" xfId="2" applyNumberFormat="1" applyFont="1" applyFill="1"/>
    <xf numFmtId="174" fontId="20" fillId="0" borderId="0" xfId="2" applyNumberFormat="1" applyFont="1"/>
    <xf numFmtId="166" fontId="24" fillId="0" borderId="12" xfId="3" applyNumberFormat="1" applyFont="1" applyFill="1" applyBorder="1"/>
    <xf numFmtId="44" fontId="29" fillId="0" borderId="0" xfId="2" applyFont="1" applyFill="1"/>
    <xf numFmtId="164" fontId="20" fillId="0" borderId="12" xfId="2" applyNumberFormat="1" applyFont="1" applyBorder="1"/>
    <xf numFmtId="164" fontId="22" fillId="0" borderId="12" xfId="0" applyNumberFormat="1" applyFont="1" applyBorder="1" applyAlignment="1">
      <alignment horizontal="right"/>
    </xf>
    <xf numFmtId="165" fontId="25" fillId="0" borderId="12" xfId="1" applyNumberFormat="1" applyFont="1" applyBorder="1"/>
    <xf numFmtId="165" fontId="20" fillId="0" borderId="12" xfId="0" applyNumberFormat="1" applyFont="1" applyBorder="1"/>
    <xf numFmtId="0" fontId="18" fillId="0" borderId="0" xfId="0" applyFont="1" applyAlignment="1">
      <alignment horizontal="left" indent="1"/>
    </xf>
    <xf numFmtId="164" fontId="17" fillId="0" borderId="12" xfId="0" applyNumberFormat="1" applyFont="1" applyBorder="1"/>
    <xf numFmtId="164" fontId="17" fillId="0" borderId="0" xfId="0" applyNumberFormat="1" applyFont="1"/>
    <xf numFmtId="164" fontId="35" fillId="0" borderId="0" xfId="0" applyNumberFormat="1" applyFont="1"/>
    <xf numFmtId="0" fontId="0" fillId="4" borderId="0" xfId="0" applyFill="1"/>
    <xf numFmtId="0" fontId="0" fillId="6" borderId="0" xfId="0" applyFill="1"/>
    <xf numFmtId="0" fontId="23" fillId="6" borderId="0" xfId="0" applyFont="1" applyFill="1"/>
    <xf numFmtId="0" fontId="36" fillId="6" borderId="0" xfId="0" applyFont="1" applyFill="1"/>
    <xf numFmtId="0" fontId="23" fillId="6" borderId="0" xfId="0" applyFont="1" applyFill="1" applyAlignment="1">
      <alignment horizontal="left"/>
    </xf>
    <xf numFmtId="0" fontId="0" fillId="3" borderId="0" xfId="0" applyFill="1"/>
    <xf numFmtId="0" fontId="33" fillId="4" borderId="0" xfId="5" applyFont="1" applyFill="1"/>
    <xf numFmtId="0" fontId="38" fillId="4" borderId="0" xfId="5" applyFont="1" applyFill="1"/>
    <xf numFmtId="0" fontId="38" fillId="4" borderId="0" xfId="6" applyFont="1" applyFill="1" applyAlignment="1" applyProtection="1"/>
    <xf numFmtId="0" fontId="40" fillId="4" borderId="0" xfId="0" applyFont="1" applyFill="1" applyAlignment="1">
      <alignment horizontal="left" vertical="center" wrapText="1"/>
    </xf>
    <xf numFmtId="0" fontId="38" fillId="4" borderId="0" xfId="0" applyFont="1" applyFill="1"/>
    <xf numFmtId="166" fontId="22" fillId="0" borderId="0" xfId="3" applyNumberFormat="1" applyFont="1" applyBorder="1"/>
    <xf numFmtId="9" fontId="22" fillId="0" borderId="0" xfId="3" applyFont="1" applyFill="1"/>
    <xf numFmtId="9" fontId="41" fillId="0" borderId="0" xfId="3" applyFont="1" applyFill="1"/>
    <xf numFmtId="0" fontId="23" fillId="0" borderId="0" xfId="0" applyFont="1" applyAlignment="1">
      <alignment horizontal="left" indent="2"/>
    </xf>
    <xf numFmtId="0" fontId="22" fillId="0" borderId="0" xfId="0" applyFont="1" applyAlignment="1">
      <alignment horizontal="left" indent="4"/>
    </xf>
    <xf numFmtId="0" fontId="16" fillId="0" borderId="0" xfId="0" applyFont="1"/>
    <xf numFmtId="0" fontId="21" fillId="2" borderId="12" xfId="0" applyFont="1" applyFill="1" applyBorder="1" applyAlignment="1">
      <alignment horizontal="center"/>
    </xf>
    <xf numFmtId="0" fontId="21" fillId="2" borderId="0" xfId="0" applyFont="1" applyFill="1" applyAlignment="1">
      <alignment horizontal="center"/>
    </xf>
    <xf numFmtId="0" fontId="22" fillId="2" borderId="12" xfId="0" applyFont="1" applyFill="1" applyBorder="1" applyAlignment="1">
      <alignment horizontal="right"/>
    </xf>
    <xf numFmtId="166" fontId="22" fillId="2" borderId="0" xfId="3" applyNumberFormat="1" applyFont="1" applyFill="1"/>
    <xf numFmtId="166" fontId="22" fillId="2" borderId="12" xfId="3" applyNumberFormat="1" applyFont="1" applyFill="1" applyBorder="1"/>
    <xf numFmtId="0" fontId="16" fillId="0" borderId="0" xfId="0" applyFont="1" applyAlignment="1">
      <alignment horizontal="left" indent="1"/>
    </xf>
    <xf numFmtId="44" fontId="22" fillId="0" borderId="0" xfId="2" applyFont="1"/>
    <xf numFmtId="44" fontId="22" fillId="0" borderId="12" xfId="2" applyFont="1" applyBorder="1"/>
    <xf numFmtId="164" fontId="16" fillId="0" borderId="0" xfId="0" applyNumberFormat="1" applyFont="1"/>
    <xf numFmtId="164" fontId="32" fillId="0" borderId="12" xfId="0" applyNumberFormat="1" applyFont="1" applyBorder="1"/>
    <xf numFmtId="0" fontId="21" fillId="4" borderId="0" xfId="0" applyFont="1" applyFill="1" applyAlignment="1">
      <alignment horizontal="center"/>
    </xf>
    <xf numFmtId="0" fontId="21" fillId="7" borderId="0" xfId="0" applyFont="1" applyFill="1" applyAlignment="1">
      <alignment horizontal="center"/>
    </xf>
    <xf numFmtId="0" fontId="21" fillId="0" borderId="13" xfId="0" applyFont="1" applyBorder="1" applyAlignment="1">
      <alignment horizontal="center"/>
    </xf>
    <xf numFmtId="0" fontId="23" fillId="7" borderId="8" xfId="0" applyFont="1" applyFill="1" applyBorder="1"/>
    <xf numFmtId="0" fontId="15" fillId="4" borderId="8" xfId="0" applyFont="1" applyFill="1" applyBorder="1"/>
    <xf numFmtId="0" fontId="15" fillId="7" borderId="8" xfId="0" applyFont="1" applyFill="1" applyBorder="1"/>
    <xf numFmtId="0" fontId="15" fillId="4" borderId="0" xfId="0" applyFont="1" applyFill="1"/>
    <xf numFmtId="0" fontId="22" fillId="4" borderId="0" xfId="0" applyFont="1" applyFill="1"/>
    <xf numFmtId="0" fontId="23" fillId="4" borderId="0" xfId="0" applyFont="1" applyFill="1"/>
    <xf numFmtId="0" fontId="15" fillId="7" borderId="0" xfId="0" applyFont="1" applyFill="1"/>
    <xf numFmtId="0" fontId="15" fillId="4" borderId="12" xfId="0" applyFont="1" applyFill="1" applyBorder="1"/>
    <xf numFmtId="0" fontId="15" fillId="4" borderId="0" xfId="0" applyFont="1" applyFill="1" applyAlignment="1">
      <alignment horizontal="left" indent="1"/>
    </xf>
    <xf numFmtId="0" fontId="15" fillId="4" borderId="14" xfId="0" applyFont="1" applyFill="1" applyBorder="1"/>
    <xf numFmtId="164" fontId="23" fillId="4" borderId="0" xfId="2" applyNumberFormat="1" applyFont="1" applyFill="1"/>
    <xf numFmtId="164" fontId="23" fillId="7" borderId="0" xfId="2" applyNumberFormat="1" applyFont="1" applyFill="1"/>
    <xf numFmtId="0" fontId="23" fillId="4" borderId="0" xfId="0" applyFont="1" applyFill="1" applyAlignment="1">
      <alignment horizontal="left" indent="1"/>
    </xf>
    <xf numFmtId="0" fontId="23" fillId="4" borderId="0" xfId="0" applyFont="1" applyFill="1" applyAlignment="1">
      <alignment horizontal="left"/>
    </xf>
    <xf numFmtId="164" fontId="15" fillId="4" borderId="0" xfId="2" applyNumberFormat="1" applyFont="1" applyFill="1"/>
    <xf numFmtId="44" fontId="15" fillId="4" borderId="0" xfId="0" applyNumberFormat="1" applyFont="1" applyFill="1"/>
    <xf numFmtId="164" fontId="15" fillId="4" borderId="0" xfId="0" applyNumberFormat="1" applyFont="1" applyFill="1"/>
    <xf numFmtId="9" fontId="15" fillId="4" borderId="0" xfId="3" applyFont="1" applyFill="1"/>
    <xf numFmtId="9" fontId="15" fillId="7" borderId="0" xfId="3" applyFont="1" applyFill="1"/>
    <xf numFmtId="44" fontId="15" fillId="4" borderId="12" xfId="0" applyNumberFormat="1" applyFont="1" applyFill="1" applyBorder="1"/>
    <xf numFmtId="9" fontId="23" fillId="4" borderId="0" xfId="3" applyFont="1" applyFill="1"/>
    <xf numFmtId="9" fontId="23" fillId="4" borderId="0" xfId="3" applyFont="1" applyFill="1" applyAlignment="1">
      <alignment horizontal="right"/>
    </xf>
    <xf numFmtId="9" fontId="15" fillId="4" borderId="0" xfId="3" applyFont="1" applyFill="1" applyAlignment="1">
      <alignment horizontal="right"/>
    </xf>
    <xf numFmtId="9" fontId="23" fillId="7" borderId="0" xfId="3" applyFont="1" applyFill="1" applyAlignment="1">
      <alignment horizontal="right"/>
    </xf>
    <xf numFmtId="9" fontId="15" fillId="7" borderId="0" xfId="3" applyFont="1" applyFill="1" applyAlignment="1">
      <alignment horizontal="right"/>
    </xf>
    <xf numFmtId="10" fontId="22" fillId="0" borderId="0" xfId="3" applyNumberFormat="1" applyFont="1" applyFill="1" applyAlignment="1">
      <alignment horizontal="right"/>
    </xf>
    <xf numFmtId="44" fontId="22" fillId="0" borderId="0" xfId="2" applyFont="1" applyFill="1" applyAlignment="1">
      <alignment horizontal="right"/>
    </xf>
    <xf numFmtId="44" fontId="22" fillId="0" borderId="12" xfId="2" applyFont="1" applyFill="1" applyBorder="1" applyAlignment="1">
      <alignment horizontal="right"/>
    </xf>
    <xf numFmtId="9" fontId="23" fillId="4" borderId="12" xfId="0" applyNumberFormat="1" applyFont="1" applyFill="1" applyBorder="1"/>
    <xf numFmtId="9" fontId="23" fillId="4" borderId="12" xfId="3" applyFont="1" applyFill="1" applyBorder="1"/>
    <xf numFmtId="9" fontId="15" fillId="4" borderId="12" xfId="3" applyFont="1" applyFill="1" applyBorder="1"/>
    <xf numFmtId="0" fontId="22" fillId="4" borderId="12" xfId="0" applyFont="1" applyFill="1" applyBorder="1" applyAlignment="1">
      <alignment horizontal="right"/>
    </xf>
    <xf numFmtId="164" fontId="23" fillId="4" borderId="12" xfId="2" applyNumberFormat="1" applyFont="1" applyFill="1" applyBorder="1"/>
    <xf numFmtId="9" fontId="23" fillId="7" borderId="0" xfId="3" applyFont="1" applyFill="1"/>
    <xf numFmtId="9" fontId="23" fillId="4" borderId="14" xfId="3" applyFont="1" applyFill="1" applyBorder="1"/>
    <xf numFmtId="164" fontId="15" fillId="4" borderId="12" xfId="2" applyNumberFormat="1" applyFont="1" applyFill="1" applyBorder="1"/>
    <xf numFmtId="9" fontId="15" fillId="4" borderId="12" xfId="3" applyFont="1" applyFill="1" applyBorder="1" applyAlignment="1">
      <alignment horizontal="right"/>
    </xf>
    <xf numFmtId="166" fontId="22" fillId="5" borderId="0" xfId="3" applyNumberFormat="1" applyFont="1" applyFill="1" applyAlignment="1">
      <alignment horizontal="right"/>
    </xf>
    <xf numFmtId="166" fontId="22" fillId="0" borderId="0" xfId="3" applyNumberFormat="1" applyFont="1" applyFill="1" applyAlignment="1">
      <alignment horizontal="right"/>
    </xf>
    <xf numFmtId="168" fontId="15" fillId="4" borderId="0" xfId="0" applyNumberFormat="1" applyFont="1" applyFill="1"/>
    <xf numFmtId="168" fontId="23" fillId="4" borderId="12" xfId="3" applyNumberFormat="1" applyFont="1" applyFill="1" applyBorder="1"/>
    <xf numFmtId="164" fontId="15" fillId="7" borderId="0" xfId="2" applyNumberFormat="1" applyFont="1" applyFill="1"/>
    <xf numFmtId="168" fontId="23" fillId="7" borderId="0" xfId="3" applyNumberFormat="1" applyFont="1" applyFill="1"/>
    <xf numFmtId="44" fontId="23" fillId="4" borderId="0" xfId="2" applyFont="1" applyFill="1"/>
    <xf numFmtId="44" fontId="23" fillId="7" borderId="0" xfId="2" applyFont="1" applyFill="1"/>
    <xf numFmtId="44" fontId="23" fillId="4" borderId="12" xfId="2" applyFont="1" applyFill="1" applyBorder="1"/>
    <xf numFmtId="168" fontId="23" fillId="4" borderId="0" xfId="3" applyNumberFormat="1" applyFont="1" applyFill="1"/>
    <xf numFmtId="0" fontId="21" fillId="4" borderId="13" xfId="0" applyFont="1" applyFill="1" applyBorder="1" applyAlignment="1">
      <alignment horizontal="center"/>
    </xf>
    <xf numFmtId="0" fontId="21" fillId="4" borderId="12" xfId="0" applyFont="1" applyFill="1" applyBorder="1" applyAlignment="1">
      <alignment horizontal="center"/>
    </xf>
    <xf numFmtId="0" fontId="43" fillId="8" borderId="0" xfId="0" applyFont="1" applyFill="1"/>
    <xf numFmtId="0" fontId="42" fillId="8" borderId="0" xfId="0" applyFont="1" applyFill="1"/>
    <xf numFmtId="166" fontId="41" fillId="6" borderId="0" xfId="3" applyNumberFormat="1" applyFont="1" applyFill="1"/>
    <xf numFmtId="9" fontId="44" fillId="0" borderId="0" xfId="3" applyFont="1" applyFill="1"/>
    <xf numFmtId="164" fontId="29" fillId="0" borderId="0" xfId="2" applyNumberFormat="1" applyFont="1" applyFill="1"/>
    <xf numFmtId="165" fontId="20" fillId="0" borderId="0" xfId="1" applyNumberFormat="1" applyFont="1" applyFill="1" applyAlignment="1">
      <alignment horizontal="right"/>
    </xf>
    <xf numFmtId="166" fontId="24" fillId="0" borderId="0" xfId="3" applyNumberFormat="1" applyFont="1" applyFill="1"/>
    <xf numFmtId="9" fontId="28" fillId="0" borderId="0" xfId="3" applyFont="1" applyFill="1"/>
    <xf numFmtId="166" fontId="20" fillId="0" borderId="0" xfId="3" applyNumberFormat="1" applyFont="1" applyFill="1" applyBorder="1"/>
    <xf numFmtId="0" fontId="14" fillId="0" borderId="0" xfId="0" applyFont="1" applyAlignment="1">
      <alignment horizontal="left"/>
    </xf>
    <xf numFmtId="165" fontId="25" fillId="9" borderId="12" xfId="1" applyNumberFormat="1" applyFont="1" applyFill="1" applyBorder="1"/>
    <xf numFmtId="165" fontId="29" fillId="0" borderId="0" xfId="1" applyNumberFormat="1" applyFont="1" applyFill="1" applyAlignment="1">
      <alignment horizontal="right"/>
    </xf>
    <xf numFmtId="164" fontId="20" fillId="9" borderId="0" xfId="0" applyNumberFormat="1" applyFont="1" applyFill="1"/>
    <xf numFmtId="166" fontId="28" fillId="9" borderId="0" xfId="3" applyNumberFormat="1" applyFont="1" applyFill="1"/>
    <xf numFmtId="164" fontId="20" fillId="9" borderId="12" xfId="0" applyNumberFormat="1" applyFont="1" applyFill="1" applyBorder="1"/>
    <xf numFmtId="166" fontId="22" fillId="9" borderId="0" xfId="3" applyNumberFormat="1" applyFont="1" applyFill="1"/>
    <xf numFmtId="166" fontId="22" fillId="9" borderId="12" xfId="3" applyNumberFormat="1" applyFont="1" applyFill="1" applyBorder="1"/>
    <xf numFmtId="166" fontId="32" fillId="0" borderId="0" xfId="3" applyNumberFormat="1" applyFont="1" applyFill="1"/>
    <xf numFmtId="166" fontId="41" fillId="0" borderId="0" xfId="3" applyNumberFormat="1" applyFont="1" applyFill="1"/>
    <xf numFmtId="166" fontId="44" fillId="0" borderId="0" xfId="0" applyNumberFormat="1" applyFont="1"/>
    <xf numFmtId="166" fontId="45" fillId="0" borderId="0" xfId="3" applyNumberFormat="1" applyFont="1" applyFill="1"/>
    <xf numFmtId="9" fontId="22" fillId="0" borderId="12" xfId="3" applyFont="1" applyFill="1" applyBorder="1"/>
    <xf numFmtId="0" fontId="13" fillId="3" borderId="0" xfId="0" applyFont="1" applyFill="1"/>
    <xf numFmtId="44" fontId="29" fillId="10" borderId="15" xfId="0" applyNumberFormat="1" applyFont="1" applyFill="1" applyBorder="1" applyAlignment="1">
      <alignment horizontal="center"/>
    </xf>
    <xf numFmtId="0" fontId="13" fillId="4" borderId="0" xfId="0" applyFont="1" applyFill="1"/>
    <xf numFmtId="164" fontId="38" fillId="4" borderId="0" xfId="0" applyNumberFormat="1" applyFont="1" applyFill="1" applyAlignment="1">
      <alignment horizontal="center"/>
    </xf>
    <xf numFmtId="165" fontId="38" fillId="4" borderId="0" xfId="1" applyNumberFormat="1" applyFont="1" applyFill="1"/>
    <xf numFmtId="164" fontId="38" fillId="4" borderId="0" xfId="0" applyNumberFormat="1" applyFont="1" applyFill="1"/>
    <xf numFmtId="175" fontId="41" fillId="4" borderId="0" xfId="0" applyNumberFormat="1" applyFont="1" applyFill="1" applyAlignment="1">
      <alignment horizontal="center"/>
    </xf>
    <xf numFmtId="176" fontId="41" fillId="4" borderId="0" xfId="0" applyNumberFormat="1" applyFont="1" applyFill="1"/>
    <xf numFmtId="176" fontId="41" fillId="4" borderId="0" xfId="0" applyNumberFormat="1" applyFont="1" applyFill="1" applyAlignment="1">
      <alignment horizontal="center"/>
    </xf>
    <xf numFmtId="0" fontId="41" fillId="4" borderId="0" xfId="0" applyFont="1" applyFill="1"/>
    <xf numFmtId="0" fontId="23" fillId="6" borderId="16" xfId="0" applyFont="1" applyFill="1" applyBorder="1" applyAlignment="1">
      <alignment horizontal="centerContinuous"/>
    </xf>
    <xf numFmtId="0" fontId="13" fillId="6" borderId="17" xfId="0" applyFont="1" applyFill="1" applyBorder="1" applyAlignment="1">
      <alignment horizontal="centerContinuous"/>
    </xf>
    <xf numFmtId="0" fontId="13" fillId="6" borderId="18" xfId="0" applyFont="1" applyFill="1" applyBorder="1" applyAlignment="1">
      <alignment horizontal="centerContinuous"/>
    </xf>
    <xf numFmtId="14" fontId="44" fillId="4" borderId="0" xfId="0" applyNumberFormat="1" applyFont="1" applyFill="1" applyAlignment="1">
      <alignment horizontal="center"/>
    </xf>
    <xf numFmtId="0" fontId="23" fillId="6" borderId="19" xfId="0" applyFont="1" applyFill="1" applyBorder="1" applyAlignment="1">
      <alignment horizontal="centerContinuous"/>
    </xf>
    <xf numFmtId="44" fontId="42" fillId="8" borderId="0" xfId="0" applyNumberFormat="1" applyFont="1" applyFill="1" applyAlignment="1">
      <alignment horizontal="center"/>
    </xf>
    <xf numFmtId="44" fontId="42" fillId="8" borderId="13" xfId="0" applyNumberFormat="1" applyFont="1" applyFill="1" applyBorder="1" applyAlignment="1">
      <alignment horizontal="center"/>
    </xf>
    <xf numFmtId="0" fontId="13" fillId="7" borderId="12" xfId="0" applyFont="1" applyFill="1" applyBorder="1"/>
    <xf numFmtId="177" fontId="13" fillId="4" borderId="0" xfId="0" applyNumberFormat="1" applyFont="1" applyFill="1"/>
    <xf numFmtId="177" fontId="13" fillId="7" borderId="12" xfId="0" applyNumberFormat="1" applyFont="1" applyFill="1" applyBorder="1"/>
    <xf numFmtId="178" fontId="22" fillId="4" borderId="0" xfId="0" applyNumberFormat="1" applyFont="1" applyFill="1"/>
    <xf numFmtId="177" fontId="22" fillId="4" borderId="0" xfId="0" applyNumberFormat="1" applyFont="1" applyFill="1"/>
    <xf numFmtId="170" fontId="23" fillId="4" borderId="0" xfId="0" applyNumberFormat="1" applyFont="1" applyFill="1"/>
    <xf numFmtId="177" fontId="23" fillId="4" borderId="0" xfId="0" applyNumberFormat="1" applyFont="1" applyFill="1"/>
    <xf numFmtId="177" fontId="23" fillId="7" borderId="12" xfId="0" applyNumberFormat="1" applyFont="1" applyFill="1" applyBorder="1"/>
    <xf numFmtId="177" fontId="13" fillId="7" borderId="14" xfId="0" applyNumberFormat="1" applyFont="1" applyFill="1" applyBorder="1"/>
    <xf numFmtId="0" fontId="23" fillId="4" borderId="2" xfId="0" applyFont="1" applyFill="1" applyBorder="1"/>
    <xf numFmtId="0" fontId="13" fillId="4" borderId="1" xfId="0" applyFont="1" applyFill="1" applyBorder="1"/>
    <xf numFmtId="0" fontId="23" fillId="4" borderId="1" xfId="0" applyFont="1" applyFill="1" applyBorder="1"/>
    <xf numFmtId="0" fontId="22" fillId="4" borderId="6" xfId="0" applyFont="1" applyFill="1" applyBorder="1" applyAlignment="1">
      <alignment horizontal="left" indent="1"/>
    </xf>
    <xf numFmtId="0" fontId="22" fillId="4" borderId="1" xfId="0" applyFont="1" applyFill="1" applyBorder="1" applyAlignment="1">
      <alignment horizontal="left" indent="1"/>
    </xf>
    <xf numFmtId="0" fontId="13" fillId="4" borderId="6" xfId="0" applyFont="1" applyFill="1" applyBorder="1"/>
    <xf numFmtId="0" fontId="13" fillId="4" borderId="1" xfId="0" applyFont="1" applyFill="1" applyBorder="1" applyAlignment="1">
      <alignment horizontal="left" indent="1"/>
    </xf>
    <xf numFmtId="0" fontId="20" fillId="4" borderId="3" xfId="0" applyFont="1" applyFill="1" applyBorder="1"/>
    <xf numFmtId="0" fontId="20" fillId="4" borderId="4" xfId="0" applyFont="1" applyFill="1" applyBorder="1"/>
    <xf numFmtId="0" fontId="21" fillId="4" borderId="5" xfId="0" applyFont="1" applyFill="1" applyBorder="1" applyAlignment="1">
      <alignment horizontal="center"/>
    </xf>
    <xf numFmtId="164" fontId="20" fillId="4" borderId="0" xfId="2" applyNumberFormat="1" applyFont="1" applyFill="1" applyBorder="1"/>
    <xf numFmtId="164" fontId="20" fillId="4" borderId="5" xfId="2" applyNumberFormat="1" applyFont="1" applyFill="1" applyBorder="1"/>
    <xf numFmtId="9" fontId="22" fillId="4" borderId="10" xfId="0" applyNumberFormat="1" applyFont="1" applyFill="1" applyBorder="1"/>
    <xf numFmtId="9" fontId="22" fillId="4" borderId="11" xfId="0" applyNumberFormat="1" applyFont="1" applyFill="1" applyBorder="1"/>
    <xf numFmtId="164" fontId="20" fillId="4" borderId="5" xfId="0" applyNumberFormat="1" applyFont="1" applyFill="1" applyBorder="1"/>
    <xf numFmtId="9" fontId="28" fillId="4" borderId="5" xfId="0" applyNumberFormat="1" applyFont="1" applyFill="1" applyBorder="1"/>
    <xf numFmtId="170" fontId="20" fillId="4" borderId="5" xfId="0" applyNumberFormat="1" applyFont="1" applyFill="1" applyBorder="1"/>
    <xf numFmtId="166" fontId="20" fillId="4" borderId="0" xfId="3" applyNumberFormat="1" applyFont="1" applyFill="1" applyBorder="1"/>
    <xf numFmtId="166" fontId="20" fillId="4" borderId="5" xfId="3" applyNumberFormat="1" applyFont="1" applyFill="1" applyBorder="1"/>
    <xf numFmtId="173" fontId="20" fillId="4" borderId="10" xfId="0" applyNumberFormat="1" applyFont="1" applyFill="1" applyBorder="1"/>
    <xf numFmtId="173" fontId="20" fillId="4" borderId="11" xfId="0" applyNumberFormat="1" applyFont="1" applyFill="1" applyBorder="1"/>
    <xf numFmtId="166" fontId="29" fillId="4" borderId="5" xfId="0" applyNumberFormat="1" applyFont="1" applyFill="1" applyBorder="1"/>
    <xf numFmtId="173" fontId="20" fillId="4" borderId="5" xfId="0" applyNumberFormat="1" applyFont="1" applyFill="1" applyBorder="1"/>
    <xf numFmtId="164" fontId="20" fillId="4" borderId="10" xfId="0" applyNumberFormat="1" applyFont="1" applyFill="1" applyBorder="1"/>
    <xf numFmtId="164" fontId="20" fillId="4" borderId="11" xfId="0" applyNumberFormat="1" applyFont="1" applyFill="1" applyBorder="1"/>
    <xf numFmtId="0" fontId="29" fillId="4" borderId="5" xfId="0" applyFont="1" applyFill="1" applyBorder="1"/>
    <xf numFmtId="0" fontId="20" fillId="4" borderId="5" xfId="0" applyFont="1" applyFill="1" applyBorder="1"/>
    <xf numFmtId="9" fontId="20" fillId="4" borderId="5" xfId="0" applyNumberFormat="1" applyFont="1" applyFill="1" applyBorder="1"/>
    <xf numFmtId="165" fontId="20" fillId="4" borderId="8" xfId="0" applyNumberFormat="1" applyFont="1" applyFill="1" applyBorder="1"/>
    <xf numFmtId="165" fontId="20" fillId="4" borderId="8" xfId="1" applyNumberFormat="1" applyFont="1" applyFill="1" applyBorder="1"/>
    <xf numFmtId="165" fontId="20" fillId="4" borderId="9" xfId="0" applyNumberFormat="1" applyFont="1" applyFill="1" applyBorder="1"/>
    <xf numFmtId="164" fontId="12" fillId="0" borderId="0" xfId="0" applyNumberFormat="1" applyFont="1"/>
    <xf numFmtId="0" fontId="11" fillId="4" borderId="1" xfId="0" applyFont="1" applyFill="1" applyBorder="1"/>
    <xf numFmtId="0" fontId="11" fillId="0" borderId="0" xfId="0" applyFont="1" applyAlignment="1">
      <alignment horizontal="left" indent="1"/>
    </xf>
    <xf numFmtId="0" fontId="11" fillId="0" borderId="0" xfId="0" applyFont="1"/>
    <xf numFmtId="0" fontId="11" fillId="4" borderId="0" xfId="0" applyFont="1" applyFill="1"/>
    <xf numFmtId="164" fontId="11" fillId="0" borderId="12" xfId="0" applyNumberFormat="1" applyFont="1" applyBorder="1"/>
    <xf numFmtId="164" fontId="11" fillId="0" borderId="0" xfId="0" applyNumberFormat="1" applyFont="1"/>
    <xf numFmtId="44" fontId="10" fillId="0" borderId="0" xfId="2" applyFont="1" applyFill="1"/>
    <xf numFmtId="0" fontId="9" fillId="0" borderId="0" xfId="0" applyFont="1" applyAlignment="1">
      <alignment horizontal="left" indent="3"/>
    </xf>
    <xf numFmtId="0" fontId="9" fillId="0" borderId="0" xfId="0" applyFont="1" applyAlignment="1">
      <alignment horizontal="left" indent="2"/>
    </xf>
    <xf numFmtId="0" fontId="9" fillId="0" borderId="0" xfId="0" applyFont="1" applyAlignment="1">
      <alignment horizontal="left" indent="1"/>
    </xf>
    <xf numFmtId="1" fontId="20" fillId="9" borderId="12" xfId="0" applyNumberFormat="1" applyFont="1" applyFill="1" applyBorder="1"/>
    <xf numFmtId="1" fontId="20" fillId="9" borderId="0" xfId="0" applyNumberFormat="1" applyFont="1" applyFill="1"/>
    <xf numFmtId="0" fontId="22" fillId="9" borderId="12" xfId="0" applyFont="1" applyFill="1" applyBorder="1" applyAlignment="1">
      <alignment horizontal="right"/>
    </xf>
    <xf numFmtId="0" fontId="22" fillId="9" borderId="0" xfId="0" applyFont="1" applyFill="1" applyAlignment="1">
      <alignment horizontal="right"/>
    </xf>
    <xf numFmtId="0" fontId="21" fillId="9" borderId="12" xfId="0" applyFont="1" applyFill="1" applyBorder="1" applyAlignment="1">
      <alignment horizontal="center"/>
    </xf>
    <xf numFmtId="0" fontId="21" fillId="9" borderId="0" xfId="0" applyFont="1" applyFill="1" applyAlignment="1">
      <alignment horizontal="center"/>
    </xf>
    <xf numFmtId="164" fontId="23" fillId="9" borderId="12" xfId="0" applyNumberFormat="1" applyFont="1" applyFill="1" applyBorder="1"/>
    <xf numFmtId="164" fontId="23" fillId="9" borderId="0" xfId="0" applyNumberFormat="1" applyFont="1" applyFill="1"/>
    <xf numFmtId="0" fontId="20" fillId="9" borderId="0" xfId="0" applyFont="1" applyFill="1"/>
    <xf numFmtId="0" fontId="23" fillId="9" borderId="0" xfId="0" applyFont="1" applyFill="1"/>
    <xf numFmtId="165" fontId="25" fillId="9" borderId="0" xfId="1" applyNumberFormat="1" applyFont="1" applyFill="1"/>
    <xf numFmtId="165" fontId="20" fillId="9" borderId="0" xfId="0" applyNumberFormat="1" applyFont="1" applyFill="1"/>
    <xf numFmtId="9" fontId="22" fillId="9" borderId="0" xfId="3" applyFont="1" applyFill="1"/>
    <xf numFmtId="44" fontId="25" fillId="9" borderId="0" xfId="2" applyFont="1" applyFill="1"/>
    <xf numFmtId="44" fontId="20" fillId="9" borderId="0" xfId="2" applyFont="1" applyFill="1"/>
    <xf numFmtId="164" fontId="25" fillId="9" borderId="0" xfId="2" applyNumberFormat="1" applyFont="1" applyFill="1"/>
    <xf numFmtId="164" fontId="32" fillId="9" borderId="0" xfId="2" applyNumberFormat="1" applyFont="1" applyFill="1"/>
    <xf numFmtId="0" fontId="20" fillId="9" borderId="12" xfId="0" applyFont="1" applyFill="1" applyBorder="1"/>
    <xf numFmtId="164" fontId="17" fillId="9" borderId="12" xfId="0" applyNumberFormat="1" applyFont="1" applyFill="1" applyBorder="1"/>
    <xf numFmtId="164" fontId="17" fillId="9" borderId="0" xfId="0" applyNumberFormat="1" applyFont="1" applyFill="1"/>
    <xf numFmtId="164" fontId="22" fillId="9" borderId="0" xfId="0" applyNumberFormat="1" applyFont="1" applyFill="1"/>
    <xf numFmtId="164" fontId="20" fillId="9" borderId="0" xfId="2" applyNumberFormat="1" applyFont="1" applyFill="1"/>
    <xf numFmtId="164" fontId="25" fillId="9" borderId="0" xfId="0" applyNumberFormat="1" applyFont="1" applyFill="1"/>
    <xf numFmtId="164" fontId="26" fillId="9" borderId="0" xfId="0" applyNumberFormat="1" applyFont="1" applyFill="1"/>
    <xf numFmtId="164" fontId="23" fillId="9" borderId="0" xfId="2" applyNumberFormat="1" applyFont="1" applyFill="1"/>
    <xf numFmtId="164" fontId="32" fillId="9" borderId="0" xfId="0" applyNumberFormat="1" applyFont="1" applyFill="1"/>
    <xf numFmtId="44" fontId="9" fillId="0" borderId="0" xfId="2" applyFont="1" applyFill="1"/>
    <xf numFmtId="166" fontId="22" fillId="9" borderId="0" xfId="3" applyNumberFormat="1" applyFont="1" applyFill="1" applyBorder="1"/>
    <xf numFmtId="165" fontId="32" fillId="0" borderId="0" xfId="1" applyNumberFormat="1" applyFont="1" applyFill="1"/>
    <xf numFmtId="165" fontId="32" fillId="9" borderId="0" xfId="1" applyNumberFormat="1" applyFont="1" applyFill="1"/>
    <xf numFmtId="44" fontId="32" fillId="9" borderId="0" xfId="2" applyFont="1" applyFill="1"/>
    <xf numFmtId="44" fontId="32" fillId="0" borderId="0" xfId="2" applyFont="1" applyFill="1"/>
    <xf numFmtId="0" fontId="45" fillId="0" borderId="0" xfId="0" applyFont="1" applyAlignment="1">
      <alignment horizontal="right"/>
    </xf>
    <xf numFmtId="165" fontId="23" fillId="0" borderId="0" xfId="1" applyNumberFormat="1" applyFont="1"/>
    <xf numFmtId="165" fontId="23" fillId="0" borderId="12" xfId="1" applyNumberFormat="1" applyFont="1" applyBorder="1"/>
    <xf numFmtId="0" fontId="24" fillId="0" borderId="12" xfId="0" applyFont="1" applyBorder="1" applyAlignment="1">
      <alignment horizontal="right"/>
    </xf>
    <xf numFmtId="44" fontId="23" fillId="0" borderId="12" xfId="2" applyFont="1" applyFill="1" applyBorder="1"/>
    <xf numFmtId="166" fontId="22" fillId="0" borderId="0" xfId="3" applyNumberFormat="1" applyFont="1" applyFill="1" applyBorder="1"/>
    <xf numFmtId="165" fontId="23" fillId="9" borderId="12" xfId="1" applyNumberFormat="1" applyFont="1" applyFill="1" applyBorder="1"/>
    <xf numFmtId="165" fontId="23" fillId="9" borderId="0" xfId="1" applyNumberFormat="1" applyFont="1" applyFill="1"/>
    <xf numFmtId="44" fontId="23" fillId="9" borderId="12" xfId="0" applyNumberFormat="1" applyFont="1" applyFill="1" applyBorder="1"/>
    <xf numFmtId="0" fontId="9" fillId="4" borderId="0" xfId="0" applyFont="1" applyFill="1"/>
    <xf numFmtId="0" fontId="9" fillId="4" borderId="0" xfId="0" applyFont="1" applyFill="1" applyAlignment="1">
      <alignment horizontal="left" indent="2"/>
    </xf>
    <xf numFmtId="164" fontId="9" fillId="4" borderId="0" xfId="2" applyNumberFormat="1" applyFont="1" applyFill="1"/>
    <xf numFmtId="164" fontId="9" fillId="7" borderId="0" xfId="2" applyNumberFormat="1" applyFont="1" applyFill="1"/>
    <xf numFmtId="164" fontId="9" fillId="4" borderId="12" xfId="2" applyNumberFormat="1" applyFont="1" applyFill="1" applyBorder="1"/>
    <xf numFmtId="0" fontId="9" fillId="4" borderId="0" xfId="0" applyFont="1" applyFill="1" applyAlignment="1">
      <alignment horizontal="left" indent="3"/>
    </xf>
    <xf numFmtId="9" fontId="9" fillId="4" borderId="0" xfId="3" applyFont="1" applyFill="1" applyAlignment="1">
      <alignment horizontal="right"/>
    </xf>
    <xf numFmtId="9" fontId="9" fillId="7" borderId="0" xfId="3" applyFont="1" applyFill="1" applyAlignment="1">
      <alignment horizontal="right"/>
    </xf>
    <xf numFmtId="9" fontId="9" fillId="4" borderId="12" xfId="0" applyNumberFormat="1" applyFont="1" applyFill="1" applyBorder="1"/>
    <xf numFmtId="9" fontId="9" fillId="4" borderId="12" xfId="3" applyFont="1" applyFill="1" applyBorder="1"/>
    <xf numFmtId="9" fontId="9" fillId="4" borderId="0" xfId="3" applyFont="1" applyFill="1"/>
    <xf numFmtId="9" fontId="9" fillId="7" borderId="0" xfId="3" applyFont="1" applyFill="1"/>
    <xf numFmtId="165" fontId="15" fillId="4" borderId="0" xfId="1" applyNumberFormat="1" applyFont="1" applyFill="1"/>
    <xf numFmtId="165" fontId="15" fillId="7" borderId="0" xfId="1" applyNumberFormat="1" applyFont="1" applyFill="1"/>
    <xf numFmtId="165" fontId="15" fillId="4" borderId="12" xfId="1" applyNumberFormat="1" applyFont="1" applyFill="1" applyBorder="1"/>
    <xf numFmtId="44" fontId="15" fillId="7" borderId="0" xfId="0" applyNumberFormat="1" applyFont="1" applyFill="1"/>
    <xf numFmtId="0" fontId="21" fillId="0" borderId="0" xfId="0" applyFont="1" applyAlignment="1">
      <alignment horizontal="left"/>
    </xf>
    <xf numFmtId="166" fontId="27" fillId="0" borderId="0" xfId="3" applyNumberFormat="1" applyFont="1" applyFill="1"/>
    <xf numFmtId="43" fontId="20" fillId="0" borderId="0" xfId="0" applyNumberFormat="1" applyFont="1"/>
    <xf numFmtId="164" fontId="7" fillId="0" borderId="0" xfId="0" applyNumberFormat="1" applyFont="1"/>
    <xf numFmtId="0" fontId="6" fillId="0" borderId="0" xfId="0" applyFont="1"/>
    <xf numFmtId="164" fontId="5" fillId="0" borderId="0" xfId="0" applyNumberFormat="1" applyFont="1"/>
    <xf numFmtId="0" fontId="5" fillId="0" borderId="0" xfId="0" applyFont="1" applyAlignment="1">
      <alignment horizontal="right"/>
    </xf>
    <xf numFmtId="168" fontId="28" fillId="0" borderId="0" xfId="0" applyNumberFormat="1" applyFont="1"/>
    <xf numFmtId="166" fontId="22" fillId="0" borderId="12" xfId="0" applyNumberFormat="1" applyFont="1" applyBorder="1"/>
    <xf numFmtId="166" fontId="41" fillId="6" borderId="0" xfId="3" applyNumberFormat="1" applyFont="1" applyFill="1" applyAlignment="1">
      <alignment horizontal="right"/>
    </xf>
    <xf numFmtId="0" fontId="4" fillId="4" borderId="7" xfId="0" applyFont="1" applyFill="1" applyBorder="1"/>
    <xf numFmtId="0" fontId="3" fillId="0" borderId="0" xfId="0" applyFont="1"/>
    <xf numFmtId="0" fontId="3" fillId="0" borderId="0" xfId="0" applyFont="1" applyAlignment="1">
      <alignment horizontal="left" indent="1"/>
    </xf>
    <xf numFmtId="166" fontId="22" fillId="9" borderId="0" xfId="3" applyNumberFormat="1" applyFont="1" applyFill="1" applyAlignment="1">
      <alignment horizontal="right"/>
    </xf>
    <xf numFmtId="166" fontId="22" fillId="9" borderId="12" xfId="3" applyNumberFormat="1" applyFont="1" applyFill="1" applyBorder="1" applyAlignment="1">
      <alignment horizontal="right"/>
    </xf>
    <xf numFmtId="171" fontId="20" fillId="9" borderId="12" xfId="0" applyNumberFormat="1" applyFont="1" applyFill="1" applyBorder="1"/>
    <xf numFmtId="164" fontId="3" fillId="0" borderId="0" xfId="0" applyNumberFormat="1" applyFont="1"/>
    <xf numFmtId="164" fontId="25" fillId="0" borderId="0" xfId="0" applyNumberFormat="1" applyFont="1" applyAlignment="1">
      <alignment horizontal="right"/>
    </xf>
    <xf numFmtId="166" fontId="3" fillId="0" borderId="0" xfId="3" applyNumberFormat="1" applyFont="1"/>
    <xf numFmtId="166" fontId="3" fillId="0" borderId="0" xfId="3" applyNumberFormat="1" applyFont="1" applyFill="1"/>
    <xf numFmtId="164" fontId="25" fillId="0" borderId="12" xfId="0" applyNumberFormat="1" applyFont="1" applyBorder="1"/>
    <xf numFmtId="166" fontId="22" fillId="0" borderId="12" xfId="3" applyNumberFormat="1" applyFont="1" applyFill="1" applyBorder="1" applyAlignment="1">
      <alignment horizontal="right"/>
    </xf>
    <xf numFmtId="164" fontId="3" fillId="0" borderId="0" xfId="0" applyNumberFormat="1" applyFont="1" applyAlignment="1">
      <alignment horizontal="right"/>
    </xf>
    <xf numFmtId="164" fontId="23" fillId="0" borderId="0" xfId="0" applyNumberFormat="1" applyFont="1" applyAlignment="1">
      <alignment horizontal="right"/>
    </xf>
    <xf numFmtId="164" fontId="32" fillId="0" borderId="0" xfId="0" applyNumberFormat="1" applyFont="1" applyAlignment="1">
      <alignment horizontal="right"/>
    </xf>
    <xf numFmtId="44" fontId="20" fillId="0" borderId="0" xfId="2" applyFont="1" applyFill="1" applyBorder="1"/>
    <xf numFmtId="164" fontId="20" fillId="0" borderId="0" xfId="2" applyNumberFormat="1" applyFont="1" applyFill="1" applyBorder="1"/>
    <xf numFmtId="173" fontId="48" fillId="0" borderId="0" xfId="0" applyNumberFormat="1" applyFont="1"/>
    <xf numFmtId="173" fontId="20" fillId="4" borderId="0" xfId="0" applyNumberFormat="1" applyFont="1" applyFill="1"/>
    <xf numFmtId="164" fontId="20" fillId="4" borderId="0" xfId="0" applyNumberFormat="1" applyFont="1" applyFill="1"/>
    <xf numFmtId="9" fontId="28" fillId="4" borderId="0" xfId="0" applyNumberFormat="1" applyFont="1" applyFill="1"/>
    <xf numFmtId="0" fontId="22" fillId="4" borderId="0" xfId="0" quotePrefix="1" applyFont="1" applyFill="1" applyAlignment="1">
      <alignment horizontal="center"/>
    </xf>
    <xf numFmtId="170" fontId="20" fillId="4" borderId="0" xfId="0" applyNumberFormat="1" applyFont="1" applyFill="1"/>
    <xf numFmtId="166" fontId="29" fillId="4" borderId="0" xfId="0" applyNumberFormat="1" applyFont="1" applyFill="1"/>
    <xf numFmtId="166" fontId="20" fillId="4" borderId="0" xfId="0" applyNumberFormat="1" applyFont="1" applyFill="1"/>
    <xf numFmtId="0" fontId="29" fillId="4" borderId="0" xfId="0" applyFont="1" applyFill="1"/>
    <xf numFmtId="0" fontId="20" fillId="4" borderId="0" xfId="0" applyFont="1" applyFill="1"/>
    <xf numFmtId="9" fontId="20" fillId="4" borderId="0" xfId="0" applyNumberFormat="1" applyFont="1" applyFill="1"/>
    <xf numFmtId="9" fontId="29" fillId="4" borderId="0" xfId="0" applyNumberFormat="1" applyFont="1" applyFill="1"/>
    <xf numFmtId="0" fontId="2" fillId="4" borderId="1" xfId="0" applyFont="1" applyFill="1" applyBorder="1"/>
    <xf numFmtId="173" fontId="20" fillId="4" borderId="0" xfId="0" applyNumberFormat="1" applyFont="1" applyFill="1" applyAlignment="1">
      <alignment horizontal="right"/>
    </xf>
    <xf numFmtId="173" fontId="20" fillId="4" borderId="5" xfId="0" applyNumberFormat="1" applyFont="1" applyFill="1" applyBorder="1" applyAlignment="1">
      <alignment horizontal="right"/>
    </xf>
    <xf numFmtId="170" fontId="29" fillId="4" borderId="0" xfId="0" applyNumberFormat="1" applyFont="1" applyFill="1"/>
    <xf numFmtId="170" fontId="29" fillId="4" borderId="5" xfId="0" applyNumberFormat="1" applyFont="1" applyFill="1" applyBorder="1"/>
    <xf numFmtId="0" fontId="20" fillId="0" borderId="2" xfId="0" applyFont="1" applyBorder="1"/>
    <xf numFmtId="0" fontId="21" fillId="0" borderId="3" xfId="0" applyFont="1" applyBorder="1" applyAlignment="1">
      <alignment horizontal="center"/>
    </xf>
    <xf numFmtId="0" fontId="21" fillId="0" borderId="4" xfId="0" applyFont="1" applyBorder="1" applyAlignment="1">
      <alignment horizontal="center"/>
    </xf>
    <xf numFmtId="0" fontId="20" fillId="0" borderId="1" xfId="0" applyFont="1" applyBorder="1"/>
    <xf numFmtId="164" fontId="20" fillId="0" borderId="5" xfId="2" applyNumberFormat="1" applyFont="1" applyFill="1" applyBorder="1"/>
    <xf numFmtId="0" fontId="22" fillId="0" borderId="1" xfId="0" applyFont="1" applyBorder="1"/>
    <xf numFmtId="166" fontId="22" fillId="0" borderId="5" xfId="3" applyNumberFormat="1" applyFont="1" applyFill="1" applyBorder="1"/>
    <xf numFmtId="0" fontId="23" fillId="0" borderId="1" xfId="0" applyFont="1" applyBorder="1"/>
    <xf numFmtId="170" fontId="23" fillId="0" borderId="5" xfId="0" applyNumberFormat="1" applyFont="1" applyBorder="1"/>
    <xf numFmtId="173" fontId="23" fillId="0" borderId="5" xfId="0" applyNumberFormat="1" applyFont="1" applyBorder="1" applyAlignment="1">
      <alignment horizontal="right"/>
    </xf>
    <xf numFmtId="0" fontId="2" fillId="0" borderId="1" xfId="0" applyFont="1" applyBorder="1"/>
    <xf numFmtId="44" fontId="20" fillId="0" borderId="5" xfId="2" applyFont="1" applyFill="1" applyBorder="1"/>
    <xf numFmtId="0" fontId="22" fillId="0" borderId="7" xfId="0" applyFont="1" applyBorder="1"/>
    <xf numFmtId="166" fontId="22" fillId="0" borderId="8" xfId="3" applyNumberFormat="1" applyFont="1" applyFill="1" applyBorder="1"/>
    <xf numFmtId="166" fontId="22" fillId="0" borderId="9" xfId="3" applyNumberFormat="1" applyFont="1" applyFill="1" applyBorder="1"/>
    <xf numFmtId="166" fontId="20" fillId="0" borderId="0" xfId="0" applyNumberFormat="1" applyFont="1"/>
    <xf numFmtId="165" fontId="25" fillId="0" borderId="12" xfId="1" applyNumberFormat="1" applyFont="1" applyFill="1" applyBorder="1"/>
    <xf numFmtId="165" fontId="25" fillId="0" borderId="12" xfId="0" applyNumberFormat="1" applyFont="1" applyBorder="1"/>
    <xf numFmtId="164" fontId="29" fillId="0" borderId="0" xfId="0" applyNumberFormat="1" applyFont="1" applyAlignment="1">
      <alignment horizontal="right"/>
    </xf>
    <xf numFmtId="164" fontId="35" fillId="0" borderId="0" xfId="2" applyNumberFormat="1" applyFont="1" applyFill="1"/>
    <xf numFmtId="166" fontId="8" fillId="0" borderId="0" xfId="3" applyNumberFormat="1" applyFont="1" applyFill="1"/>
    <xf numFmtId="170" fontId="23" fillId="0" borderId="0" xfId="0" applyNumberFormat="1" applyFont="1"/>
    <xf numFmtId="173" fontId="23" fillId="0" borderId="0" xfId="0" applyNumberFormat="1" applyFont="1" applyAlignment="1">
      <alignment horizontal="right"/>
    </xf>
    <xf numFmtId="166" fontId="20" fillId="0" borderId="5" xfId="3" applyNumberFormat="1" applyFont="1" applyFill="1" applyBorder="1"/>
    <xf numFmtId="10" fontId="28" fillId="0" borderId="0" xfId="3" applyNumberFormat="1" applyFont="1" applyFill="1"/>
    <xf numFmtId="9" fontId="20" fillId="0" borderId="0" xfId="3" applyFont="1" applyFill="1"/>
    <xf numFmtId="166" fontId="29" fillId="0" borderId="0" xfId="3" applyNumberFormat="1" applyFont="1" applyFill="1"/>
    <xf numFmtId="166" fontId="28" fillId="0" borderId="0" xfId="3" applyNumberFormat="1" applyFont="1" applyFill="1" applyBorder="1"/>
    <xf numFmtId="165" fontId="29" fillId="0" borderId="12" xfId="0" applyNumberFormat="1" applyFont="1" applyBorder="1"/>
    <xf numFmtId="0" fontId="23" fillId="7" borderId="8" xfId="0" applyFont="1" applyFill="1" applyBorder="1" applyAlignment="1">
      <alignment horizontal="left"/>
    </xf>
    <xf numFmtId="0" fontId="50" fillId="11" borderId="0" xfId="0" applyFont="1" applyFill="1"/>
    <xf numFmtId="9" fontId="0" fillId="0" borderId="0" xfId="0" applyNumberFormat="1"/>
    <xf numFmtId="8" fontId="0" fillId="0" borderId="0" xfId="0" applyNumberFormat="1"/>
    <xf numFmtId="3" fontId="0" fillId="0" borderId="0" xfId="0" applyNumberFormat="1"/>
    <xf numFmtId="0" fontId="50" fillId="12" borderId="0" xfId="0" applyFont="1" applyFill="1"/>
    <xf numFmtId="10" fontId="0" fillId="0" borderId="0" xfId="0" applyNumberFormat="1"/>
    <xf numFmtId="0" fontId="51" fillId="13" borderId="0" xfId="0" applyFont="1" applyFill="1"/>
    <xf numFmtId="6" fontId="0" fillId="0" borderId="0" xfId="0" applyNumberFormat="1"/>
    <xf numFmtId="0" fontId="50" fillId="14" borderId="0" xfId="0" applyFont="1" applyFill="1"/>
    <xf numFmtId="0" fontId="49" fillId="15" borderId="0" xfId="0" applyFont="1" applyFill="1"/>
    <xf numFmtId="0" fontId="0" fillId="15" borderId="0" xfId="0" applyFill="1"/>
    <xf numFmtId="0" fontId="49" fillId="16" borderId="0" xfId="0" applyFont="1" applyFill="1"/>
    <xf numFmtId="0" fontId="0" fillId="16" borderId="0" xfId="0" applyFill="1"/>
    <xf numFmtId="0" fontId="49" fillId="17" borderId="0" xfId="0" applyFont="1" applyFill="1"/>
    <xf numFmtId="0" fontId="0" fillId="17" borderId="0" xfId="0" applyFill="1"/>
    <xf numFmtId="0" fontId="49" fillId="18" borderId="0" xfId="0" applyFont="1" applyFill="1"/>
    <xf numFmtId="0" fontId="0" fillId="18" borderId="0" xfId="0" applyFill="1"/>
  </cellXfs>
  <cellStyles count="7">
    <cellStyle name="Comma" xfId="1" builtinId="3"/>
    <cellStyle name="Currency" xfId="2" builtinId="4"/>
    <cellStyle name="Hyperlink" xfId="6" builtinId="8"/>
    <cellStyle name="Normal" xfId="0" builtinId="0"/>
    <cellStyle name="Normal 3" xfId="4" xr:uid="{00000000-0005-0000-0000-000004000000}"/>
    <cellStyle name="Normal_JCP (cleared)" xfId="5" xr:uid="{00000000-0005-0000-0000-000005000000}"/>
    <cellStyle name="Percent" xfId="3" builtinId="5"/>
  </cellStyles>
  <dxfs count="0"/>
  <tableStyles count="0" defaultTableStyle="TableStyleMedium2" defaultPivotStyle="PivotStyleLight16"/>
  <colors>
    <mruColors>
      <color rgb="FF0000FF"/>
      <color rgb="FFACD4F1"/>
      <color rgb="FF00355F"/>
      <color rgb="FFCCCCFF"/>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19050</xdr:colOff>
      <xdr:row>2</xdr:row>
      <xdr:rowOff>38100</xdr:rowOff>
    </xdr:from>
    <xdr:to>
      <xdr:col>1</xdr:col>
      <xdr:colOff>590550</xdr:colOff>
      <xdr:row>4</xdr:row>
      <xdr:rowOff>122582</xdr:rowOff>
    </xdr:to>
    <xdr:pic>
      <xdr:nvPicPr>
        <xdr:cNvPr id="2" name="Picture 190" descr="Logo_solid_6in">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33350" y="419100"/>
          <a:ext cx="571500" cy="608357"/>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359833</xdr:colOff>
      <xdr:row>0</xdr:row>
      <xdr:rowOff>350192</xdr:rowOff>
    </xdr:to>
    <xdr:pic>
      <xdr:nvPicPr>
        <xdr:cNvPr id="2" name="Picture 190" descr="Logo_solid_6in">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359833" cy="350192"/>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359833</xdr:colOff>
      <xdr:row>0</xdr:row>
      <xdr:rowOff>350192</xdr:rowOff>
    </xdr:to>
    <xdr:pic>
      <xdr:nvPicPr>
        <xdr:cNvPr id="3" name="Picture 190" descr="Logo_solid_6in">
          <a:extLst>
            <a:ext uri="{FF2B5EF4-FFF2-40B4-BE49-F238E27FC236}">
              <a16:creationId xmlns:a16="http://schemas.microsoft.com/office/drawing/2014/main" id="{30DB95C2-8207-4215-AA34-7F78C4EFFF3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359833" cy="350192"/>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359833</xdr:colOff>
      <xdr:row>0</xdr:row>
      <xdr:rowOff>350192</xdr:rowOff>
    </xdr:to>
    <xdr:pic>
      <xdr:nvPicPr>
        <xdr:cNvPr id="3" name="Picture 190" descr="Logo_solid_6in">
          <a:extLst>
            <a:ext uri="{FF2B5EF4-FFF2-40B4-BE49-F238E27FC236}">
              <a16:creationId xmlns:a16="http://schemas.microsoft.com/office/drawing/2014/main" id="{27C67F72-D853-4155-A817-0A67992DCDC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359833" cy="350192"/>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359833</xdr:colOff>
      <xdr:row>0</xdr:row>
      <xdr:rowOff>350192</xdr:rowOff>
    </xdr:to>
    <xdr:pic>
      <xdr:nvPicPr>
        <xdr:cNvPr id="3" name="Picture 190" descr="Logo_solid_6in">
          <a:extLst>
            <a:ext uri="{FF2B5EF4-FFF2-40B4-BE49-F238E27FC236}">
              <a16:creationId xmlns:a16="http://schemas.microsoft.com/office/drawing/2014/main" id="{221E9254-13BC-48FE-8752-88700188B4F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359833" cy="350192"/>
        </a:xfrm>
        <a:prstGeom prst="rect">
          <a:avLst/>
        </a:prstGeom>
        <a:noFill/>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359833</xdr:colOff>
      <xdr:row>0</xdr:row>
      <xdr:rowOff>350192</xdr:rowOff>
    </xdr:to>
    <xdr:pic>
      <xdr:nvPicPr>
        <xdr:cNvPr id="3" name="Picture 190" descr="Logo_solid_6in">
          <a:extLst>
            <a:ext uri="{FF2B5EF4-FFF2-40B4-BE49-F238E27FC236}">
              <a16:creationId xmlns:a16="http://schemas.microsoft.com/office/drawing/2014/main" id="{B8DEF3E7-5BD7-4DA4-B326-09DE3E55269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359833" cy="350192"/>
        </a:xfrm>
        <a:prstGeom prst="rect">
          <a:avLst/>
        </a:prstGeom>
        <a:noFill/>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359833</xdr:colOff>
      <xdr:row>0</xdr:row>
      <xdr:rowOff>350192</xdr:rowOff>
    </xdr:to>
    <xdr:pic>
      <xdr:nvPicPr>
        <xdr:cNvPr id="3" name="Picture 190" descr="Logo_solid_6in">
          <a:extLst>
            <a:ext uri="{FF2B5EF4-FFF2-40B4-BE49-F238E27FC236}">
              <a16:creationId xmlns:a16="http://schemas.microsoft.com/office/drawing/2014/main" id="{99A78664-C51C-4503-847D-3A4EC4CC5B8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359833" cy="350192"/>
        </a:xfrm>
        <a:prstGeom prst="rect">
          <a:avLst/>
        </a:prstGeom>
        <a:noFill/>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359833</xdr:colOff>
      <xdr:row>0</xdr:row>
      <xdr:rowOff>350192</xdr:rowOff>
    </xdr:to>
    <xdr:pic>
      <xdr:nvPicPr>
        <xdr:cNvPr id="3" name="Picture 190" descr="Logo_solid_6in">
          <a:extLst>
            <a:ext uri="{FF2B5EF4-FFF2-40B4-BE49-F238E27FC236}">
              <a16:creationId xmlns:a16="http://schemas.microsoft.com/office/drawing/2014/main" id="{62AC3D3A-5079-4416-8F77-0B137157B93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359833" cy="350192"/>
        </a:xfrm>
        <a:prstGeom prst="rect">
          <a:avLst/>
        </a:prstGeom>
        <a:noFill/>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359833</xdr:colOff>
      <xdr:row>0</xdr:row>
      <xdr:rowOff>350192</xdr:rowOff>
    </xdr:to>
    <xdr:pic>
      <xdr:nvPicPr>
        <xdr:cNvPr id="3" name="Picture 190" descr="Logo_solid_6in">
          <a:extLst>
            <a:ext uri="{FF2B5EF4-FFF2-40B4-BE49-F238E27FC236}">
              <a16:creationId xmlns:a16="http://schemas.microsoft.com/office/drawing/2014/main" id="{81A8C568-1A77-485D-8206-8C7D45683BF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359833" cy="350192"/>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2">
    <wetp:webextensionref xmlns:r="http://schemas.openxmlformats.org/officeDocument/2006/relationships" r:id="rId1"/>
  </wetp:taskpane>
  <wetp:taskpane dockstate="right" visibility="0" width="875" row="1">
    <wetp:webextensionref xmlns:r="http://schemas.openxmlformats.org/officeDocument/2006/relationships" r:id="rId2"/>
  </wetp:taskpane>
</wetp:taskpanes>
</file>

<file path=xl/webextensions/webextension1.xml><?xml version="1.0" encoding="utf-8"?>
<we:webextension xmlns:we="http://schemas.microsoft.com/office/webextensions/webextension/2010/11" id="{E26BF2F6-F047-4381-A3C0-87C406086FA4}">
  <we:reference id="49825c50-e8d8-4c4a-9a2c-e6f24181e018" version="1.0.0.0" store="EXCatalog" storeType="EXCatalog"/>
  <we:alternateReferences/>
  <we:properties/>
  <we:bindings/>
  <we:snapshot xmlns:r="http://schemas.openxmlformats.org/officeDocument/2006/relationships"/>
</we:webextension>
</file>

<file path=xl/webextensions/webextension2.xml><?xml version="1.0" encoding="utf-8"?>
<we:webextension xmlns:we="http://schemas.microsoft.com/office/webextensions/webextension/2010/11" id="{6325EB88-9A5B-4243-9388-FCA07CD7558A}">
  <we:reference id="wa200009404" version="1.0.0.5" store="en-US" storeType="OMEX"/>
  <we:alternateReferences>
    <we:reference id="WA200009404" version="1.0.0.5" store="" storeType="OMEX"/>
  </we:alternateReferences>
  <we:properties>
    <we:property name="Office.AutoShowTaskpaneWithDocument" value="true"/>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ustomProperty" Target="../customProperty1.bin"/><Relationship Id="rId2" Type="http://schemas.openxmlformats.org/officeDocument/2006/relationships/printerSettings" Target="../printerSettings/printerSettings1.bin"/><Relationship Id="rId1" Type="http://schemas.openxmlformats.org/officeDocument/2006/relationships/hyperlink" Target="mailto:heath.terry@gs.com"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customProperty" Target="../customProperty5.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6.bin"/><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7.bin"/><Relationship Id="rId1" Type="http://schemas.openxmlformats.org/officeDocument/2006/relationships/printerSettings" Target="../printerSettings/printerSettings6.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8.bin"/><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customProperty" Target="../customProperty9.bin"/><Relationship Id="rId1" Type="http://schemas.openxmlformats.org/officeDocument/2006/relationships/printerSettings" Target="../printerSettings/printerSettings8.bin"/><Relationship Id="rId5" Type="http://schemas.openxmlformats.org/officeDocument/2006/relationships/comments" Target="../comments4.xml"/><Relationship Id="rId4" Type="http://schemas.openxmlformats.org/officeDocument/2006/relationships/vmlDrawing" Target="../drawings/vmlDrawing4.vm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customProperty" Target="../customProperty10.bin"/><Relationship Id="rId1" Type="http://schemas.openxmlformats.org/officeDocument/2006/relationships/printerSettings" Target="../printerSettings/printerSettings9.bin"/><Relationship Id="rId5" Type="http://schemas.openxmlformats.org/officeDocument/2006/relationships/comments" Target="../comments5.xml"/><Relationship Id="rId4" Type="http://schemas.openxmlformats.org/officeDocument/2006/relationships/vmlDrawing" Target="../drawings/vmlDrawing5.vm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customProperty" Target="../customProperty11.bin"/><Relationship Id="rId1" Type="http://schemas.openxmlformats.org/officeDocument/2006/relationships/printerSettings" Target="../printerSettings/printerSettings10.bin"/><Relationship Id="rId5" Type="http://schemas.openxmlformats.org/officeDocument/2006/relationships/comments" Target="../comments6.xml"/><Relationship Id="rId4" Type="http://schemas.openxmlformats.org/officeDocument/2006/relationships/vmlDrawing" Target="../drawings/vmlDrawing6.vm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customProperty" Target="../customProperty12.bin"/><Relationship Id="rId1" Type="http://schemas.openxmlformats.org/officeDocument/2006/relationships/printerSettings" Target="../printerSettings/printerSettings11.bin"/><Relationship Id="rId5" Type="http://schemas.openxmlformats.org/officeDocument/2006/relationships/comments" Target="../comments7.xm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4FD32-0A47-467E-93A3-4970CD4BDC5C}">
  <dimension ref="A1:B1"/>
  <sheetViews>
    <sheetView workbookViewId="0"/>
  </sheetViews>
  <sheetFormatPr defaultRowHeight="14.5" x14ac:dyDescent="0.35"/>
  <sheetData>
    <row r="1" spans="1:2" x14ac:dyDescent="0.35">
      <c r="B1" t="s">
        <v>383</v>
      </c>
    </row>
  </sheetData>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2:I32"/>
  <sheetViews>
    <sheetView tabSelected="1" workbookViewId="0">
      <selection activeCell="B1" sqref="B1"/>
    </sheetView>
  </sheetViews>
  <sheetFormatPr defaultColWidth="9.1796875" defaultRowHeight="14.5" x14ac:dyDescent="0.35"/>
  <cols>
    <col min="1" max="1" width="1.7265625" style="125" customWidth="1"/>
    <col min="2" max="2" width="10" style="125" customWidth="1"/>
    <col min="3" max="3" width="3.81640625" style="125" customWidth="1"/>
    <col min="4" max="4" width="15.453125" style="125" bestFit="1" customWidth="1"/>
    <col min="5" max="8" width="9.1796875" style="125"/>
    <col min="9" max="9" width="112" style="125" customWidth="1"/>
    <col min="10" max="16384" width="9.1796875" style="125"/>
  </cols>
  <sheetData>
    <row r="2" spans="3:9" s="126" customFormat="1" x14ac:dyDescent="0.35"/>
    <row r="3" spans="3:9" s="126" customFormat="1" x14ac:dyDescent="0.35">
      <c r="C3" s="127"/>
      <c r="D3" s="127"/>
    </row>
    <row r="4" spans="3:9" s="126" customFormat="1" ht="25" x14ac:dyDescent="0.5">
      <c r="D4" s="128" t="s">
        <v>327</v>
      </c>
    </row>
    <row r="5" spans="3:9" s="126" customFormat="1" x14ac:dyDescent="0.35">
      <c r="D5" s="129" t="s">
        <v>292</v>
      </c>
    </row>
    <row r="6" spans="3:9" s="126" customFormat="1" x14ac:dyDescent="0.35"/>
    <row r="7" spans="3:9" s="130" customFormat="1" x14ac:dyDescent="0.35"/>
    <row r="10" spans="3:9" x14ac:dyDescent="0.35">
      <c r="D10" s="131" t="s">
        <v>293</v>
      </c>
    </row>
    <row r="11" spans="3:9" x14ac:dyDescent="0.35">
      <c r="D11" s="132" t="s">
        <v>294</v>
      </c>
    </row>
    <row r="12" spans="3:9" x14ac:dyDescent="0.35">
      <c r="D12" s="133" t="s">
        <v>295</v>
      </c>
    </row>
    <row r="13" spans="3:9" x14ac:dyDescent="0.35">
      <c r="D13" s="132"/>
    </row>
    <row r="14" spans="3:9" x14ac:dyDescent="0.35">
      <c r="D14" s="132" t="s">
        <v>299</v>
      </c>
      <c r="I14" s="134"/>
    </row>
    <row r="15" spans="3:9" x14ac:dyDescent="0.35">
      <c r="D15" s="135" t="s">
        <v>296</v>
      </c>
    </row>
    <row r="16" spans="3:9" x14ac:dyDescent="0.35">
      <c r="D16" s="132" t="s">
        <v>297</v>
      </c>
    </row>
    <row r="17" spans="4:4" x14ac:dyDescent="0.35">
      <c r="D17" s="132"/>
    </row>
    <row r="18" spans="4:4" x14ac:dyDescent="0.35">
      <c r="D18" s="132" t="s">
        <v>417</v>
      </c>
    </row>
    <row r="19" spans="4:4" x14ac:dyDescent="0.35">
      <c r="D19" s="355" t="s">
        <v>418</v>
      </c>
    </row>
    <row r="20" spans="4:4" x14ac:dyDescent="0.35">
      <c r="D20" s="132" t="s">
        <v>419</v>
      </c>
    </row>
    <row r="25" spans="4:4" x14ac:dyDescent="0.35">
      <c r="D25" s="132"/>
    </row>
    <row r="26" spans="4:4" x14ac:dyDescent="0.35">
      <c r="D26" s="132"/>
    </row>
    <row r="27" spans="4:4" x14ac:dyDescent="0.35">
      <c r="D27" s="135"/>
    </row>
    <row r="28" spans="4:4" x14ac:dyDescent="0.35">
      <c r="D28" s="132"/>
    </row>
    <row r="29" spans="4:4" x14ac:dyDescent="0.35">
      <c r="D29" s="135"/>
    </row>
    <row r="30" spans="4:4" x14ac:dyDescent="0.35">
      <c r="D30" s="132"/>
    </row>
    <row r="31" spans="4:4" x14ac:dyDescent="0.35">
      <c r="D31" s="135"/>
    </row>
    <row r="32" spans="4:4" x14ac:dyDescent="0.35">
      <c r="D32" s="132"/>
    </row>
  </sheetData>
  <hyperlinks>
    <hyperlink ref="D12" r:id="rId1" display="heath.terry@gs.com" xr:uid="{00000000-0004-0000-0000-000000000000}"/>
  </hyperlinks>
  <pageMargins left="0.7" right="0.7" top="0.75" bottom="0.75" header="0.3" footer="0.3"/>
  <pageSetup orientation="portrait" r:id="rId2"/>
  <customProperties>
    <customPr name="Qube.Worksheet.Visibility" r:id="rId3"/>
  </customProperties>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FB59"/>
  <sheetViews>
    <sheetView zoomScale="90" zoomScaleNormal="90" workbookViewId="0">
      <selection activeCell="M5" sqref="M5"/>
    </sheetView>
  </sheetViews>
  <sheetFormatPr defaultColWidth="9.1796875" defaultRowHeight="11.5" outlineLevelCol="1" x14ac:dyDescent="0.25"/>
  <cols>
    <col min="1" max="1" width="26.81640625" style="158" customWidth="1"/>
    <col min="2" max="5" width="11.1796875" style="158" hidden="1" customWidth="1" outlineLevel="1"/>
    <col min="6" max="6" width="11.1796875" style="158" customWidth="1" collapsed="1"/>
    <col min="7" max="13" width="11.1796875" style="158" customWidth="1"/>
    <col min="14" max="14" width="11.1796875" style="161" bestFit="1" customWidth="1"/>
    <col min="15" max="15" width="11.1796875" style="158" bestFit="1" customWidth="1"/>
    <col min="16" max="17" width="11.54296875" style="158" customWidth="1"/>
    <col min="18" max="18" width="4.453125" style="158" customWidth="1"/>
    <col min="19" max="19" width="11.54296875" style="158" hidden="1" customWidth="1" outlineLevel="1"/>
    <col min="20" max="20" width="11.54296875" style="158" customWidth="1" collapsed="1"/>
    <col min="21" max="23" width="11.54296875" style="158" customWidth="1"/>
    <col min="24" max="16384" width="9.1796875" style="158"/>
  </cols>
  <sheetData>
    <row r="1" spans="1:23 16382:16382" ht="20" x14ac:dyDescent="0.4">
      <c r="A1" s="204" t="s">
        <v>326</v>
      </c>
      <c r="B1" s="205"/>
      <c r="C1" s="205"/>
      <c r="D1" s="205"/>
      <c r="E1" s="205"/>
      <c r="F1" s="205"/>
      <c r="G1" s="205"/>
      <c r="H1" s="205"/>
      <c r="I1" s="205"/>
      <c r="J1" s="205"/>
      <c r="K1" s="205"/>
      <c r="L1" s="205"/>
      <c r="M1" s="205"/>
      <c r="N1" s="205"/>
      <c r="O1" s="205"/>
      <c r="P1" s="205"/>
      <c r="Q1" s="205"/>
      <c r="R1" s="205"/>
      <c r="S1" s="205"/>
      <c r="T1" s="205"/>
      <c r="U1" s="205"/>
      <c r="V1" s="205"/>
      <c r="W1" s="205"/>
    </row>
    <row r="2" spans="1:23 16382:16382" ht="12" thickBot="1" x14ac:dyDescent="0.3">
      <c r="A2" s="155" t="s">
        <v>310</v>
      </c>
      <c r="B2" s="156"/>
      <c r="C2" s="156"/>
      <c r="D2" s="156"/>
      <c r="E2" s="156"/>
      <c r="F2" s="156"/>
      <c r="G2" s="156"/>
      <c r="H2" s="156"/>
      <c r="I2" s="156"/>
      <c r="J2" s="156"/>
      <c r="K2" s="156"/>
      <c r="L2" s="156"/>
      <c r="M2" s="156"/>
      <c r="N2" s="157"/>
      <c r="O2" s="156"/>
      <c r="P2" s="156"/>
      <c r="Q2" s="156"/>
    </row>
    <row r="3" spans="1:23 16382:16382" ht="12" x14ac:dyDescent="0.3">
      <c r="A3" s="159" t="s">
        <v>311</v>
      </c>
      <c r="B3" s="152" t="str">
        <f>'Income Statement'!BB1</f>
        <v>1Q23</v>
      </c>
      <c r="C3" s="152" t="str">
        <f>'Income Statement'!BC1</f>
        <v>2Q23</v>
      </c>
      <c r="D3" s="152" t="str">
        <f>'Income Statement'!BD1</f>
        <v>3Q23</v>
      </c>
      <c r="E3" s="152" t="str">
        <f>'Income Statement'!BE1</f>
        <v>4Q23</v>
      </c>
      <c r="F3" s="152" t="str">
        <f>'Income Statement'!BF1</f>
        <v>1Q24</v>
      </c>
      <c r="G3" s="152" t="str">
        <f>'Income Statement'!BG1</f>
        <v>2Q24</v>
      </c>
      <c r="H3" s="152" t="str">
        <f>'Income Statement'!BH1</f>
        <v>3Q24</v>
      </c>
      <c r="I3" s="152" t="str">
        <f>'Income Statement'!BI1</f>
        <v>4Q24</v>
      </c>
      <c r="J3" s="152" t="str">
        <f>'Income Statement'!BJ1</f>
        <v>1Q25</v>
      </c>
      <c r="K3" s="152" t="str">
        <f>'Income Statement'!BK1</f>
        <v>2Q25</v>
      </c>
      <c r="L3" s="152" t="str">
        <f>'Income Statement'!BL1</f>
        <v>3Q25</v>
      </c>
      <c r="M3" s="152" t="str">
        <f>'Income Statement'!BM1</f>
        <v>4Q25</v>
      </c>
      <c r="N3" s="153" t="str">
        <f>'Income Statement'!BN1</f>
        <v>1Q26E</v>
      </c>
      <c r="O3" s="152" t="str">
        <f>'Income Statement'!BO1</f>
        <v>2Q26E</v>
      </c>
      <c r="P3" s="152" t="str">
        <f>'Income Statement'!BP1</f>
        <v>3Q26E</v>
      </c>
      <c r="Q3" s="152" t="str">
        <f>'Income Statement'!BQ1</f>
        <v>4Q26E</v>
      </c>
      <c r="S3" s="202">
        <f>'Income Statement'!CY1</f>
        <v>2022</v>
      </c>
      <c r="T3" s="202">
        <f>'Income Statement'!CZ1</f>
        <v>2023</v>
      </c>
      <c r="U3" s="202">
        <f>'Income Statement'!DA1</f>
        <v>2024</v>
      </c>
      <c r="V3" s="202">
        <f>'Income Statement'!DB1</f>
        <v>2025</v>
      </c>
      <c r="W3" s="202" t="str">
        <f>'Income Statement'!DC1</f>
        <v>2026E</v>
      </c>
    </row>
    <row r="4" spans="1:23 16382:16382" ht="12" x14ac:dyDescent="0.3">
      <c r="A4" s="159"/>
      <c r="B4" s="152"/>
      <c r="C4" s="152"/>
      <c r="D4" s="152"/>
      <c r="E4" s="152"/>
      <c r="F4" s="152"/>
      <c r="G4" s="152"/>
      <c r="H4" s="152"/>
      <c r="I4" s="152"/>
      <c r="J4" s="152"/>
      <c r="K4" s="152"/>
      <c r="L4" s="152"/>
      <c r="M4" s="152"/>
      <c r="N4" s="153"/>
      <c r="O4" s="152"/>
      <c r="P4" s="152"/>
      <c r="Q4" s="152"/>
      <c r="S4" s="203"/>
      <c r="T4" s="203"/>
      <c r="U4" s="203"/>
      <c r="V4" s="203"/>
      <c r="W4" s="203"/>
    </row>
    <row r="5" spans="1:23 16382:16382" x14ac:dyDescent="0.25">
      <c r="A5" s="160" t="s">
        <v>312</v>
      </c>
      <c r="B5" s="165">
        <f>'Income Statement'!BB157</f>
        <v>28645</v>
      </c>
      <c r="C5" s="165">
        <f>'Income Statement'!BC157</f>
        <v>31999</v>
      </c>
      <c r="D5" s="165">
        <f>'Income Statement'!BD157</f>
        <v>34146</v>
      </c>
      <c r="E5" s="165">
        <f>'Income Statement'!BE157</f>
        <v>40111</v>
      </c>
      <c r="F5" s="165">
        <f>'Income Statement'!BF157</f>
        <v>36455</v>
      </c>
      <c r="G5" s="165">
        <f>'Income Statement'!BG157</f>
        <v>39071</v>
      </c>
      <c r="H5" s="165">
        <f>'Income Statement'!BH157</f>
        <v>40589</v>
      </c>
      <c r="I5" s="165">
        <f>'Income Statement'!BI157</f>
        <v>48385</v>
      </c>
      <c r="J5" s="165">
        <f>'Income Statement'!BJ157</f>
        <v>42314</v>
      </c>
      <c r="K5" s="165">
        <f>'Income Statement'!BK157</f>
        <v>47516</v>
      </c>
      <c r="L5" s="165">
        <f>'Income Statement'!BL157</f>
        <v>51242</v>
      </c>
      <c r="M5" s="165">
        <f>'Income Statement'!BM157</f>
        <v>59893</v>
      </c>
      <c r="N5" s="166">
        <f>'Income Statement'!BN157</f>
        <v>55911.78</v>
      </c>
      <c r="O5" s="165">
        <f>'Income Statement'!BO157</f>
        <v>58991.22</v>
      </c>
      <c r="P5" s="165">
        <f>'Income Statement'!BP157</f>
        <v>62805.29</v>
      </c>
      <c r="Q5" s="165">
        <f>'Income Statement'!BQ157</f>
        <v>73400.02</v>
      </c>
      <c r="S5" s="187">
        <f>'Income Statement'!CY157</f>
        <v>116609</v>
      </c>
      <c r="T5" s="187">
        <f>'Income Statement'!CZ157</f>
        <v>134901</v>
      </c>
      <c r="U5" s="187">
        <f>'Income Statement'!DA157</f>
        <v>164500</v>
      </c>
      <c r="V5" s="187">
        <f>'Income Statement'!DB157</f>
        <v>200965</v>
      </c>
      <c r="W5" s="187">
        <f>'Income Statement'!DC157</f>
        <v>251108.31</v>
      </c>
    </row>
    <row r="6" spans="1:23 16382:16382" x14ac:dyDescent="0.25">
      <c r="A6" s="160" t="s">
        <v>313</v>
      </c>
      <c r="B6" s="165">
        <f>'Income Statement'!BB186</f>
        <v>22537</v>
      </c>
      <c r="C6" s="165">
        <f>'Income Statement'!BC186</f>
        <v>26054</v>
      </c>
      <c r="D6" s="165">
        <f>'Income Statement'!BD186</f>
        <v>27936</v>
      </c>
      <c r="E6" s="165">
        <f>'Income Statement'!BE186</f>
        <v>32416</v>
      </c>
      <c r="F6" s="165">
        <f>'Income Statement'!BF186</f>
        <v>29815</v>
      </c>
      <c r="G6" s="165">
        <f>'Income Statement'!BG186</f>
        <v>31763</v>
      </c>
      <c r="H6" s="165">
        <f>'Income Statement'!BH186</f>
        <v>33214</v>
      </c>
      <c r="I6" s="165">
        <f>'Income Statement'!BI186</f>
        <v>39546</v>
      </c>
      <c r="J6" s="165">
        <f>'Income Statement'!BJ186</f>
        <v>34742</v>
      </c>
      <c r="K6" s="165">
        <f>'Income Statement'!BK186</f>
        <v>39025</v>
      </c>
      <c r="L6" s="165">
        <f>'Income Statement'!BL186</f>
        <v>42036</v>
      </c>
      <c r="M6" s="165">
        <f>'Income Statement'!BM186</f>
        <v>48988</v>
      </c>
      <c r="N6" s="166">
        <f>'Income Statement'!BN186</f>
        <v>42188.352917280805</v>
      </c>
      <c r="O6" s="165">
        <f>'Income Statement'!BO186</f>
        <v>44526.70842804361</v>
      </c>
      <c r="P6" s="165">
        <f>'Income Statement'!BP186</f>
        <v>47345.308611549706</v>
      </c>
      <c r="Q6" s="165">
        <f>'Income Statement'!BQ186</f>
        <v>55154.632057207185</v>
      </c>
      <c r="S6" s="187">
        <f>'Income Statement'!CY186</f>
        <v>91360</v>
      </c>
      <c r="T6" s="187">
        <f>'Income Statement'!CZ186</f>
        <v>108943</v>
      </c>
      <c r="U6" s="187">
        <f>'Income Statement'!DA186</f>
        <v>134338</v>
      </c>
      <c r="V6" s="187">
        <f>'Income Statement'!DB186</f>
        <v>164791</v>
      </c>
      <c r="W6" s="187">
        <f>'Income Statement'!DC186</f>
        <v>189215.00201408128</v>
      </c>
    </row>
    <row r="7" spans="1:23 16382:16382" x14ac:dyDescent="0.25">
      <c r="A7" s="163" t="s">
        <v>314</v>
      </c>
      <c r="B7" s="169">
        <f>'Income Statement'!BB198</f>
        <v>-3044</v>
      </c>
      <c r="C7" s="169">
        <f>'Income Statement'!BC198</f>
        <v>-3154</v>
      </c>
      <c r="D7" s="169">
        <f>'Income Statement'!BD198</f>
        <v>-2877</v>
      </c>
      <c r="E7" s="169">
        <f>'Income Statement'!BE198</f>
        <v>-3226</v>
      </c>
      <c r="F7" s="169">
        <f>'Income Statement'!BF198</f>
        <v>-2564</v>
      </c>
      <c r="G7" s="169">
        <f>'Income Statement'!BG198</f>
        <v>-2721</v>
      </c>
      <c r="H7" s="169">
        <f>'Income Statement'!BH198</f>
        <v>-2822</v>
      </c>
      <c r="I7" s="169">
        <f>'Income Statement'!BI198</f>
        <v>-3240</v>
      </c>
      <c r="J7" s="169">
        <f>'Income Statement'!BJ198</f>
        <v>-2757</v>
      </c>
      <c r="K7" s="169">
        <f>'Income Statement'!BK198</f>
        <v>-2979</v>
      </c>
      <c r="L7" s="169">
        <f>'Income Statement'!BL198</f>
        <v>-2845</v>
      </c>
      <c r="M7" s="169">
        <f>'Income Statement'!BM198</f>
        <v>-3410</v>
      </c>
      <c r="N7" s="196">
        <f>'Income Statement'!BN198</f>
        <v>-3032.7000000000003</v>
      </c>
      <c r="O7" s="169">
        <f>'Income Statement'!BO198</f>
        <v>-3276.9</v>
      </c>
      <c r="P7" s="169">
        <f>'Income Statement'!BP198</f>
        <v>-3129.5000000000005</v>
      </c>
      <c r="Q7" s="169">
        <f>'Income Statement'!BQ198</f>
        <v>-3751.0000000000005</v>
      </c>
      <c r="S7" s="190">
        <f>'Income Statement'!CY198</f>
        <v>-15261</v>
      </c>
      <c r="T7" s="190">
        <f>'Income Statement'!CZ198</f>
        <v>-12301</v>
      </c>
      <c r="U7" s="190">
        <f>'Income Statement'!DA198</f>
        <v>-11347</v>
      </c>
      <c r="V7" s="190">
        <f>'Income Statement'!DB198</f>
        <v>-11991</v>
      </c>
      <c r="W7" s="190">
        <f>'Income Statement'!DC198</f>
        <v>-13190.1</v>
      </c>
    </row>
    <row r="8" spans="1:23 16382:16382" x14ac:dyDescent="0.25">
      <c r="A8" s="163" t="s">
        <v>315</v>
      </c>
      <c r="B8" s="169">
        <f>'Income Statement'!BB193</f>
        <v>-9381</v>
      </c>
      <c r="C8" s="169">
        <f>'Income Statement'!BC193</f>
        <v>-9344</v>
      </c>
      <c r="D8" s="169">
        <f>'Income Statement'!BD193</f>
        <v>-9241</v>
      </c>
      <c r="E8" s="169">
        <f>'Income Statement'!BE193</f>
        <v>-10517</v>
      </c>
      <c r="F8" s="169">
        <f>'Income Statement'!BF193</f>
        <v>-9978</v>
      </c>
      <c r="G8" s="169">
        <f>'Income Statement'!BG193</f>
        <v>-10537</v>
      </c>
      <c r="H8" s="169">
        <f>'Income Statement'!BH193</f>
        <v>-11177</v>
      </c>
      <c r="I8" s="169">
        <f>'Income Statement'!BI193</f>
        <v>-12180</v>
      </c>
      <c r="J8" s="169">
        <f>'Income Statement'!BJ193</f>
        <v>-12150</v>
      </c>
      <c r="K8" s="169">
        <f>'Income Statement'!BK193</f>
        <v>-12942</v>
      </c>
      <c r="L8" s="169">
        <f>'Income Statement'!BL193</f>
        <v>-15144</v>
      </c>
      <c r="M8" s="169">
        <f>'Income Statement'!BM193</f>
        <v>-17136</v>
      </c>
      <c r="N8" s="196">
        <f>'Income Statement'!BN193</f>
        <v>-18225</v>
      </c>
      <c r="O8" s="169">
        <f>'Income Statement'!BO193</f>
        <v>-18765.899999999998</v>
      </c>
      <c r="P8" s="169">
        <f>'Income Statement'!BP193</f>
        <v>-19687.2</v>
      </c>
      <c r="Q8" s="169">
        <f>'Income Statement'!BQ193</f>
        <v>-21420</v>
      </c>
      <c r="S8" s="190">
        <f>'Income Statement'!CY193</f>
        <v>-35338</v>
      </c>
      <c r="T8" s="190">
        <f>'Income Statement'!CZ193</f>
        <v>-38483</v>
      </c>
      <c r="U8" s="190">
        <f>'Income Statement'!DA193</f>
        <v>-43872</v>
      </c>
      <c r="V8" s="190">
        <f>'Income Statement'!DB193</f>
        <v>-57372</v>
      </c>
      <c r="W8" s="190">
        <f>'Income Statement'!DC193</f>
        <v>-78098.099999999991</v>
      </c>
    </row>
    <row r="9" spans="1:23 16382:16382" x14ac:dyDescent="0.25">
      <c r="A9" s="163" t="s">
        <v>316</v>
      </c>
      <c r="B9" s="169">
        <f>'Income Statement'!BB203</f>
        <v>-2885</v>
      </c>
      <c r="C9" s="169">
        <f>'Income Statement'!BC203</f>
        <v>-4164</v>
      </c>
      <c r="D9" s="169">
        <f>'Income Statement'!BD203</f>
        <v>-2070</v>
      </c>
      <c r="E9" s="169">
        <f>'Income Statement'!BE203</f>
        <v>-2289</v>
      </c>
      <c r="F9" s="169">
        <f>'Income Statement'!BF203</f>
        <v>-3455</v>
      </c>
      <c r="G9" s="169">
        <f>'Income Statement'!BG203</f>
        <v>-3658</v>
      </c>
      <c r="H9" s="169">
        <f>'Income Statement'!BH203</f>
        <v>-1865</v>
      </c>
      <c r="I9" s="169">
        <f>'Income Statement'!BI203</f>
        <v>-761</v>
      </c>
      <c r="J9" s="169">
        <f>'Income Statement'!BJ203</f>
        <v>-2280</v>
      </c>
      <c r="K9" s="169">
        <f>'Income Statement'!BK203</f>
        <v>-2663</v>
      </c>
      <c r="L9" s="169">
        <f>'Income Statement'!BL203</f>
        <v>-3512</v>
      </c>
      <c r="M9" s="169">
        <f>'Income Statement'!BM203</f>
        <v>-3697</v>
      </c>
      <c r="N9" s="196">
        <f>'Income Statement'!BN203</f>
        <v>-3078</v>
      </c>
      <c r="O9" s="169">
        <f>'Income Statement'!BO203</f>
        <v>-3062.45</v>
      </c>
      <c r="P9" s="169">
        <f>'Income Statement'!BP203</f>
        <v>-3512</v>
      </c>
      <c r="Q9" s="169">
        <f>'Income Statement'!BQ203</f>
        <v>-3512.1499999999996</v>
      </c>
      <c r="S9" s="190">
        <f>'Income Statement'!CY203</f>
        <v>-11816</v>
      </c>
      <c r="T9" s="190">
        <f>'Income Statement'!CZ203</f>
        <v>-11408</v>
      </c>
      <c r="U9" s="190">
        <f>'Income Statement'!DA203</f>
        <v>-9739</v>
      </c>
      <c r="V9" s="190">
        <f>'Income Statement'!DB203</f>
        <v>-12152</v>
      </c>
      <c r="W9" s="190">
        <f>'Income Statement'!DC203</f>
        <v>-13164.6</v>
      </c>
    </row>
    <row r="10" spans="1:23 16382:16382" x14ac:dyDescent="0.25">
      <c r="A10" s="158" t="s">
        <v>75</v>
      </c>
      <c r="B10" s="169">
        <f>'Income Statement'!BB236</f>
        <v>-3051</v>
      </c>
      <c r="C10" s="169">
        <f>'Income Statement'!BC236</f>
        <v>-4060</v>
      </c>
      <c r="D10" s="169">
        <f>'Income Statement'!BD236</f>
        <v>-3492</v>
      </c>
      <c r="E10" s="169">
        <f>'Income Statement'!BE236</f>
        <v>-3424</v>
      </c>
      <c r="F10" s="169">
        <f>'Income Statement'!BF236</f>
        <v>-3562</v>
      </c>
      <c r="G10" s="169">
        <f>'Income Statement'!BG236</f>
        <v>-4616</v>
      </c>
      <c r="H10" s="169">
        <f>'Income Statement'!BH236</f>
        <v>-4250</v>
      </c>
      <c r="I10" s="169">
        <f>'Income Statement'!BI236</f>
        <v>-4262</v>
      </c>
      <c r="J10" s="169">
        <f>'Income Statement'!BJ236</f>
        <v>-4147</v>
      </c>
      <c r="K10" s="169">
        <f>'Income Statement'!BK236</f>
        <v>-4834</v>
      </c>
      <c r="L10" s="169">
        <f>'Income Statement'!BL236</f>
        <v>-5555</v>
      </c>
      <c r="M10" s="169">
        <f>'Income Statement'!BM236</f>
        <v>-5890</v>
      </c>
      <c r="N10" s="196">
        <f>'Income Statement'!BN236</f>
        <v>-4354.3500000000004</v>
      </c>
      <c r="O10" s="169">
        <f>'Income Statement'!BO236</f>
        <v>-5075.7</v>
      </c>
      <c r="P10" s="169">
        <f>'Income Statement'!BP236</f>
        <v>-5832.75</v>
      </c>
      <c r="Q10" s="169">
        <f>'Income Statement'!BQ236</f>
        <v>-6184.5</v>
      </c>
      <c r="S10" s="190">
        <f>'Income Statement'!CY236</f>
        <v>-11991</v>
      </c>
      <c r="T10" s="190">
        <f>'Income Statement'!CZ236</f>
        <v>-14027</v>
      </c>
      <c r="U10" s="190">
        <f>'Income Statement'!DA236</f>
        <v>-16690</v>
      </c>
      <c r="V10" s="190">
        <f>'Income Statement'!DB236</f>
        <v>-20426</v>
      </c>
      <c r="W10" s="190">
        <f>'Income Statement'!DC236</f>
        <v>-21447.3</v>
      </c>
    </row>
    <row r="11" spans="1:23 16382:16382" x14ac:dyDescent="0.25">
      <c r="A11" s="160" t="s">
        <v>82</v>
      </c>
      <c r="B11" s="165">
        <f>'Income Statement'!BB216</f>
        <v>7227</v>
      </c>
      <c r="C11" s="165">
        <f>'Income Statement'!BC216</f>
        <v>9392</v>
      </c>
      <c r="D11" s="165">
        <f>'Income Statement'!BD216</f>
        <v>13748</v>
      </c>
      <c r="E11" s="165">
        <f>'Income Statement'!BE216</f>
        <v>16384</v>
      </c>
      <c r="F11" s="165">
        <f>'Income Statement'!BF216</f>
        <v>13818</v>
      </c>
      <c r="G11" s="165">
        <f>'Income Statement'!BG216</f>
        <v>14847</v>
      </c>
      <c r="H11" s="165">
        <f>'Income Statement'!BH216</f>
        <v>17350</v>
      </c>
      <c r="I11" s="165">
        <f>'Income Statement'!BI216</f>
        <v>23365</v>
      </c>
      <c r="J11" s="165">
        <f>'Income Statement'!BJ216</f>
        <v>17555</v>
      </c>
      <c r="K11" s="165">
        <f>'Income Statement'!BK216</f>
        <v>20441</v>
      </c>
      <c r="L11" s="165">
        <f>'Income Statement'!BL216</f>
        <v>20535</v>
      </c>
      <c r="M11" s="165">
        <f>'Income Statement'!BM216</f>
        <v>24745</v>
      </c>
      <c r="N11" s="166">
        <f>'Income Statement'!BN216</f>
        <v>17852.652917280804</v>
      </c>
      <c r="O11" s="165">
        <f>'Income Statement'!BO216</f>
        <v>19421.45842804361</v>
      </c>
      <c r="P11" s="165">
        <f>'Income Statement'!BP216</f>
        <v>21016.608611549706</v>
      </c>
      <c r="Q11" s="165">
        <f>'Income Statement'!BQ216</f>
        <v>26471.482057207184</v>
      </c>
      <c r="S11" s="187">
        <f>'Income Statement'!CY216</f>
        <v>28945</v>
      </c>
      <c r="T11" s="187">
        <f>'Income Statement'!CZ216</f>
        <v>46751</v>
      </c>
      <c r="U11" s="187">
        <f>'Income Statement'!DA216</f>
        <v>69380</v>
      </c>
      <c r="V11" s="187">
        <f>'Income Statement'!DB216</f>
        <v>83276</v>
      </c>
      <c r="W11" s="187">
        <f>'Income Statement'!DC216</f>
        <v>84762.202014081297</v>
      </c>
    </row>
    <row r="12" spans="1:23 16382:16382" x14ac:dyDescent="0.25">
      <c r="A12" s="163" t="s">
        <v>281</v>
      </c>
      <c r="B12" s="169">
        <f>'Income Statement'!BB212</f>
        <v>-21418</v>
      </c>
      <c r="C12" s="169">
        <f>'Income Statement'!BC212</f>
        <v>-22607</v>
      </c>
      <c r="D12" s="169">
        <f>'Income Statement'!BD212</f>
        <v>-20398</v>
      </c>
      <c r="E12" s="169">
        <f>'Income Statement'!BE212</f>
        <v>-23727</v>
      </c>
      <c r="F12" s="169">
        <f>'Income Statement'!BF212</f>
        <v>-22637</v>
      </c>
      <c r="G12" s="169">
        <f>'Income Statement'!BG212</f>
        <v>-24224</v>
      </c>
      <c r="H12" s="169">
        <f>'Income Statement'!BH212</f>
        <v>-23239</v>
      </c>
      <c r="I12" s="169">
        <f>'Income Statement'!BI212</f>
        <v>-25020</v>
      </c>
      <c r="J12" s="169">
        <f>'Income Statement'!BJ212</f>
        <v>-24759</v>
      </c>
      <c r="K12" s="169">
        <f>'Income Statement'!BK212</f>
        <v>-27075</v>
      </c>
      <c r="L12" s="169">
        <f>'Income Statement'!BL212</f>
        <v>-30707</v>
      </c>
      <c r="M12" s="169">
        <f>'Income Statement'!BM212</f>
        <v>-35148</v>
      </c>
      <c r="N12" s="196">
        <f>'Income Statement'!BN212</f>
        <v>-38059.127082719191</v>
      </c>
      <c r="O12" s="169">
        <f>'Income Statement'!BO212</f>
        <v>-39569.761571956391</v>
      </c>
      <c r="P12" s="169">
        <f>'Income Statement'!BP212</f>
        <v>-41788.681388450292</v>
      </c>
      <c r="Q12" s="169">
        <f>'Income Statement'!BQ212</f>
        <v>-46928.53794279282</v>
      </c>
      <c r="S12" s="190">
        <f>'Income Statement'!CY212</f>
        <v>-87664</v>
      </c>
      <c r="T12" s="190">
        <f>'Income Statement'!CZ212</f>
        <v>-88150</v>
      </c>
      <c r="U12" s="190">
        <f>'Income Statement'!DA212</f>
        <v>-95120</v>
      </c>
      <c r="V12" s="190">
        <f>'Income Statement'!DB212</f>
        <v>-117689</v>
      </c>
      <c r="W12" s="190">
        <f>'Income Statement'!DC212</f>
        <v>-166346.1079859187</v>
      </c>
    </row>
    <row r="13" spans="1:23 16382:16382" x14ac:dyDescent="0.25">
      <c r="A13" s="167" t="s">
        <v>329</v>
      </c>
      <c r="B13" s="165">
        <f>'Income Statement'!BB222</f>
        <v>11219</v>
      </c>
      <c r="C13" s="165">
        <f>'Income Statement'!BC222</f>
        <v>13131</v>
      </c>
      <c r="D13" s="165">
        <f>'Income Statement'!BD222</f>
        <v>17490</v>
      </c>
      <c r="E13" s="165">
        <f>'Income Statement'!BE222</f>
        <v>21030</v>
      </c>
      <c r="F13" s="165">
        <f>'Income Statement'!BF222</f>
        <v>17664</v>
      </c>
      <c r="G13" s="165">
        <f>'Income Statement'!BG222</f>
        <v>19335</v>
      </c>
      <c r="H13" s="165">
        <f>'Income Statement'!BH222</f>
        <v>21778</v>
      </c>
      <c r="I13" s="165">
        <f>'Income Statement'!BI222</f>
        <v>28332</v>
      </c>
      <c r="J13" s="165">
        <f>'Income Statement'!BJ222</f>
        <v>21765</v>
      </c>
      <c r="K13" s="165">
        <f>'Income Statement'!BK222</f>
        <v>24971</v>
      </c>
      <c r="L13" s="165">
        <f>'Income Statement'!BL222</f>
        <v>24967</v>
      </c>
      <c r="M13" s="165">
        <f>'Income Statement'!BM222</f>
        <v>30766</v>
      </c>
      <c r="N13" s="166">
        <f>'Income Statement'!BN222</f>
        <v>22062.652917280804</v>
      </c>
      <c r="O13" s="165">
        <f>'Income Statement'!BO222</f>
        <v>23951.45842804361</v>
      </c>
      <c r="P13" s="165">
        <f>'Income Statement'!BP222</f>
        <v>25448.608611549706</v>
      </c>
      <c r="Q13" s="165">
        <f>'Income Statement'!BQ222</f>
        <v>32492.482057207184</v>
      </c>
      <c r="S13" s="187">
        <f>'Income Statement'!CY222</f>
        <v>42662</v>
      </c>
      <c r="T13" s="187">
        <f>'Income Statement'!CZ222</f>
        <v>62870</v>
      </c>
      <c r="U13" s="187">
        <f>'Income Statement'!DA222</f>
        <v>87109</v>
      </c>
      <c r="V13" s="187">
        <f>'Income Statement'!DB222</f>
        <v>102469</v>
      </c>
      <c r="W13" s="187">
        <f>'Income Statement'!DC222</f>
        <v>103955.2020140813</v>
      </c>
    </row>
    <row r="14" spans="1:23 16382:16382" x14ac:dyDescent="0.25">
      <c r="A14" s="167" t="s">
        <v>330</v>
      </c>
      <c r="B14" s="165">
        <f>'Income Statement'!BB227</f>
        <v>-3992</v>
      </c>
      <c r="C14" s="165">
        <f>'Income Statement'!BC227</f>
        <v>-3739</v>
      </c>
      <c r="D14" s="165">
        <f>'Income Statement'!BD227</f>
        <v>-3742</v>
      </c>
      <c r="E14" s="165">
        <f>'Income Statement'!BE227</f>
        <v>-4646</v>
      </c>
      <c r="F14" s="165">
        <f>'Income Statement'!BF227</f>
        <v>-3846</v>
      </c>
      <c r="G14" s="165">
        <f>'Income Statement'!BG227</f>
        <v>-4488</v>
      </c>
      <c r="H14" s="165">
        <f>'Income Statement'!BH227</f>
        <v>-4428</v>
      </c>
      <c r="I14" s="165">
        <f>'Income Statement'!BI227</f>
        <v>-4967</v>
      </c>
      <c r="J14" s="165">
        <f>'Income Statement'!BJ227</f>
        <v>-4210</v>
      </c>
      <c r="K14" s="165">
        <f>'Income Statement'!BK227</f>
        <v>-4530</v>
      </c>
      <c r="L14" s="165">
        <f>'Income Statement'!BL227</f>
        <v>-4432</v>
      </c>
      <c r="M14" s="165">
        <f>'Income Statement'!BM227</f>
        <v>-6021</v>
      </c>
      <c r="N14" s="166">
        <f>'Income Statement'!BN227</f>
        <v>-4210</v>
      </c>
      <c r="O14" s="165">
        <f>'Income Statement'!BO227</f>
        <v>-4530</v>
      </c>
      <c r="P14" s="165">
        <f>'Income Statement'!BP227</f>
        <v>-4432</v>
      </c>
      <c r="Q14" s="165">
        <f>'Income Statement'!BQ227</f>
        <v>-6021</v>
      </c>
      <c r="S14" s="187">
        <f>'Income Statement'!CY227</f>
        <v>-13717</v>
      </c>
      <c r="T14" s="187">
        <f>'Income Statement'!CZ227</f>
        <v>-16119</v>
      </c>
      <c r="U14" s="187">
        <f>'Income Statement'!DA227</f>
        <v>-17729</v>
      </c>
      <c r="V14" s="187">
        <f>'Income Statement'!DB227</f>
        <v>-19193</v>
      </c>
      <c r="W14" s="187">
        <f>'Income Statement'!DC227</f>
        <v>-19193</v>
      </c>
    </row>
    <row r="15" spans="1:23 16382:16382" x14ac:dyDescent="0.25">
      <c r="A15" s="160" t="s">
        <v>317</v>
      </c>
      <c r="B15" s="165">
        <f>'Income Statement'!BB275</f>
        <v>5709</v>
      </c>
      <c r="C15" s="165">
        <f>'Income Statement'!BC275</f>
        <v>7788</v>
      </c>
      <c r="D15" s="165">
        <f>'Income Statement'!BD275</f>
        <v>11583</v>
      </c>
      <c r="E15" s="165">
        <f>'Income Statement'!BE275</f>
        <v>14017</v>
      </c>
      <c r="F15" s="165">
        <f>'Income Statement'!BF275</f>
        <v>12369</v>
      </c>
      <c r="G15" s="165">
        <f>'Income Statement'!BG275</f>
        <v>13465</v>
      </c>
      <c r="H15" s="165">
        <f>'Income Statement'!BH275</f>
        <v>15688</v>
      </c>
      <c r="I15" s="165">
        <f>'Income Statement'!BI275</f>
        <v>20838</v>
      </c>
      <c r="J15" s="165">
        <f>'Income Statement'!BJ275</f>
        <v>16644</v>
      </c>
      <c r="K15" s="165">
        <f>'Income Statement'!BK275</f>
        <v>18337</v>
      </c>
      <c r="L15" s="165">
        <f>'Income Statement'!BL275</f>
        <v>2709</v>
      </c>
      <c r="M15" s="165">
        <f>'Income Statement'!BM275</f>
        <v>22768</v>
      </c>
      <c r="N15" s="166">
        <f>'Income Statement'!BN275</f>
        <v>15657.220084000228</v>
      </c>
      <c r="O15" s="165">
        <f>'Income Statement'!BO275</f>
        <v>17117.693082735233</v>
      </c>
      <c r="P15" s="165">
        <f>'Income Statement'!BP275</f>
        <v>18476.511073762558</v>
      </c>
      <c r="Q15" s="165">
        <f>'Income Statement'!BQ275</f>
        <v>23125.399030803917</v>
      </c>
      <c r="S15" s="187">
        <f>'Income Statement'!CY275</f>
        <v>23199</v>
      </c>
      <c r="T15" s="187">
        <f>'Income Statement'!CZ275</f>
        <v>39097</v>
      </c>
      <c r="U15" s="187">
        <f>'Income Statement'!DA275</f>
        <v>62360</v>
      </c>
      <c r="V15" s="187">
        <f>'Income Statement'!DB275</f>
        <v>60458</v>
      </c>
      <c r="W15" s="187">
        <f>'Income Statement'!DC275</f>
        <v>74376.823271301939</v>
      </c>
      <c r="XFB15" s="165"/>
    </row>
    <row r="16" spans="1:23 16382:16382" x14ac:dyDescent="0.25">
      <c r="A16" s="160" t="s">
        <v>244</v>
      </c>
      <c r="B16" s="198">
        <f>'Income Statement'!BB280</f>
        <v>2.1991525423728815</v>
      </c>
      <c r="C16" s="198">
        <f>'Income Statement'!BC280</f>
        <v>2.9816232771822357</v>
      </c>
      <c r="D16" s="198">
        <f>'Income Statement'!BD280</f>
        <v>4.3858386974630825</v>
      </c>
      <c r="E16" s="198">
        <f>'Income Statement'!BE280</f>
        <v>5.3296577946768062</v>
      </c>
      <c r="F16" s="198">
        <f>'Income Statement'!BF280</f>
        <v>4.7119999999999997</v>
      </c>
      <c r="G16" s="198">
        <f>'Income Statement'!BG280</f>
        <v>5.1590038314176248</v>
      </c>
      <c r="H16" s="198">
        <f>'Income Statement'!BH280</f>
        <v>6.0338461538461541</v>
      </c>
      <c r="I16" s="198">
        <f>'Income Statement'!BI280</f>
        <v>8.0176991150442483</v>
      </c>
      <c r="J16" s="198">
        <f>'Income Statement'!BJ280</f>
        <v>6.4262548262548265</v>
      </c>
      <c r="K16" s="198">
        <f>'Income Statement'!BK280</f>
        <v>7.1350194552529187</v>
      </c>
      <c r="L16" s="198">
        <f>'Income Statement'!BL280</f>
        <v>1.0532659409020217</v>
      </c>
      <c r="M16" s="198">
        <f>'Income Statement'!BM280</f>
        <v>8.8764132553606245</v>
      </c>
      <c r="N16" s="199">
        <f>'Income Statement'!BN280</f>
        <v>6.0870792976203454</v>
      </c>
      <c r="O16" s="198">
        <f>'Income Statement'!BO280</f>
        <v>6.6371173426274135</v>
      </c>
      <c r="P16" s="198">
        <f>'Income Statement'!BP280</f>
        <v>7.1423068101371632</v>
      </c>
      <c r="Q16" s="198">
        <f>'Income Statement'!BQ280</f>
        <v>8.9101829136586197</v>
      </c>
      <c r="R16" s="170"/>
      <c r="S16" s="200">
        <f>'Income Statement'!CY280</f>
        <v>8.7874999999999996</v>
      </c>
      <c r="T16" s="200">
        <f>'Income Statement'!CZ280</f>
        <v>14.865779467680609</v>
      </c>
      <c r="U16" s="200">
        <f>'Income Statement'!DA280</f>
        <v>23.993843786071565</v>
      </c>
      <c r="V16" s="200">
        <f>'Income Statement'!DB280</f>
        <v>23.487956487956488</v>
      </c>
      <c r="W16" s="200">
        <f>'Income Statement'!DC280</f>
        <v>28.790307688262217</v>
      </c>
    </row>
    <row r="17" spans="1:23" x14ac:dyDescent="0.25">
      <c r="A17" s="160" t="s">
        <v>133</v>
      </c>
      <c r="B17" s="165">
        <f>'Cash Flow Statement'!BB72</f>
        <v>9751</v>
      </c>
      <c r="C17" s="165">
        <f>'Cash Flow Statement'!BC72</f>
        <v>12015</v>
      </c>
      <c r="D17" s="165">
        <f>'Cash Flow Statement'!BD72</f>
        <v>16606</v>
      </c>
      <c r="E17" s="165">
        <f>'Cash Flow Statement'!BE72</f>
        <v>19556</v>
      </c>
      <c r="F17" s="165">
        <f>'Cash Flow Statement'!BF72</f>
        <v>17192</v>
      </c>
      <c r="G17" s="165">
        <f>'Cash Flow Statement'!BG72</f>
        <v>18484</v>
      </c>
      <c r="H17" s="165">
        <f>'Cash Flow Statement'!BH72</f>
        <v>21377</v>
      </c>
      <c r="I17" s="165">
        <f>'Cash Flow Statement'!BI72</f>
        <v>27825</v>
      </c>
      <c r="J17" s="165">
        <f>'Cash Flow Statement'!BJ72</f>
        <v>21455</v>
      </c>
      <c r="K17" s="165">
        <f>'Cash Flow Statement'!BK72</f>
        <v>24783</v>
      </c>
      <c r="L17" s="165">
        <f>'Cash Flow Statement'!BL72</f>
        <v>25498</v>
      </c>
      <c r="M17" s="165">
        <f>'Cash Flow Statement'!BM72</f>
        <v>30156</v>
      </c>
      <c r="N17" s="166">
        <f>'Cash Flow Statement'!BN72</f>
        <v>27361.998339929105</v>
      </c>
      <c r="O17" s="165">
        <f>'Cash Flow Statement'!BO72</f>
        <v>29021.264867438913</v>
      </c>
      <c r="P17" s="165">
        <f>'Cash Flow Statement'!BP72</f>
        <v>30547.657733033659</v>
      </c>
      <c r="Q17" s="165">
        <f>'Cash Flow Statement'!BQ72</f>
        <v>36080.577679704147</v>
      </c>
      <c r="S17" s="187">
        <f>'Cash Flow Statement'!CY72</f>
        <v>37631</v>
      </c>
      <c r="T17" s="187">
        <f>'Cash Flow Statement'!CZ72</f>
        <v>57928</v>
      </c>
      <c r="U17" s="187">
        <f>'Cash Flow Statement'!DA72</f>
        <v>84878</v>
      </c>
      <c r="V17" s="187">
        <f>'Cash Flow Statement'!DB72</f>
        <v>101892</v>
      </c>
      <c r="W17" s="187">
        <f>'Cash Flow Statement'!DC72</f>
        <v>123011.49862010582</v>
      </c>
    </row>
    <row r="18" spans="1:23" x14ac:dyDescent="0.25">
      <c r="A18" s="158" t="s">
        <v>116</v>
      </c>
      <c r="B18" s="169">
        <f>'Capex &amp; Depreciation'!BB4</f>
        <v>-7087</v>
      </c>
      <c r="C18" s="169">
        <f>'Capex &amp; Depreciation'!BC4</f>
        <v>-6354</v>
      </c>
      <c r="D18" s="169">
        <f>'Capex &amp; Depreciation'!BD4</f>
        <v>-6763</v>
      </c>
      <c r="E18" s="169">
        <f>'Capex &amp; Depreciation'!BE4</f>
        <v>-7899</v>
      </c>
      <c r="F18" s="169">
        <f>'Capex &amp; Depreciation'!BF4</f>
        <v>-6715</v>
      </c>
      <c r="G18" s="169">
        <f>'Capex &amp; Depreciation'!BG4</f>
        <v>-8472</v>
      </c>
      <c r="H18" s="169">
        <f>'Capex &amp; Depreciation'!BH4</f>
        <v>-9202</v>
      </c>
      <c r="I18" s="169">
        <f>'Capex &amp; Depreciation'!BI4</f>
        <v>-14836</v>
      </c>
      <c r="J18" s="169">
        <f>'Capex &amp; Depreciation'!BJ4</f>
        <v>-13692</v>
      </c>
      <c r="K18" s="169">
        <f>'Capex &amp; Depreciation'!BK4</f>
        <v>-17012</v>
      </c>
      <c r="L18" s="169">
        <f>'Capex &amp; Depreciation'!BL4</f>
        <v>-19374</v>
      </c>
      <c r="M18" s="169">
        <f>'Capex &amp; Depreciation'!BM4</f>
        <v>-22137</v>
      </c>
      <c r="N18" s="196">
        <f>'Capex &amp; Depreciation'!BN4</f>
        <v>-32860.799999999996</v>
      </c>
      <c r="O18" s="169">
        <f>'Capex &amp; Depreciation'!BO4</f>
        <v>-33173.4</v>
      </c>
      <c r="P18" s="169">
        <f>'Capex &amp; Depreciation'!BP4</f>
        <v>-32935.799999999996</v>
      </c>
      <c r="Q18" s="169">
        <f>'Capex &amp; Depreciation'!BQ4</f>
        <v>-33205.5</v>
      </c>
      <c r="S18" s="190">
        <f>'Capex &amp; Depreciation'!CY4</f>
        <v>-32036</v>
      </c>
      <c r="T18" s="190">
        <f>'Capex &amp; Depreciation'!CZ4</f>
        <v>-28103</v>
      </c>
      <c r="U18" s="190">
        <f>'Capex &amp; Depreciation'!DA4</f>
        <v>-39225</v>
      </c>
      <c r="V18" s="190">
        <f>'Capex &amp; Depreciation'!DB4</f>
        <v>-72215</v>
      </c>
      <c r="W18" s="190">
        <f>'Capex &amp; Depreciation'!DC4</f>
        <v>-132175.5</v>
      </c>
    </row>
    <row r="19" spans="1:23" x14ac:dyDescent="0.25">
      <c r="A19" s="160" t="s">
        <v>318</v>
      </c>
      <c r="B19" s="165">
        <f>'Cash Flow Statement'!BB77</f>
        <v>6911</v>
      </c>
      <c r="C19" s="165">
        <f>'Cash Flow Statement'!BC77</f>
        <v>10955</v>
      </c>
      <c r="D19" s="165">
        <f>'Cash Flow Statement'!BD77</f>
        <v>13639</v>
      </c>
      <c r="E19" s="165">
        <f>'Cash Flow Statement'!BE77</f>
        <v>11505</v>
      </c>
      <c r="F19" s="165">
        <f>'Cash Flow Statement'!BF77</f>
        <v>12531</v>
      </c>
      <c r="G19" s="165">
        <f>'Cash Flow Statement'!BG77</f>
        <v>10898</v>
      </c>
      <c r="H19" s="165">
        <f>'Cash Flow Statement'!BH77</f>
        <v>15522</v>
      </c>
      <c r="I19" s="165">
        <f>'Cash Flow Statement'!BI77</f>
        <v>13152</v>
      </c>
      <c r="J19" s="165">
        <f>'Cash Flow Statement'!BJ77</f>
        <v>10334</v>
      </c>
      <c r="K19" s="165">
        <f>'Cash Flow Statement'!BK77</f>
        <v>8549</v>
      </c>
      <c r="L19" s="165">
        <f>'Cash Flow Statement'!BL77</f>
        <v>10625</v>
      </c>
      <c r="M19" s="165">
        <f>'Cash Flow Statement'!BM77</f>
        <v>14077</v>
      </c>
      <c r="N19" s="166">
        <f>'Cash Flow Statement'!BN77</f>
        <v>17441.90643351723</v>
      </c>
      <c r="O19" s="165">
        <f>'Cash Flow Statement'!BO77</f>
        <v>3513.9281085879338</v>
      </c>
      <c r="P19" s="165">
        <f>'Cash Flow Statement'!BP77</f>
        <v>661.10986030047934</v>
      </c>
      <c r="Q19" s="165">
        <f>'Cash Flow Statement'!BQ77</f>
        <v>17545.968772091233</v>
      </c>
      <c r="S19" s="187">
        <f>'Cash Flow Statement'!CY77</f>
        <v>18439</v>
      </c>
      <c r="T19" s="187">
        <f>'Cash Flow Statement'!CZ77</f>
        <v>43010</v>
      </c>
      <c r="U19" s="187">
        <f>'Cash Flow Statement'!DA77</f>
        <v>52103</v>
      </c>
      <c r="V19" s="187">
        <f>'Cash Flow Statement'!DB77</f>
        <v>43585</v>
      </c>
      <c r="W19" s="187">
        <f>'Cash Flow Statement'!DC77</f>
        <v>39162.913174496876</v>
      </c>
    </row>
    <row r="20" spans="1:23" x14ac:dyDescent="0.25">
      <c r="A20" s="160" t="s">
        <v>319</v>
      </c>
      <c r="B20" s="165">
        <f>'Cash Flow Statement'!BB84</f>
        <v>3860</v>
      </c>
      <c r="C20" s="165">
        <f>'Cash Flow Statement'!BC84</f>
        <v>6895</v>
      </c>
      <c r="D20" s="165">
        <f>'Cash Flow Statement'!BD84</f>
        <v>10147</v>
      </c>
      <c r="E20" s="165">
        <f>'Cash Flow Statement'!BE84</f>
        <v>8081</v>
      </c>
      <c r="F20" s="165">
        <f>'Cash Flow Statement'!BF84</f>
        <v>8969</v>
      </c>
      <c r="G20" s="165">
        <f>'Cash Flow Statement'!BG84</f>
        <v>6282</v>
      </c>
      <c r="H20" s="165">
        <f>'Cash Flow Statement'!BH84</f>
        <v>11272</v>
      </c>
      <c r="I20" s="165">
        <f>'Cash Flow Statement'!BI84</f>
        <v>8890</v>
      </c>
      <c r="J20" s="165">
        <f>'Cash Flow Statement'!BJ84</f>
        <v>6187</v>
      </c>
      <c r="K20" s="165">
        <f>'Cash Flow Statement'!BK84</f>
        <v>3715</v>
      </c>
      <c r="L20" s="165">
        <f>'Cash Flow Statement'!BL84</f>
        <v>5070</v>
      </c>
      <c r="M20" s="165">
        <f>'Cash Flow Statement'!BM84</f>
        <v>8187</v>
      </c>
      <c r="N20" s="166">
        <f>'Cash Flow Statement'!BN84</f>
        <v>13087.556433517229</v>
      </c>
      <c r="O20" s="165">
        <f>'Cash Flow Statement'!BO84</f>
        <v>-1561.771891412066</v>
      </c>
      <c r="P20" s="165">
        <f>'Cash Flow Statement'!BP84</f>
        <v>-5171.6401396995207</v>
      </c>
      <c r="Q20" s="165">
        <f>'Cash Flow Statement'!BQ84</f>
        <v>11361.468772091233</v>
      </c>
      <c r="S20" s="187">
        <f>'Cash Flow Statement'!CY84</f>
        <v>6448</v>
      </c>
      <c r="T20" s="187">
        <f>'Cash Flow Statement'!CZ84</f>
        <v>28983</v>
      </c>
      <c r="U20" s="187">
        <f>'Cash Flow Statement'!DA84</f>
        <v>35413</v>
      </c>
      <c r="V20" s="187">
        <f>'Cash Flow Statement'!DB84</f>
        <v>23159</v>
      </c>
      <c r="W20" s="187">
        <f>'Cash Flow Statement'!DC84</f>
        <v>17715.613174496877</v>
      </c>
    </row>
    <row r="21" spans="1:23" x14ac:dyDescent="0.25">
      <c r="S21" s="162"/>
      <c r="T21" s="162"/>
      <c r="U21" s="162"/>
      <c r="V21" s="162"/>
      <c r="W21" s="162"/>
    </row>
    <row r="22" spans="1:23" ht="12" thickBot="1" x14ac:dyDescent="0.3">
      <c r="A22" s="155" t="s">
        <v>323</v>
      </c>
      <c r="B22" s="156"/>
      <c r="C22" s="156"/>
      <c r="D22" s="156"/>
      <c r="E22" s="156"/>
      <c r="F22" s="156"/>
      <c r="G22" s="156"/>
      <c r="H22" s="156"/>
      <c r="I22" s="156"/>
      <c r="J22" s="156"/>
      <c r="K22" s="156"/>
      <c r="L22" s="156"/>
      <c r="M22" s="156"/>
      <c r="N22" s="157"/>
      <c r="O22" s="156"/>
      <c r="P22" s="156"/>
      <c r="Q22" s="156"/>
      <c r="S22" s="162"/>
      <c r="T22" s="162"/>
      <c r="U22" s="162"/>
      <c r="V22" s="162"/>
      <c r="W22" s="162"/>
    </row>
    <row r="23" spans="1:23" x14ac:dyDescent="0.25">
      <c r="S23" s="162"/>
      <c r="T23" s="162"/>
      <c r="U23" s="162"/>
      <c r="V23" s="162"/>
      <c r="W23" s="162"/>
    </row>
    <row r="24" spans="1:23" x14ac:dyDescent="0.25">
      <c r="A24" s="160" t="s">
        <v>313</v>
      </c>
      <c r="B24" s="175">
        <f>'Income Statement'!BB187</f>
        <v>0.7867690696456624</v>
      </c>
      <c r="C24" s="175">
        <f>'Income Statement'!BC187</f>
        <v>0.81421294415450485</v>
      </c>
      <c r="D24" s="175">
        <f>'Income Statement'!BD187</f>
        <v>0.81813389562467054</v>
      </c>
      <c r="E24" s="175">
        <f>'Income Statement'!BE187</f>
        <v>0.80815736331679588</v>
      </c>
      <c r="F24" s="175">
        <f>'Income Statement'!BF187</f>
        <v>0.81785763269784661</v>
      </c>
      <c r="G24" s="175">
        <f>'Income Statement'!BG187</f>
        <v>0.81295590079598679</v>
      </c>
      <c r="H24" s="175">
        <f>'Income Statement'!BH187</f>
        <v>0.81830052477272164</v>
      </c>
      <c r="I24" s="175">
        <f>'Income Statement'!BI187</f>
        <v>0.81731941717474421</v>
      </c>
      <c r="J24" s="175">
        <f>'Income Statement'!BJ187</f>
        <v>0.82105213404546962</v>
      </c>
      <c r="K24" s="175">
        <f>'Income Statement'!BK187</f>
        <v>0.82130229817324696</v>
      </c>
      <c r="L24" s="175">
        <f>'Income Statement'!BL187</f>
        <v>0.82034268763904605</v>
      </c>
      <c r="M24" s="175">
        <f>'Income Statement'!BM187</f>
        <v>0.8179253001185447</v>
      </c>
      <c r="N24" s="188">
        <f>'Income Statement'!BN187</f>
        <v>0.75455213404546961</v>
      </c>
      <c r="O24" s="175">
        <f>'Income Statement'!BO187</f>
        <v>0.75480229817324695</v>
      </c>
      <c r="P24" s="175">
        <f>'Income Statement'!BP187</f>
        <v>0.75384268763904605</v>
      </c>
      <c r="Q24" s="175">
        <f>'Income Statement'!BQ187</f>
        <v>0.75142530011854469</v>
      </c>
      <c r="S24" s="184">
        <f>'Income Statement'!CY187</f>
        <v>0.78347297378418479</v>
      </c>
      <c r="T24" s="184">
        <f>'Income Statement'!CZ187</f>
        <v>0.80757740861817184</v>
      </c>
      <c r="U24" s="184">
        <f>'Income Statement'!DA187</f>
        <v>0.81664437689969605</v>
      </c>
      <c r="V24" s="184">
        <f>'Income Statement'!DB187</f>
        <v>0.8199985072027467</v>
      </c>
      <c r="W24" s="184">
        <f>'Income Statement'!DC187</f>
        <v>0.75351947537730346</v>
      </c>
    </row>
    <row r="25" spans="1:23" x14ac:dyDescent="0.25">
      <c r="A25" s="163" t="s">
        <v>314</v>
      </c>
      <c r="B25" s="172">
        <f>'Income Statement'!BB199</f>
        <v>-0.10626636411241054</v>
      </c>
      <c r="C25" s="172">
        <f>'Income Statement'!BC199</f>
        <v>-9.8565580174380454E-2</v>
      </c>
      <c r="D25" s="172">
        <f>'Income Statement'!BD199</f>
        <v>-8.4255842558425581E-2</v>
      </c>
      <c r="E25" s="172">
        <f>'Income Statement'!BE199</f>
        <v>-8.0426815586746775E-2</v>
      </c>
      <c r="F25" s="172">
        <f>'Income Statement'!BF199</f>
        <v>-7.0333287614867651E-2</v>
      </c>
      <c r="G25" s="172">
        <f>'Income Statement'!BG199</f>
        <v>-6.9642445803793099E-2</v>
      </c>
      <c r="H25" s="172">
        <f>'Income Statement'!BH199</f>
        <v>-6.9526226317475182E-2</v>
      </c>
      <c r="I25" s="172">
        <f>'Income Statement'!BI199</f>
        <v>-6.6962901725741444E-2</v>
      </c>
      <c r="J25" s="172">
        <f>'Income Statement'!BJ199</f>
        <v>-6.5155740416883295E-2</v>
      </c>
      <c r="K25" s="172">
        <f>'Income Statement'!BK199</f>
        <v>-6.269467126862531E-2</v>
      </c>
      <c r="L25" s="172">
        <f>'Income Statement'!BL199</f>
        <v>-5.5520861793060379E-2</v>
      </c>
      <c r="M25" s="172">
        <f>'Income Statement'!BM199</f>
        <v>-5.6934867179803984E-2</v>
      </c>
      <c r="N25" s="173">
        <f>'Income Statement'!BN199</f>
        <v>-5.4240805783682802E-2</v>
      </c>
      <c r="O25" s="172">
        <f>'Income Statement'!BO199</f>
        <v>-5.5548944402234776E-2</v>
      </c>
      <c r="P25" s="172">
        <f>'Income Statement'!BP199</f>
        <v>-4.9828605201886665E-2</v>
      </c>
      <c r="Q25" s="172">
        <f>'Income Statement'!BQ199</f>
        <v>-5.1103528309665316E-2</v>
      </c>
      <c r="S25" s="185">
        <f>'Income Statement'!CY199</f>
        <v>-0.13087326021147597</v>
      </c>
      <c r="T25" s="185">
        <f>'Income Statement'!CZ199</f>
        <v>-9.1185387802907317E-2</v>
      </c>
      <c r="U25" s="185">
        <f>'Income Statement'!DA199</f>
        <v>-6.8978723404255315E-2</v>
      </c>
      <c r="V25" s="185">
        <f>'Income Statement'!DB199</f>
        <v>-5.9667106212524572E-2</v>
      </c>
      <c r="W25" s="185">
        <f>'Income Statement'!DC199</f>
        <v>-5.2527532840311024E-2</v>
      </c>
    </row>
    <row r="26" spans="1:23" x14ac:dyDescent="0.25">
      <c r="A26" s="163" t="s">
        <v>315</v>
      </c>
      <c r="B26" s="172">
        <f>'Income Statement'!BB194</f>
        <v>-0.32749170884971202</v>
      </c>
      <c r="C26" s="172">
        <f>'Income Statement'!BC194</f>
        <v>-0.29200912528516515</v>
      </c>
      <c r="D26" s="172">
        <f>'Income Statement'!BD194</f>
        <v>-0.27063199203420607</v>
      </c>
      <c r="E26" s="172">
        <f>'Income Statement'!BE194</f>
        <v>-0.26219740220887039</v>
      </c>
      <c r="F26" s="172">
        <f>'Income Statement'!BF194</f>
        <v>-0.27370731038266355</v>
      </c>
      <c r="G26" s="172">
        <f>'Income Statement'!BG194</f>
        <v>-0.26968851577896652</v>
      </c>
      <c r="H26" s="172">
        <f>'Income Statement'!BH194</f>
        <v>-0.27537017418512405</v>
      </c>
      <c r="I26" s="172">
        <f>'Income Statement'!BI194</f>
        <v>-0.25173090833936135</v>
      </c>
      <c r="J26" s="172">
        <f>'Income Statement'!BJ194</f>
        <v>-0.28713900836602541</v>
      </c>
      <c r="K26" s="172">
        <f>'Income Statement'!BK194</f>
        <v>-0.27237141173499452</v>
      </c>
      <c r="L26" s="172">
        <f>'Income Statement'!BL194</f>
        <v>-0.29553881581515162</v>
      </c>
      <c r="M26" s="172">
        <f>'Income Statement'!BM194</f>
        <v>-0.28611022991000618</v>
      </c>
      <c r="N26" s="173">
        <f>'Income Statement'!BN194</f>
        <v>-0.32595993187839845</v>
      </c>
      <c r="O26" s="172">
        <f>'Income Statement'!BO194</f>
        <v>-0.31811344128838154</v>
      </c>
      <c r="P26" s="172">
        <f>'Income Statement'!BP194</f>
        <v>-0.31346404100673686</v>
      </c>
      <c r="Q26" s="172">
        <f>'Income Statement'!BQ194</f>
        <v>-0.29182553356252489</v>
      </c>
      <c r="S26" s="185">
        <f>'Income Statement'!CY194</f>
        <v>-0.30304693462768739</v>
      </c>
      <c r="T26" s="185">
        <f>'Income Statement'!CZ194</f>
        <v>-0.28526845612708579</v>
      </c>
      <c r="U26" s="185">
        <f>'Income Statement'!DA194</f>
        <v>-0.26669908814589666</v>
      </c>
      <c r="V26" s="185">
        <f>'Income Statement'!DB194</f>
        <v>-0.28548254671211404</v>
      </c>
      <c r="W26" s="185">
        <f>'Income Statement'!DC194</f>
        <v>-0.31101360205880879</v>
      </c>
    </row>
    <row r="27" spans="1:23" x14ac:dyDescent="0.25">
      <c r="A27" s="163" t="s">
        <v>316</v>
      </c>
      <c r="B27" s="172">
        <f>'Income Statement'!BB204</f>
        <v>-0.10071565718275441</v>
      </c>
      <c r="C27" s="172">
        <f>'Income Statement'!BC204</f>
        <v>-0.13012906653332917</v>
      </c>
      <c r="D27" s="172">
        <f>'Income Statement'!BD204</f>
        <v>-6.062203479177649E-2</v>
      </c>
      <c r="E27" s="172">
        <f>'Income Statement'!BE204</f>
        <v>-5.7066640073795215E-2</v>
      </c>
      <c r="F27" s="172">
        <f>'Income Statement'!BF204</f>
        <v>-9.4774379371828282E-2</v>
      </c>
      <c r="G27" s="172">
        <f>'Income Statement'!BG204</f>
        <v>-9.3624427324614165E-2</v>
      </c>
      <c r="H27" s="172">
        <f>'Income Statement'!BH204</f>
        <v>-4.5948409667643943E-2</v>
      </c>
      <c r="I27" s="172">
        <f>'Income Statement'!BI204</f>
        <v>-1.5728014880644826E-2</v>
      </c>
      <c r="J27" s="172">
        <f>'Income Statement'!BJ204</f>
        <v>-5.3882875643994896E-2</v>
      </c>
      <c r="K27" s="172">
        <f>'Income Statement'!BK204</f>
        <v>-5.6044279821533802E-2</v>
      </c>
      <c r="L27" s="172">
        <f>'Income Statement'!BL204</f>
        <v>-6.8537527809218998E-2</v>
      </c>
      <c r="M27" s="172">
        <f>'Income Statement'!BM204</f>
        <v>-6.1726746030420915E-2</v>
      </c>
      <c r="N27" s="173">
        <f>'Income Statement'!BN204</f>
        <v>-5.5051010717240625E-2</v>
      </c>
      <c r="O27" s="172">
        <f>'Income Statement'!BO204</f>
        <v>-5.1913657659563572E-2</v>
      </c>
      <c r="P27" s="172">
        <f>'Income Statement'!BP204</f>
        <v>-5.5918856516704245E-2</v>
      </c>
      <c r="Q27" s="172">
        <f>'Income Statement'!BQ204</f>
        <v>-4.784944200287683E-2</v>
      </c>
      <c r="S27" s="185">
        <f>'Income Statement'!CY204</f>
        <v>-0.10133008601394404</v>
      </c>
      <c r="T27" s="185">
        <f>'Income Statement'!CZ204</f>
        <v>-8.4565718563983955E-2</v>
      </c>
      <c r="U27" s="185">
        <f>'Income Statement'!DA204</f>
        <v>-5.9203647416413374E-2</v>
      </c>
      <c r="V27" s="185">
        <f>'Income Statement'!DB204</f>
        <v>-6.046824073843704E-2</v>
      </c>
      <c r="W27" s="185">
        <f>'Income Statement'!DC204</f>
        <v>-5.242598303497005E-2</v>
      </c>
    </row>
    <row r="28" spans="1:23" x14ac:dyDescent="0.25">
      <c r="A28" s="158" t="s">
        <v>75</v>
      </c>
      <c r="B28" s="172">
        <f>'Income Statement'!BB237</f>
        <v>-0.10651073485774132</v>
      </c>
      <c r="C28" s="172">
        <f>'Income Statement'!BC237</f>
        <v>-0.12687896496765524</v>
      </c>
      <c r="D28" s="172">
        <f>'Income Statement'!BD237</f>
        <v>-0.10226673695308382</v>
      </c>
      <c r="E28" s="172">
        <f>'Income Statement'!BE237</f>
        <v>-8.5363117349355533E-2</v>
      </c>
      <c r="F28" s="172">
        <f>'Income Statement'!BF237</f>
        <v>-9.7709504869016597E-2</v>
      </c>
      <c r="G28" s="172">
        <f>'Income Statement'!BG237</f>
        <v>-0.11814389188912493</v>
      </c>
      <c r="H28" s="172">
        <f>'Income Statement'!BH237</f>
        <v>-0.10470817216487226</v>
      </c>
      <c r="I28" s="172">
        <f>'Income Statement'!BI237</f>
        <v>-8.8085150356515443E-2</v>
      </c>
      <c r="J28" s="172">
        <f>'Income Statement'!BJ237</f>
        <v>-9.8005388287564402E-2</v>
      </c>
      <c r="K28" s="172">
        <f>'Income Statement'!BK237</f>
        <v>-0.10173415270645678</v>
      </c>
      <c r="L28" s="172">
        <f>'Income Statement'!BL237</f>
        <v>-0.10840716599664338</v>
      </c>
      <c r="M28" s="172">
        <f>'Income Statement'!BM237</f>
        <v>-9.8342043310570518E-2</v>
      </c>
      <c r="N28" s="173">
        <f>'Income Statement'!BN237</f>
        <v>-7.7878937139901475E-2</v>
      </c>
      <c r="O28" s="172">
        <f>'Income Statement'!BO237</f>
        <v>-8.6041617718704569E-2</v>
      </c>
      <c r="P28" s="172">
        <f>'Income Statement'!BP237</f>
        <v>-9.287036171634587E-2</v>
      </c>
      <c r="Q28" s="172">
        <f>'Income Statement'!BQ237</f>
        <v>-8.425747022957214E-2</v>
      </c>
      <c r="S28" s="185">
        <f>'Income Statement'!CY237</f>
        <v>-0.10283082780917426</v>
      </c>
      <c r="T28" s="185">
        <f>'Income Statement'!CZ237</f>
        <v>-0.10397995567119592</v>
      </c>
      <c r="U28" s="185">
        <f>'Income Statement'!DA237</f>
        <v>-0.10145896656534954</v>
      </c>
      <c r="V28" s="185">
        <f>'Income Statement'!DB237</f>
        <v>-0.10163958898315627</v>
      </c>
      <c r="W28" s="185">
        <f>'Income Statement'!DC237</f>
        <v>-8.5410554513309409E-2</v>
      </c>
    </row>
    <row r="29" spans="1:23" x14ac:dyDescent="0.25">
      <c r="A29" s="160" t="s">
        <v>82</v>
      </c>
      <c r="B29" s="175">
        <f>'Income Statement'!BB217</f>
        <v>0.25229533950078548</v>
      </c>
      <c r="C29" s="175">
        <f>'Income Statement'!BC217</f>
        <v>0.29350917216163003</v>
      </c>
      <c r="D29" s="175">
        <f>'Income Statement'!BD217</f>
        <v>0.40262402624026239</v>
      </c>
      <c r="E29" s="175">
        <f>'Income Statement'!BE217</f>
        <v>0.4084665054473835</v>
      </c>
      <c r="F29" s="175">
        <f>'Income Statement'!BF217</f>
        <v>0.37904265532848719</v>
      </c>
      <c r="G29" s="175">
        <f>'Income Statement'!BG217</f>
        <v>0.38000051188861306</v>
      </c>
      <c r="H29" s="175">
        <f>'Income Statement'!BH217</f>
        <v>0.4274557146024785</v>
      </c>
      <c r="I29" s="175">
        <f>'Income Statement'!BI217</f>
        <v>0.48289759222899659</v>
      </c>
      <c r="J29" s="175">
        <f>'Income Statement'!BJ217</f>
        <v>0.41487450961856598</v>
      </c>
      <c r="K29" s="175">
        <f>'Income Statement'!BK217</f>
        <v>0.43019193534809325</v>
      </c>
      <c r="L29" s="175">
        <f>'Income Statement'!BL217</f>
        <v>0.4007454822216151</v>
      </c>
      <c r="M29" s="175">
        <f>'Income Statement'!BM217</f>
        <v>0.41315345699831368</v>
      </c>
      <c r="N29" s="188">
        <f>'Income Statement'!BN217</f>
        <v>0.31930038566614771</v>
      </c>
      <c r="O29" s="175">
        <f>'Income Statement'!BO217</f>
        <v>0.32922625482306705</v>
      </c>
      <c r="P29" s="175">
        <f>'Income Statement'!BP217</f>
        <v>0.33463118491371835</v>
      </c>
      <c r="Q29" s="175">
        <f>'Income Statement'!BQ217</f>
        <v>0.36064679624347762</v>
      </c>
      <c r="S29" s="184">
        <f>'Income Statement'!CY217</f>
        <v>0.24822269293107735</v>
      </c>
      <c r="T29" s="184">
        <f>'Income Statement'!CZ217</f>
        <v>0.34655784612419477</v>
      </c>
      <c r="U29" s="184">
        <f>'Income Statement'!DA217</f>
        <v>0.4217629179331307</v>
      </c>
      <c r="V29" s="184">
        <f>'Income Statement'!DB217</f>
        <v>0.41438061353967109</v>
      </c>
      <c r="W29" s="184">
        <f>'Income Statement'!DC217</f>
        <v>0.33755235744321366</v>
      </c>
    </row>
    <row r="30" spans="1:23" x14ac:dyDescent="0.25">
      <c r="A30" s="163" t="s">
        <v>281</v>
      </c>
      <c r="B30" s="172">
        <f>'Income Statement'!BB213</f>
        <v>-0.74770466049921447</v>
      </c>
      <c r="C30" s="172">
        <f>'Income Statement'!BC213</f>
        <v>-0.70649082783836992</v>
      </c>
      <c r="D30" s="172">
        <f>'Income Statement'!BD213</f>
        <v>-0.59737597375973761</v>
      </c>
      <c r="E30" s="172">
        <f>'Income Statement'!BE213</f>
        <v>-0.5915334945526165</v>
      </c>
      <c r="F30" s="172">
        <f>'Income Statement'!BF213</f>
        <v>-0.62095734467151287</v>
      </c>
      <c r="G30" s="172">
        <f>'Income Statement'!BG213</f>
        <v>-0.61999948811138694</v>
      </c>
      <c r="H30" s="172">
        <f>'Income Statement'!BH213</f>
        <v>-0.57254428539752145</v>
      </c>
      <c r="I30" s="172">
        <f>'Income Statement'!BI213</f>
        <v>-0.51710240777100336</v>
      </c>
      <c r="J30" s="172">
        <f>'Income Statement'!BJ213</f>
        <v>-0.58512549038143402</v>
      </c>
      <c r="K30" s="172">
        <f>'Income Statement'!BK213</f>
        <v>-0.5698080646519067</v>
      </c>
      <c r="L30" s="172">
        <f>'Income Statement'!BL213</f>
        <v>-0.5992545177783849</v>
      </c>
      <c r="M30" s="172">
        <f>'Income Statement'!BM213</f>
        <v>-0.58684654300168637</v>
      </c>
      <c r="N30" s="173">
        <f>'Income Statement'!BN213</f>
        <v>-0.68069961433385218</v>
      </c>
      <c r="O30" s="172">
        <f>'Income Statement'!BO213</f>
        <v>-0.67077374517693289</v>
      </c>
      <c r="P30" s="172">
        <f>'Income Statement'!BP213</f>
        <v>-0.66536881508628165</v>
      </c>
      <c r="Q30" s="172">
        <f>'Income Statement'!BQ213</f>
        <v>-0.63935320375652238</v>
      </c>
      <c r="S30" s="185">
        <f>'Income Statement'!CY213</f>
        <v>-0.75177730706892265</v>
      </c>
      <c r="T30" s="185">
        <f>'Income Statement'!CZ213</f>
        <v>-0.65344215387580518</v>
      </c>
      <c r="U30" s="185">
        <f>'Income Statement'!DA213</f>
        <v>-0.5782370820668693</v>
      </c>
      <c r="V30" s="185">
        <f>'Income Statement'!DB213</f>
        <v>-0.58561938646032896</v>
      </c>
      <c r="W30" s="185">
        <f>'Income Statement'!DC213</f>
        <v>-0.66244764255678634</v>
      </c>
    </row>
    <row r="31" spans="1:23" x14ac:dyDescent="0.25">
      <c r="A31" s="167" t="s">
        <v>329</v>
      </c>
      <c r="B31" s="175">
        <f>'Income Statement'!BB223</f>
        <v>0.39634706422666571</v>
      </c>
      <c r="C31" s="175">
        <f>'Income Statement'!BC223</f>
        <v>0.41392680389622671</v>
      </c>
      <c r="D31" s="175">
        <f>'Income Statement'!BD223</f>
        <v>0.51538189533239043</v>
      </c>
      <c r="E31" s="175">
        <f>'Income Statement'!BE223</f>
        <v>0.53867827868852458</v>
      </c>
      <c r="F31" s="175">
        <f>'Income Statement'!BF223</f>
        <v>0.49046230737192836</v>
      </c>
      <c r="G31" s="175">
        <f>'Income Statement'!BG223</f>
        <v>0.49938013327134667</v>
      </c>
      <c r="H31" s="175">
        <f>'Income Statement'!BH223</f>
        <v>0.54014236464198018</v>
      </c>
      <c r="I31" s="175">
        <f>'Income Statement'!BI223</f>
        <v>0.59895987484672952</v>
      </c>
      <c r="J31" s="175">
        <f>'Income Statement'!BJ223</f>
        <v>0.51942628036847882</v>
      </c>
      <c r="K31" s="175">
        <f>'Income Statement'!BK223</f>
        <v>0.52965256861663768</v>
      </c>
      <c r="L31" s="175">
        <f>'Income Statement'!BL223</f>
        <v>0.49174741983770581</v>
      </c>
      <c r="M31" s="175">
        <f>'Income Statement'!BM223</f>
        <v>0.52200617598153998</v>
      </c>
      <c r="N31" s="188">
        <f>'Income Statement'!BN223</f>
        <v>0.39826598075340847</v>
      </c>
      <c r="O31" s="175">
        <f>'Income Statement'!BO223</f>
        <v>0.40922573444359639</v>
      </c>
      <c r="P31" s="175">
        <f>'Income Statement'!BP223</f>
        <v>0.40902463124372795</v>
      </c>
      <c r="Q31" s="175">
        <f>'Income Statement'!BQ223</f>
        <v>0.44999529898452284</v>
      </c>
      <c r="S31" s="184">
        <f>'Income Statement'!CY223</f>
        <v>0.37275666229794668</v>
      </c>
      <c r="T31" s="184">
        <f>'Income Statement'!CZ223</f>
        <v>0.47268899665426112</v>
      </c>
      <c r="U31" s="184">
        <f>'Income Statement'!DA223</f>
        <v>0.53653744287174943</v>
      </c>
      <c r="V31" s="184">
        <f>'Income Statement'!DB223</f>
        <v>0.51554654403847899</v>
      </c>
      <c r="W31" s="184">
        <f>'Income Statement'!DC223</f>
        <v>0.41858420048773709</v>
      </c>
    </row>
    <row r="32" spans="1:23" x14ac:dyDescent="0.25">
      <c r="A32" s="167" t="s">
        <v>330</v>
      </c>
      <c r="B32" s="175">
        <f>'Income Statement'!BB228</f>
        <v>-11.775811209439528</v>
      </c>
      <c r="C32" s="175">
        <f>'Income Statement'!BC228</f>
        <v>-13.547101449275363</v>
      </c>
      <c r="D32" s="175">
        <f>'Income Statement'!BD228</f>
        <v>-17.81904761904762</v>
      </c>
      <c r="E32" s="175">
        <f>'Income Statement'!BE228</f>
        <v>-4.3380018674136318</v>
      </c>
      <c r="F32" s="175">
        <f>'Income Statement'!BF228</f>
        <v>-8.7409090909090903</v>
      </c>
      <c r="G32" s="175">
        <f>'Income Statement'!BG228</f>
        <v>-12.713881019830028</v>
      </c>
      <c r="H32" s="175">
        <f>'Income Statement'!BH228</f>
        <v>-16.399999999999999</v>
      </c>
      <c r="I32" s="175">
        <f>'Income Statement'!BI228</f>
        <v>-4.5863342566943679</v>
      </c>
      <c r="J32" s="175">
        <f>'Income Statement'!BJ228</f>
        <v>-10.218446601941748</v>
      </c>
      <c r="K32" s="175">
        <f>'Income Statement'!BK228</f>
        <v>-12.243243243243244</v>
      </c>
      <c r="L32" s="175">
        <f>'Income Statement'!BL228</f>
        <v>-9.4297872340425535</v>
      </c>
      <c r="M32" s="175">
        <f>'Income Statement'!BM228</f>
        <v>-6.3047120418848168</v>
      </c>
      <c r="N32" s="188">
        <f>'Income Statement'!BN228</f>
        <v>-8.1747572815533989</v>
      </c>
      <c r="O32" s="175">
        <f>'Income Statement'!BO228</f>
        <v>-9.794594594594594</v>
      </c>
      <c r="P32" s="175">
        <f>'Income Statement'!BP228</f>
        <v>-7.543829787234043</v>
      </c>
      <c r="Q32" s="175">
        <f>'Income Statement'!BQ228</f>
        <v>-5.0437696335078535</v>
      </c>
      <c r="S32" s="184">
        <f>'Income Statement'!CY228</f>
        <v>-6.3534043538675311</v>
      </c>
      <c r="T32" s="184">
        <f>'Income Statement'!CZ228</f>
        <v>-8.5015822784810133</v>
      </c>
      <c r="U32" s="184">
        <f>'Income Statement'!DA228</f>
        <v>-8.2614165890027955</v>
      </c>
      <c r="V32" s="184">
        <f>'Income Statement'!DB228</f>
        <v>-8.6964204802899872</v>
      </c>
      <c r="W32" s="184">
        <f>'Income Statement'!DC228</f>
        <v>-6.9571363842319895</v>
      </c>
    </row>
    <row r="33" spans="1:23" x14ac:dyDescent="0.25">
      <c r="A33" s="160" t="s">
        <v>317</v>
      </c>
      <c r="B33" s="175">
        <f>'Income Statement'!BB276</f>
        <v>0.19930179787048349</v>
      </c>
      <c r="C33" s="175">
        <f>'Income Statement'!BC276</f>
        <v>0.24338260570642833</v>
      </c>
      <c r="D33" s="175">
        <f>'Income Statement'!BD276</f>
        <v>0.33921982076963625</v>
      </c>
      <c r="E33" s="175">
        <f>'Income Statement'!BE276</f>
        <v>0.34945526164892421</v>
      </c>
      <c r="F33" s="175">
        <f>'Income Statement'!BF276</f>
        <v>0.33929502125908656</v>
      </c>
      <c r="G33" s="175">
        <f>'Income Statement'!BG276</f>
        <v>0.34462900872770086</v>
      </c>
      <c r="H33" s="175">
        <f>'Income Statement'!BH276</f>
        <v>0.38650865998176848</v>
      </c>
      <c r="I33" s="175">
        <f>'Income Statement'!BI276</f>
        <v>0.43067066239537044</v>
      </c>
      <c r="J33" s="175">
        <f>'Income Statement'!BJ276</f>
        <v>0.39334499220116276</v>
      </c>
      <c r="K33" s="175">
        <f>'Income Statement'!BK276</f>
        <v>0.38591211381429413</v>
      </c>
      <c r="L33" s="175">
        <f>'Income Statement'!BL276</f>
        <v>5.2866788962179459E-2</v>
      </c>
      <c r="M33" s="175">
        <f>'Income Statement'!BM276</f>
        <v>0.3801445911876179</v>
      </c>
      <c r="N33" s="188">
        <f>'Income Statement'!BN276</f>
        <v>0.28003436993063408</v>
      </c>
      <c r="O33" s="175">
        <f>'Income Statement'!BO276</f>
        <v>0.29017357299501917</v>
      </c>
      <c r="P33" s="175">
        <f>'Income Statement'!BP276</f>
        <v>0.29418717871954031</v>
      </c>
      <c r="Q33" s="175">
        <f>'Income Statement'!BQ276</f>
        <v>0.31505984645241125</v>
      </c>
      <c r="S33" s="184">
        <f>'Income Statement'!CY276</f>
        <v>0.19894690804311846</v>
      </c>
      <c r="T33" s="184">
        <f>'Income Statement'!CZ276</f>
        <v>0.28981994203156392</v>
      </c>
      <c r="U33" s="184">
        <f>'Income Statement'!DA276</f>
        <v>0.37908814589665651</v>
      </c>
      <c r="V33" s="184">
        <f>'Income Statement'!DB276</f>
        <v>0.30083845445724378</v>
      </c>
      <c r="W33" s="184">
        <f>'Income Statement'!DC276</f>
        <v>0.29619419314040996</v>
      </c>
    </row>
    <row r="34" spans="1:23" x14ac:dyDescent="0.25">
      <c r="A34" s="160" t="s">
        <v>133</v>
      </c>
      <c r="B34" s="175">
        <f>'Cash Flow Statement'!BB73</f>
        <v>0.34040844824576716</v>
      </c>
      <c r="C34" s="175">
        <f>'Cash Flow Statement'!BC73</f>
        <v>0.37548048376511767</v>
      </c>
      <c r="D34" s="175">
        <f>'Cash Flow Statement'!BD73</f>
        <v>0.48632343466291805</v>
      </c>
      <c r="E34" s="175">
        <f>'Cash Flow Statement'!BE73</f>
        <v>0.48754705691705519</v>
      </c>
      <c r="F34" s="175">
        <f>'Cash Flow Statement'!BF73</f>
        <v>0.47159511726786452</v>
      </c>
      <c r="G34" s="175">
        <f>'Cash Flow Statement'!BG73</f>
        <v>0.47308745616953751</v>
      </c>
      <c r="H34" s="175">
        <f>'Cash Flow Statement'!BH73</f>
        <v>0.52666978738081749</v>
      </c>
      <c r="I34" s="175">
        <f>'Cash Flow Statement'!BI73</f>
        <v>0.57507491991319626</v>
      </c>
      <c r="J34" s="175">
        <f>'Cash Flow Statement'!BJ73</f>
        <v>0.5070425863780309</v>
      </c>
      <c r="K34" s="175">
        <f>'Cash Flow Statement'!BK73</f>
        <v>0.52157168111793917</v>
      </c>
      <c r="L34" s="175">
        <f>'Cash Flow Statement'!BL73</f>
        <v>0.49759962530736507</v>
      </c>
      <c r="M34" s="175">
        <f>'Cash Flow Statement'!BM73</f>
        <v>0.50349790459653043</v>
      </c>
      <c r="N34" s="188">
        <f>'Cash Flow Statement'!BN73</f>
        <v>0.48937805843292964</v>
      </c>
      <c r="O34" s="175">
        <f>'Cash Flow Statement'!BO73</f>
        <v>0.49195905538890217</v>
      </c>
      <c r="P34" s="175">
        <f>'Cash Flow Statement'!BP73</f>
        <v>0.48638669979923121</v>
      </c>
      <c r="Q34" s="175">
        <f>'Cash Flow Statement'!BQ73</f>
        <v>0.49156086987039166</v>
      </c>
      <c r="S34" s="184">
        <f>'Cash Flow Statement'!CY73</f>
        <v>0.32271093997890388</v>
      </c>
      <c r="T34" s="184">
        <f>'Cash Flow Statement'!CZ73</f>
        <v>0.42941119784137999</v>
      </c>
      <c r="U34" s="184">
        <f>'Cash Flow Statement'!DA73</f>
        <v>0.51597568389057746</v>
      </c>
      <c r="V34" s="184">
        <f>'Cash Flow Statement'!DB73</f>
        <v>0.50701365909486729</v>
      </c>
      <c r="W34" s="184">
        <f>'Cash Flow Statement'!DC73</f>
        <v>0.4898742642969714</v>
      </c>
    </row>
    <row r="35" spans="1:23" x14ac:dyDescent="0.25">
      <c r="A35" s="158" t="s">
        <v>116</v>
      </c>
      <c r="B35" s="172">
        <f>'Capex &amp; Depreciation'!BB5</f>
        <v>-0.24740792459417002</v>
      </c>
      <c r="C35" s="172">
        <f>'Capex &amp; Depreciation'!BC5</f>
        <v>-0.19856870527203976</v>
      </c>
      <c r="D35" s="172">
        <f>'Capex &amp; Depreciation'!BD5</f>
        <v>-0.19806126632694898</v>
      </c>
      <c r="E35" s="172">
        <f>'Capex &amp; Depreciation'!BE5</f>
        <v>-0.1969285233477101</v>
      </c>
      <c r="F35" s="172">
        <f>'Capex &amp; Depreciation'!BF5</f>
        <v>-0.18419969825812646</v>
      </c>
      <c r="G35" s="172">
        <f>'Capex &amp; Depreciation'!BG5</f>
        <v>-0.21683601648281334</v>
      </c>
      <c r="H35" s="172">
        <f>'Capex &amp; Depreciation'!BH5</f>
        <v>-0.22671167064968342</v>
      </c>
      <c r="I35" s="172">
        <f>'Capex &amp; Depreciation'!BI5</f>
        <v>-0.30662395370466056</v>
      </c>
      <c r="J35" s="172">
        <f>'Capex &amp; Depreciation'!BJ5</f>
        <v>-0.3235808479463062</v>
      </c>
      <c r="K35" s="172">
        <f>'Capex &amp; Depreciation'!BK5</f>
        <v>-0.35802676993012877</v>
      </c>
      <c r="L35" s="172">
        <f>'Capex &amp; Depreciation'!BL5</f>
        <v>-0.37808828695210961</v>
      </c>
      <c r="M35" s="172">
        <f>'Capex &amp; Depreciation'!BM5</f>
        <v>-0.36960913629305597</v>
      </c>
      <c r="N35" s="173">
        <f>'Capex &amp; Depreciation'!BN5</f>
        <v>-0.58772587816020161</v>
      </c>
      <c r="O35" s="172">
        <f>'Capex &amp; Depreciation'!BO5</f>
        <v>-0.56234470146574356</v>
      </c>
      <c r="P35" s="172">
        <f>'Capex &amp; Depreciation'!BP5</f>
        <v>-0.52441123988122651</v>
      </c>
      <c r="Q35" s="172">
        <f>'Capex &amp; Depreciation'!BQ5</f>
        <v>-0.45239088490711582</v>
      </c>
      <c r="S35" s="185">
        <f>'Capex &amp; Depreciation'!CY5</f>
        <v>-0.27473008086854361</v>
      </c>
      <c r="T35" s="185">
        <f>'Capex &amp; Depreciation'!CZ5</f>
        <v>-0.20832314067353097</v>
      </c>
      <c r="U35" s="185">
        <f>'Capex &amp; Depreciation'!DA5</f>
        <v>-0.2384498480243161</v>
      </c>
      <c r="V35" s="185">
        <f>'Capex &amp; Depreciation'!DB5</f>
        <v>-0.35934117881223099</v>
      </c>
      <c r="W35" s="185">
        <f>'Capex &amp; Depreciation'!DC5</f>
        <v>-0.52636848219001597</v>
      </c>
    </row>
    <row r="36" spans="1:23" x14ac:dyDescent="0.25">
      <c r="A36" s="160" t="s">
        <v>318</v>
      </c>
      <c r="B36" s="175">
        <f>'Cash Flow Statement'!BB78</f>
        <v>0.24126374585442487</v>
      </c>
      <c r="C36" s="175">
        <f>'Cash Flow Statement'!BC78</f>
        <v>0.34235444857651803</v>
      </c>
      <c r="D36" s="175">
        <f>'Cash Flow Statement'!BD78</f>
        <v>0.39943185146137178</v>
      </c>
      <c r="E36" s="175">
        <f>'Cash Flow Statement'!BE78</f>
        <v>0.28682904938794845</v>
      </c>
      <c r="F36" s="175">
        <f>'Cash Flow Statement'!BF78</f>
        <v>0.34373885612398847</v>
      </c>
      <c r="G36" s="175">
        <f>'Cash Flow Statement'!BG78</f>
        <v>0.27892810524429884</v>
      </c>
      <c r="H36" s="175">
        <f>'Cash Flow Statement'!BH78</f>
        <v>0.38241888196309343</v>
      </c>
      <c r="I36" s="175">
        <f>'Cash Flow Statement'!BI78</f>
        <v>0.2718197788570838</v>
      </c>
      <c r="J36" s="175">
        <f>'Cash Flow Statement'!BJ78</f>
        <v>0.24422177057238739</v>
      </c>
      <c r="K36" s="175">
        <f>'Cash Flow Statement'!BK78</f>
        <v>0.17991834329489015</v>
      </c>
      <c r="L36" s="175">
        <f>'Cash Flow Statement'!BL78</f>
        <v>0.20734943991257171</v>
      </c>
      <c r="M36" s="175">
        <f>'Cash Flow Statement'!BM78</f>
        <v>0.23503581386806471</v>
      </c>
      <c r="N36" s="188">
        <f>'Cash Flow Statement'!BN78</f>
        <v>0.31195405393134024</v>
      </c>
      <c r="O36" s="175">
        <f>'Cash Flow Statement'!BO78</f>
        <v>5.9566967907901107E-2</v>
      </c>
      <c r="P36" s="175">
        <f>'Cash Flow Statement'!BP78</f>
        <v>1.052634038152645E-2</v>
      </c>
      <c r="Q36" s="175">
        <f>'Cash Flow Statement'!BQ78</f>
        <v>0.23904583094243342</v>
      </c>
      <c r="S36" s="184">
        <f>'Cash Flow Statement'!CY78</f>
        <v>0.15812673121285664</v>
      </c>
      <c r="T36" s="184">
        <f>'Cash Flow Statement'!CZ78</f>
        <v>0.31882639861824597</v>
      </c>
      <c r="U36" s="184">
        <f>'Cash Flow Statement'!DA78</f>
        <v>0.31673556231003042</v>
      </c>
      <c r="V36" s="184">
        <f>'Cash Flow Statement'!DB78</f>
        <v>0.21687856094344787</v>
      </c>
      <c r="W36" s="184">
        <f>'Cash Flow Statement'!DC78</f>
        <v>0.15596024350805784</v>
      </c>
    </row>
    <row r="37" spans="1:23" x14ac:dyDescent="0.25">
      <c r="A37" s="160" t="s">
        <v>319</v>
      </c>
      <c r="B37" s="175">
        <f>'Cash Flow Statement'!BB85</f>
        <v>0.13475301099668355</v>
      </c>
      <c r="C37" s="175">
        <f>'Cash Flow Statement'!BC85</f>
        <v>0.21547548360886279</v>
      </c>
      <c r="D37" s="175">
        <f>'Cash Flow Statement'!BD85</f>
        <v>0.29716511450828792</v>
      </c>
      <c r="E37" s="175">
        <f>'Cash Flow Statement'!BE85</f>
        <v>0.20146593203859289</v>
      </c>
      <c r="F37" s="175">
        <f>'Cash Flow Statement'!BF85</f>
        <v>0.24602935125497188</v>
      </c>
      <c r="G37" s="175">
        <f>'Cash Flow Statement'!BG85</f>
        <v>0.16078421335517393</v>
      </c>
      <c r="H37" s="175">
        <f>'Cash Flow Statement'!BH85</f>
        <v>0.27771070979822121</v>
      </c>
      <c r="I37" s="175">
        <f>'Cash Flow Statement'!BI85</f>
        <v>0.18373462850056835</v>
      </c>
      <c r="J37" s="175">
        <f>'Cash Flow Statement'!BJ85</f>
        <v>0.14621638228482298</v>
      </c>
      <c r="K37" s="175">
        <f>'Cash Flow Statement'!BK85</f>
        <v>7.8184190588433372E-2</v>
      </c>
      <c r="L37" s="175">
        <f>'Cash Flow Statement'!BL85</f>
        <v>9.8942273915928344E-2</v>
      </c>
      <c r="M37" s="175">
        <f>'Cash Flow Statement'!BM85</f>
        <v>0.13669377055749421</v>
      </c>
      <c r="N37" s="188">
        <f>'Cash Flow Statement'!BN85</f>
        <v>0.23407511679143875</v>
      </c>
      <c r="O37" s="175">
        <f>'Cash Flow Statement'!BO85</f>
        <v>-2.6474649810803472E-2</v>
      </c>
      <c r="P37" s="175">
        <f>'Cash Flow Statement'!BP85</f>
        <v>-8.2344021334819412E-2</v>
      </c>
      <c r="Q37" s="175">
        <f>'Cash Flow Statement'!BQ85</f>
        <v>0.15478836071286128</v>
      </c>
      <c r="S37" s="184">
        <f>'Cash Flow Statement'!CY85</f>
        <v>5.5295903403682393E-2</v>
      </c>
      <c r="T37" s="184">
        <f>'Cash Flow Statement'!CZ85</f>
        <v>0.21484644294705005</v>
      </c>
      <c r="U37" s="184">
        <f>'Cash Flow Statement'!DA85</f>
        <v>0.21527659574468086</v>
      </c>
      <c r="V37" s="184">
        <f>'Cash Flow Statement'!DB85</f>
        <v>0.11523897196029159</v>
      </c>
      <c r="W37" s="184">
        <f>'Cash Flow Statement'!DC85</f>
        <v>7.0549688994748436E-2</v>
      </c>
    </row>
    <row r="38" spans="1:23" x14ac:dyDescent="0.25">
      <c r="S38" s="162"/>
      <c r="T38" s="162"/>
      <c r="U38" s="162"/>
      <c r="V38" s="162"/>
      <c r="W38" s="162"/>
    </row>
    <row r="39" spans="1:23" ht="12" thickBot="1" x14ac:dyDescent="0.3">
      <c r="A39" s="155" t="s">
        <v>320</v>
      </c>
      <c r="B39" s="156"/>
      <c r="C39" s="156"/>
      <c r="D39" s="156"/>
      <c r="E39" s="156"/>
      <c r="F39" s="156"/>
      <c r="G39" s="156"/>
      <c r="H39" s="156"/>
      <c r="I39" s="156"/>
      <c r="J39" s="156"/>
      <c r="K39" s="156"/>
      <c r="L39" s="156"/>
      <c r="M39" s="156"/>
      <c r="N39" s="157"/>
      <c r="O39" s="156"/>
      <c r="P39" s="156"/>
      <c r="Q39" s="156"/>
      <c r="S39" s="162"/>
      <c r="T39" s="162"/>
      <c r="U39" s="162"/>
      <c r="V39" s="162"/>
      <c r="W39" s="162"/>
    </row>
    <row r="40" spans="1:23" x14ac:dyDescent="0.25">
      <c r="S40" s="162"/>
      <c r="T40" s="162"/>
      <c r="U40" s="162"/>
      <c r="V40" s="162"/>
      <c r="W40" s="162"/>
    </row>
    <row r="41" spans="1:23" x14ac:dyDescent="0.25">
      <c r="A41" s="160" t="s">
        <v>312</v>
      </c>
      <c r="B41" s="175">
        <f>'Income Statement'!BB159</f>
        <v>2.6408198366060009E-2</v>
      </c>
      <c r="C41" s="175">
        <f>'Income Statement'!BC159</f>
        <v>0.11022829782804799</v>
      </c>
      <c r="D41" s="175">
        <f>'Income Statement'!BD159</f>
        <v>0.23208486685429741</v>
      </c>
      <c r="E41" s="175">
        <f>'Income Statement'!BE159</f>
        <v>0.24703870666873939</v>
      </c>
      <c r="F41" s="175">
        <f>'Income Statement'!BF159</f>
        <v>0.27264793157619138</v>
      </c>
      <c r="G41" s="175">
        <f>'Income Statement'!BG159</f>
        <v>0.2210069064658271</v>
      </c>
      <c r="H41" s="175">
        <f>'Income Statement'!BH159</f>
        <v>0.18868974404029748</v>
      </c>
      <c r="I41" s="175">
        <f>'Income Statement'!BI159</f>
        <v>0.20627757971628724</v>
      </c>
      <c r="J41" s="175">
        <f>'Income Statement'!BJ159</f>
        <v>0.16071869428062002</v>
      </c>
      <c r="K41" s="175">
        <f>'Income Statement'!BK159</f>
        <v>0.21614496685521223</v>
      </c>
      <c r="L41" s="175">
        <f>'Income Statement'!BL159</f>
        <v>0.26246027248761972</v>
      </c>
      <c r="M41" s="175">
        <f>'Income Statement'!BM159</f>
        <v>0.23784230649994842</v>
      </c>
      <c r="N41" s="188">
        <f>'Income Statement'!BN159</f>
        <v>0.32135416174315834</v>
      </c>
      <c r="O41" s="175">
        <f>'Income Statement'!BO159</f>
        <v>0.24150223082751077</v>
      </c>
      <c r="P41" s="175">
        <f>'Income Statement'!BP159</f>
        <v>0.22566039576909569</v>
      </c>
      <c r="Q41" s="175">
        <f>'Income Statement'!BQ159</f>
        <v>0.22551917586362347</v>
      </c>
      <c r="S41" s="184">
        <f>'Income Statement'!CY159</f>
        <v>-1.1193175554782941E-2</v>
      </c>
      <c r="T41" s="184">
        <f>'Income Statement'!CZ159</f>
        <v>0.15686610810486323</v>
      </c>
      <c r="U41" s="184">
        <f>'Income Statement'!DA159</f>
        <v>0.21941275453851339</v>
      </c>
      <c r="V41" s="184">
        <f>'Income Statement'!DB159</f>
        <v>0.22167173252279637</v>
      </c>
      <c r="W41" s="184">
        <f>'Income Statement'!DC159</f>
        <v>0.24951265145672141</v>
      </c>
    </row>
    <row r="42" spans="1:23" x14ac:dyDescent="0.25">
      <c r="A42" s="160" t="s">
        <v>313</v>
      </c>
      <c r="B42" s="175">
        <f>'Income Statement'!BB190</f>
        <v>2.8945806510523697E-2</v>
      </c>
      <c r="C42" s="175">
        <f>'Income Statement'!BC190</f>
        <v>0.1025814642403724</v>
      </c>
      <c r="D42" s="175">
        <f>'Income Statement'!BD190</f>
        <v>0.26993363033002993</v>
      </c>
      <c r="E42" s="175">
        <f>'Income Statement'!BE190</f>
        <v>0.36035922615300686</v>
      </c>
      <c r="F42" s="175">
        <f>'Income Statement'!BF190</f>
        <v>0.32293561698540185</v>
      </c>
      <c r="G42" s="175">
        <f>'Income Statement'!BG190</f>
        <v>0.21912182390419899</v>
      </c>
      <c r="H42" s="175">
        <f>'Income Statement'!BH190</f>
        <v>0.18893184421534936</v>
      </c>
      <c r="I42" s="175">
        <f>'Income Statement'!BI190</f>
        <v>0.21995310957551828</v>
      </c>
      <c r="J42" s="175">
        <f>'Income Statement'!BJ190</f>
        <v>0.16525238973670975</v>
      </c>
      <c r="K42" s="175">
        <f>'Income Statement'!BK190</f>
        <v>0.22863079683908949</v>
      </c>
      <c r="L42" s="175">
        <f>'Income Statement'!BL190</f>
        <v>0.26561088697537194</v>
      </c>
      <c r="M42" s="175">
        <f>'Income Statement'!BM190</f>
        <v>0.23875992515045774</v>
      </c>
      <c r="N42" s="188">
        <f>'Income Statement'!BN190</f>
        <v>0.21433288000923389</v>
      </c>
      <c r="O42" s="175">
        <f>'Income Statement'!BO190</f>
        <v>0.14097907567056023</v>
      </c>
      <c r="P42" s="175">
        <f>'Income Statement'!BP190</f>
        <v>0.12630384935649697</v>
      </c>
      <c r="Q42" s="175">
        <f>'Income Statement'!BQ190</f>
        <v>0.12588046168872347</v>
      </c>
      <c r="S42" s="184">
        <f>'Income Statement'!CY190</f>
        <v>-4.1141897565071361E-2</v>
      </c>
      <c r="T42" s="184">
        <f>'Income Statement'!CZ190</f>
        <v>0.19245840630472855</v>
      </c>
      <c r="U42" s="184">
        <f>'Income Statement'!DA190</f>
        <v>0.23310354956261525</v>
      </c>
      <c r="V42" s="184">
        <f>'Income Statement'!DB190</f>
        <v>0.22668939540561861</v>
      </c>
      <c r="W42" s="184">
        <f>'Income Statement'!DC190</f>
        <v>0.1482119898178984</v>
      </c>
    </row>
    <row r="43" spans="1:23" x14ac:dyDescent="0.25">
      <c r="A43" s="160" t="s">
        <v>324</v>
      </c>
      <c r="B43" s="201">
        <f>'Income Statement'!BB188</f>
        <v>19.403466988371363</v>
      </c>
      <c r="C43" s="201">
        <f>'Income Statement'!BC188</f>
        <v>-56.46885142559843</v>
      </c>
      <c r="D43" s="201">
        <f>'Income Statement'!BD188</f>
        <v>243.83444589092807</v>
      </c>
      <c r="E43" s="201">
        <f>'Income Statement'!BE188</f>
        <v>673.21050554476574</v>
      </c>
      <c r="F43" s="201">
        <f>'Income Statement'!BF188</f>
        <v>310.88563052184213</v>
      </c>
      <c r="G43" s="201">
        <f>'Income Statement'!BG188</f>
        <v>-12.570433585180618</v>
      </c>
      <c r="H43" s="201">
        <f>'Income Statement'!BH188</f>
        <v>1.6662914805110063</v>
      </c>
      <c r="I43" s="201">
        <f>'Income Statement'!BI188</f>
        <v>91.620538579483267</v>
      </c>
      <c r="J43" s="201">
        <f>'Income Statement'!BJ188</f>
        <v>31.945013476230024</v>
      </c>
      <c r="K43" s="201">
        <f>'Income Statement'!BK188</f>
        <v>83.463973772601733</v>
      </c>
      <c r="L43" s="201">
        <f>'Income Statement'!BL188</f>
        <v>20.421628663244149</v>
      </c>
      <c r="M43" s="201">
        <f>'Income Statement'!BM188</f>
        <v>6.0588294380048424</v>
      </c>
      <c r="N43" s="197">
        <f>'Income Statement'!BN188</f>
        <v>-665</v>
      </c>
      <c r="O43" s="201">
        <f>'Income Statement'!BO188</f>
        <v>-665</v>
      </c>
      <c r="P43" s="201">
        <f>'Income Statement'!BP188</f>
        <v>-665</v>
      </c>
      <c r="Q43" s="201">
        <f>'Income Statement'!BQ188</f>
        <v>-665</v>
      </c>
      <c r="R43" s="194"/>
      <c r="S43" s="195">
        <f>'Income Statement'!CY188</f>
        <v>-244.70788988330884</v>
      </c>
      <c r="T43" s="195">
        <f>'Income Statement'!CZ188</f>
        <v>241.04434833987054</v>
      </c>
      <c r="U43" s="195">
        <f>'Income Statement'!DA188</f>
        <v>90.669682815242012</v>
      </c>
      <c r="V43" s="195">
        <f>'Income Statement'!DB188</f>
        <v>33.541303030506512</v>
      </c>
      <c r="W43" s="195">
        <f>'Income Statement'!DC188</f>
        <v>-664.79031825443235</v>
      </c>
    </row>
    <row r="44" spans="1:23" x14ac:dyDescent="0.25">
      <c r="A44" s="163" t="s">
        <v>314</v>
      </c>
      <c r="B44" s="172">
        <f>'Income Statement'!BB201</f>
        <v>-8.0917874396135292E-2</v>
      </c>
      <c r="C44" s="172">
        <f>'Income Statement'!BC201</f>
        <v>-0.12267037552155768</v>
      </c>
      <c r="D44" s="172">
        <f>'Income Statement'!BD201</f>
        <v>-0.23888888888888893</v>
      </c>
      <c r="E44" s="172">
        <f>'Income Statement'!BE201</f>
        <v>-0.29470922606034111</v>
      </c>
      <c r="F44" s="172">
        <f>'Income Statement'!BF201</f>
        <v>-0.1576872536136662</v>
      </c>
      <c r="G44" s="172">
        <f>'Income Statement'!BG201</f>
        <v>-0.13728598604946096</v>
      </c>
      <c r="H44" s="172">
        <f>'Income Statement'!BH201</f>
        <v>-1.911713590545705E-2</v>
      </c>
      <c r="I44" s="172">
        <f>'Income Statement'!BI201</f>
        <v>4.3397396156230617E-3</v>
      </c>
      <c r="J44" s="172">
        <f>'Income Statement'!BJ201</f>
        <v>7.5273010920436922E-2</v>
      </c>
      <c r="K44" s="172">
        <f>'Income Statement'!BK201</f>
        <v>9.4818081587651593E-2</v>
      </c>
      <c r="L44" s="172">
        <f>'Income Statement'!BL201</f>
        <v>8.1502480510275976E-3</v>
      </c>
      <c r="M44" s="172">
        <f>'Income Statement'!BM201</f>
        <v>5.2469135802469147E-2</v>
      </c>
      <c r="N44" s="173">
        <f>'Income Statement'!BN201</f>
        <v>0.1</v>
      </c>
      <c r="O44" s="172">
        <f>'Income Statement'!BO201</f>
        <v>0.1</v>
      </c>
      <c r="P44" s="172">
        <f>'Income Statement'!BP201</f>
        <v>0.1</v>
      </c>
      <c r="Q44" s="172">
        <f>'Income Statement'!BQ201</f>
        <v>0.1</v>
      </c>
      <c r="S44" s="185">
        <f>'Income Statement'!CY201</f>
        <v>8.6733603930783998E-2</v>
      </c>
      <c r="T44" s="185">
        <f>'Income Statement'!CZ201</f>
        <v>-0.19395845619553109</v>
      </c>
      <c r="U44" s="185">
        <f>'Income Statement'!DA201</f>
        <v>-7.7554670352003918E-2</v>
      </c>
      <c r="V44" s="185">
        <f>'Income Statement'!DB201</f>
        <v>5.6755089450956309E-2</v>
      </c>
      <c r="W44" s="185">
        <f>'Income Statement'!DC201</f>
        <v>0.10000000000000009</v>
      </c>
    </row>
    <row r="45" spans="1:23" x14ac:dyDescent="0.25">
      <c r="A45" s="163" t="s">
        <v>315</v>
      </c>
      <c r="B45" s="172">
        <f>'Income Statement'!BB196</f>
        <v>0.21720513818606468</v>
      </c>
      <c r="C45" s="172">
        <f>'Income Statement'!BC196</f>
        <v>7.5258918296893018E-2</v>
      </c>
      <c r="D45" s="172">
        <f>'Income Statement'!BD196</f>
        <v>7.7426390403489975E-3</v>
      </c>
      <c r="E45" s="172">
        <f>'Income Statement'!BE196</f>
        <v>7.6348377852829774E-2</v>
      </c>
      <c r="F45" s="172">
        <f>'Income Statement'!BF196</f>
        <v>6.3639270866645337E-2</v>
      </c>
      <c r="G45" s="172">
        <f>'Income Statement'!BG196</f>
        <v>0.12767551369863006</v>
      </c>
      <c r="H45" s="172">
        <f>'Income Statement'!BH196</f>
        <v>0.20950113624066669</v>
      </c>
      <c r="I45" s="172">
        <f>'Income Statement'!BI196</f>
        <v>0.15812494057240656</v>
      </c>
      <c r="J45" s="172">
        <f>'Income Statement'!BJ196</f>
        <v>0.21767889356584491</v>
      </c>
      <c r="K45" s="172">
        <f>'Income Statement'!BK196</f>
        <v>0.22824333301698774</v>
      </c>
      <c r="L45" s="172">
        <f>'Income Statement'!BL196</f>
        <v>0.35492529301243625</v>
      </c>
      <c r="M45" s="172">
        <f>'Income Statement'!BM196</f>
        <v>0.40689655172413786</v>
      </c>
      <c r="N45" s="173">
        <f>'Income Statement'!BN196</f>
        <v>0.5</v>
      </c>
      <c r="O45" s="172">
        <f>'Income Statement'!BO196</f>
        <v>0.45</v>
      </c>
      <c r="P45" s="172">
        <f>'Income Statement'!BP196</f>
        <v>0.3</v>
      </c>
      <c r="Q45" s="172">
        <f>'Income Statement'!BQ196</f>
        <v>0.25</v>
      </c>
      <c r="S45" s="185">
        <f>'Income Statement'!CY196</f>
        <v>0.43329953356317175</v>
      </c>
      <c r="T45" s="185">
        <f>'Income Statement'!CZ196</f>
        <v>8.8997679551757303E-2</v>
      </c>
      <c r="U45" s="185">
        <f>'Income Statement'!DA196</f>
        <v>0.14003585999012547</v>
      </c>
      <c r="V45" s="185">
        <f>'Income Statement'!DB196</f>
        <v>0.30771334792122529</v>
      </c>
      <c r="W45" s="185">
        <f>'Income Statement'!DC196</f>
        <v>0.36125810499895405</v>
      </c>
    </row>
    <row r="46" spans="1:23" x14ac:dyDescent="0.25">
      <c r="A46" s="163" t="s">
        <v>316</v>
      </c>
      <c r="B46" s="172">
        <f>'Income Statement'!BB206</f>
        <v>0.22245762711864403</v>
      </c>
      <c r="C46" s="172">
        <f>'Income Statement'!BC206</f>
        <v>0.39404084365584202</v>
      </c>
      <c r="D46" s="172">
        <f>'Income Statement'!BD206</f>
        <v>-0.38829787234042556</v>
      </c>
      <c r="E46" s="172">
        <f>'Income Statement'!BE206</f>
        <v>-0.25802269043760129</v>
      </c>
      <c r="F46" s="172">
        <f>'Income Statement'!BF206</f>
        <v>0.19757365684575401</v>
      </c>
      <c r="G46" s="172">
        <f>'Income Statement'!BG206</f>
        <v>-0.12151777137367914</v>
      </c>
      <c r="H46" s="172">
        <f>'Income Statement'!BH206</f>
        <v>-9.9033816425120769E-2</v>
      </c>
      <c r="I46" s="172">
        <f>'Income Statement'!BI206</f>
        <v>-0.66754041065967673</v>
      </c>
      <c r="J46" s="172">
        <f>'Income Statement'!BJ206</f>
        <v>-0.34008683068017365</v>
      </c>
      <c r="K46" s="172">
        <f>'Income Statement'!BK206</f>
        <v>-0.27200656096227449</v>
      </c>
      <c r="L46" s="172">
        <f>'Income Statement'!BL206</f>
        <v>0.88310991957104568</v>
      </c>
      <c r="M46" s="172">
        <f>'Income Statement'!BM206</f>
        <v>3.8580814717477008</v>
      </c>
      <c r="N46" s="173">
        <f>'Income Statement'!BN206</f>
        <v>0.35</v>
      </c>
      <c r="O46" s="172">
        <f>'Income Statement'!BO206</f>
        <v>0.15</v>
      </c>
      <c r="P46" s="172">
        <f>'Income Statement'!BP206</f>
        <v>0</v>
      </c>
      <c r="Q46" s="172">
        <f>'Income Statement'!BQ206</f>
        <v>-0.05</v>
      </c>
      <c r="S46" s="185">
        <f>'Income Statement'!CY206</f>
        <v>0.20215688269406851</v>
      </c>
      <c r="T46" s="185">
        <f>'Income Statement'!CZ206</f>
        <v>-3.4529451591063021E-2</v>
      </c>
      <c r="U46" s="185">
        <f>'Income Statement'!DA206</f>
        <v>-0.14630084151472655</v>
      </c>
      <c r="V46" s="185">
        <f>'Income Statement'!DB206</f>
        <v>0.24776671116131022</v>
      </c>
      <c r="W46" s="185">
        <f>'Income Statement'!DC206</f>
        <v>8.3327847267939514E-2</v>
      </c>
    </row>
    <row r="47" spans="1:23" x14ac:dyDescent="0.25">
      <c r="A47" s="158" t="s">
        <v>75</v>
      </c>
      <c r="B47" s="172">
        <f>'Income Statement'!BB239</f>
        <v>0.22137710168134506</v>
      </c>
      <c r="C47" s="172">
        <f>'Income Statement'!BC239</f>
        <v>0.21157863324380788</v>
      </c>
      <c r="D47" s="172">
        <f>'Income Statement'!BD239</f>
        <v>0.11423101467772812</v>
      </c>
      <c r="E47" s="172">
        <f>'Income Statement'!BE239</f>
        <v>0.13829787234042556</v>
      </c>
      <c r="F47" s="172">
        <f>'Income Statement'!BF239</f>
        <v>0.1674860701409373</v>
      </c>
      <c r="G47" s="172">
        <f>'Income Statement'!BG239</f>
        <v>0.13694581280788176</v>
      </c>
      <c r="H47" s="172">
        <f>'Income Statement'!BH239</f>
        <v>0.21706758304696439</v>
      </c>
      <c r="I47" s="172">
        <f>'Income Statement'!BI239</f>
        <v>0.24474299065420557</v>
      </c>
      <c r="J47" s="172">
        <f>'Income Statement'!BJ239</f>
        <v>0.16423357664233573</v>
      </c>
      <c r="K47" s="172">
        <f>'Income Statement'!BK239</f>
        <v>4.7227036395147248E-2</v>
      </c>
      <c r="L47" s="172">
        <f>'Income Statement'!BL239</f>
        <v>0.30705882352941183</v>
      </c>
      <c r="M47" s="172">
        <f>'Income Statement'!BM239</f>
        <v>0.38198029094321906</v>
      </c>
      <c r="N47" s="173">
        <f>'Income Statement'!BN239</f>
        <v>0.05</v>
      </c>
      <c r="O47" s="172">
        <f>'Income Statement'!BO239</f>
        <v>0.05</v>
      </c>
      <c r="P47" s="172">
        <f>'Income Statement'!BP239</f>
        <v>0.05</v>
      </c>
      <c r="Q47" s="172">
        <f>'Income Statement'!BQ239</f>
        <v>0.05</v>
      </c>
      <c r="S47" s="185">
        <f>'Income Statement'!CY239</f>
        <v>0.30863254392666151</v>
      </c>
      <c r="T47" s="185">
        <f>'Income Statement'!CZ239</f>
        <v>0.16979401217579859</v>
      </c>
      <c r="U47" s="185">
        <f>'Income Statement'!DA239</f>
        <v>0.18984814999643551</v>
      </c>
      <c r="V47" s="185">
        <f>'Income Statement'!DB239</f>
        <v>0.22384661473936496</v>
      </c>
      <c r="W47" s="185">
        <f>'Income Statement'!DC239</f>
        <v>5.0000000000000044E-2</v>
      </c>
    </row>
    <row r="48" spans="1:23" x14ac:dyDescent="0.25">
      <c r="A48" s="160" t="s">
        <v>82</v>
      </c>
      <c r="B48" s="175">
        <f>'Income Statement'!BB219</f>
        <v>-0.15215861098076022</v>
      </c>
      <c r="C48" s="175">
        <f>'Income Statement'!BC219</f>
        <v>0.12371380713089253</v>
      </c>
      <c r="D48" s="175">
        <f>'Income Statement'!BD219</f>
        <v>1.4272598870056497</v>
      </c>
      <c r="E48" s="175">
        <f>'Income Statement'!BE219</f>
        <v>1.5604000625097671</v>
      </c>
      <c r="F48" s="175">
        <f>'Income Statement'!BF219</f>
        <v>0.91199667911996674</v>
      </c>
      <c r="G48" s="175">
        <f>'Income Statement'!BG219</f>
        <v>0.58081345826235098</v>
      </c>
      <c r="H48" s="175">
        <f>'Income Statement'!BH219</f>
        <v>0.26200174570846668</v>
      </c>
      <c r="I48" s="175">
        <f>'Income Statement'!BI219</f>
        <v>0.42608642578125</v>
      </c>
      <c r="J48" s="175">
        <f>'Income Statement'!BJ219</f>
        <v>0.27044434795194672</v>
      </c>
      <c r="K48" s="175">
        <f>'Income Statement'!BK219</f>
        <v>0.37677645315551955</v>
      </c>
      <c r="L48" s="175">
        <f>'Income Statement'!BL219</f>
        <v>0.18357348703170029</v>
      </c>
      <c r="M48" s="175">
        <f>'Income Statement'!BM219</f>
        <v>5.9062700620586384E-2</v>
      </c>
      <c r="N48" s="188">
        <f>'Income Statement'!BN219</f>
        <v>1.6955449574526105E-2</v>
      </c>
      <c r="O48" s="175">
        <f>'Income Statement'!BO219</f>
        <v>-4.9877284475142614E-2</v>
      </c>
      <c r="P48" s="175">
        <f>'Income Statement'!BP219</f>
        <v>2.3453061190635838E-2</v>
      </c>
      <c r="Q48" s="175">
        <f>'Income Statement'!BQ219</f>
        <v>6.9770945936843187E-2</v>
      </c>
      <c r="S48" s="184">
        <f>'Income Statement'!CY219</f>
        <v>-0.38089534361431354</v>
      </c>
      <c r="T48" s="184">
        <f>'Income Statement'!CZ219</f>
        <v>0.61516669545690106</v>
      </c>
      <c r="U48" s="184">
        <f>'Income Statement'!DA219</f>
        <v>0.48403242711385852</v>
      </c>
      <c r="V48" s="184">
        <f>'Income Statement'!DB219</f>
        <v>0.20028826751225126</v>
      </c>
      <c r="W48" s="184">
        <f>'Income Statement'!DC219</f>
        <v>1.7846702700433426E-2</v>
      </c>
    </row>
    <row r="49" spans="1:23" x14ac:dyDescent="0.25">
      <c r="A49" s="163" t="s">
        <v>281</v>
      </c>
      <c r="B49" s="172">
        <f>'Income Statement'!BB214</f>
        <v>0.10493190260008256</v>
      </c>
      <c r="C49" s="172">
        <f>'Income Statement'!BC214</f>
        <v>0.10472048475371376</v>
      </c>
      <c r="D49" s="172">
        <f>'Income Statement'!BD214</f>
        <v>-7.4920634920634943E-2</v>
      </c>
      <c r="E49" s="172">
        <f>'Income Statement'!BE214</f>
        <v>-7.9135294574245174E-2</v>
      </c>
      <c r="F49" s="172">
        <f>'Income Statement'!BF214</f>
        <v>5.6914744607339696E-2</v>
      </c>
      <c r="G49" s="172">
        <f>'Income Statement'!BG214</f>
        <v>7.1526518335028877E-2</v>
      </c>
      <c r="H49" s="172">
        <f>'Income Statement'!BH214</f>
        <v>0.13927836062359056</v>
      </c>
      <c r="I49" s="172">
        <f>'Income Statement'!BI214</f>
        <v>5.4494879251485662E-2</v>
      </c>
      <c r="J49" s="172">
        <f>'Income Statement'!BJ214</f>
        <v>9.3740336617042841E-2</v>
      </c>
      <c r="K49" s="172">
        <f>'Income Statement'!BK214</f>
        <v>0.11769319682959045</v>
      </c>
      <c r="L49" s="172">
        <f>'Income Statement'!BL214</f>
        <v>0.32135634063427854</v>
      </c>
      <c r="M49" s="172">
        <f>'Income Statement'!BM214</f>
        <v>0.40479616306954447</v>
      </c>
      <c r="N49" s="173">
        <f>'Income Statement'!BN214</f>
        <v>0.53718353256267171</v>
      </c>
      <c r="O49" s="172">
        <f>'Income Statement'!BO214</f>
        <v>0.46148703866874952</v>
      </c>
      <c r="P49" s="172">
        <f>'Income Statement'!BP214</f>
        <v>0.36088453409484123</v>
      </c>
      <c r="Q49" s="172">
        <f>'Income Statement'!BQ214</f>
        <v>0.33516951015115559</v>
      </c>
      <c r="S49" s="185">
        <f>'Income Statement'!CY214</f>
        <v>0.23165111835450158</v>
      </c>
      <c r="T49" s="185">
        <f>'Income Statement'!CZ214</f>
        <v>5.5438948713268932E-3</v>
      </c>
      <c r="U49" s="185">
        <f>'Income Statement'!DA214</f>
        <v>7.9069767441860561E-2</v>
      </c>
      <c r="V49" s="185">
        <f>'Income Statement'!DB214</f>
        <v>0.23726871320437337</v>
      </c>
      <c r="W49" s="185">
        <f>'Income Statement'!DC214</f>
        <v>0.41343802722360379</v>
      </c>
    </row>
    <row r="50" spans="1:23" x14ac:dyDescent="0.25">
      <c r="A50" s="167" t="s">
        <v>329</v>
      </c>
      <c r="B50" s="176">
        <f>'Income Statement'!BB225</f>
        <v>-2.307558342041105E-2</v>
      </c>
      <c r="C50" s="176">
        <f>'Income Statement'!BC225</f>
        <v>0.17619132927266223</v>
      </c>
      <c r="D50" s="176">
        <f>'Income Statement'!BD225</f>
        <v>0.87339331619537286</v>
      </c>
      <c r="E50" s="176">
        <f>'Income Statement'!BE225</f>
        <v>0.9694699381906724</v>
      </c>
      <c r="F50" s="176">
        <f>'Income Statement'!BF225</f>
        <v>0.57447187806399858</v>
      </c>
      <c r="G50" s="176">
        <f>'Income Statement'!BG225</f>
        <v>0.472469728124286</v>
      </c>
      <c r="H50" s="176">
        <f>'Income Statement'!BH225</f>
        <v>0.24516866781017721</v>
      </c>
      <c r="I50" s="176">
        <f>'Income Statement'!BI225</f>
        <v>0.34721825962910136</v>
      </c>
      <c r="J50" s="176">
        <f>'Income Statement'!BJ225</f>
        <v>0.23216711956521729</v>
      </c>
      <c r="K50" s="176">
        <f>'Income Statement'!BK225</f>
        <v>0.29149211274890097</v>
      </c>
      <c r="L50" s="176">
        <f>'Income Statement'!BL225</f>
        <v>0.14643217926347685</v>
      </c>
      <c r="M50" s="176">
        <f>'Income Statement'!BM225</f>
        <v>8.5909925172949375E-2</v>
      </c>
      <c r="N50" s="178">
        <f>'Income Statement'!BN225</f>
        <v>1.3675760040468887E-2</v>
      </c>
      <c r="O50" s="176">
        <f>'Income Statement'!BO225</f>
        <v>-4.0829024546729764E-2</v>
      </c>
      <c r="P50" s="176">
        <f>'Income Statement'!BP225</f>
        <v>1.9289807007237814E-2</v>
      </c>
      <c r="Q50" s="176">
        <f>'Income Statement'!BQ225</f>
        <v>5.6116559097938667E-2</v>
      </c>
      <c r="S50" s="184">
        <f>'Income Statement'!CY225</f>
        <v>-0.25084727904894022</v>
      </c>
      <c r="T50" s="184">
        <f>'Income Statement'!CZ225</f>
        <v>0.47367680840091886</v>
      </c>
      <c r="U50" s="184">
        <f>'Income Statement'!DA225</f>
        <v>0.38554159376491182</v>
      </c>
      <c r="V50" s="184">
        <f>'Income Statement'!DB225</f>
        <v>0.17633080393529954</v>
      </c>
      <c r="W50" s="184">
        <f>'Income Statement'!DC225</f>
        <v>1.4503918395625037E-2</v>
      </c>
    </row>
    <row r="51" spans="1:23" x14ac:dyDescent="0.25">
      <c r="A51" s="167" t="s">
        <v>330</v>
      </c>
      <c r="B51" s="176">
        <f>'Income Statement'!BB230</f>
        <v>0.34864864864864864</v>
      </c>
      <c r="C51" s="176">
        <f>'Income Statement'!BC230</f>
        <v>0.33250178189593727</v>
      </c>
      <c r="D51" s="176">
        <f>'Income Statement'!BD230</f>
        <v>1.9063180827886717E-2</v>
      </c>
      <c r="E51" s="176">
        <f>'Income Statement'!BE230</f>
        <v>8.5767702734283802E-2</v>
      </c>
      <c r="F51" s="176">
        <f>'Income Statement'!BF230</f>
        <v>-3.6573146292585124E-2</v>
      </c>
      <c r="G51" s="176">
        <f>'Income Statement'!BG230</f>
        <v>0.20032094142818946</v>
      </c>
      <c r="H51" s="176">
        <f>'Income Statement'!BH230</f>
        <v>0.18332442544094074</v>
      </c>
      <c r="I51" s="176">
        <f>'Income Statement'!BI230</f>
        <v>6.9091691777873443E-2</v>
      </c>
      <c r="J51" s="176">
        <f>'Income Statement'!BJ230</f>
        <v>9.4643785751429954E-2</v>
      </c>
      <c r="K51" s="176">
        <f>'Income Statement'!BK230</f>
        <v>9.3582887700534023E-3</v>
      </c>
      <c r="L51" s="176">
        <f>'Income Statement'!BL230</f>
        <v>9.0334236675704283E-4</v>
      </c>
      <c r="M51" s="176">
        <f>'Income Statement'!BM230</f>
        <v>0.21220052345480167</v>
      </c>
      <c r="N51" s="178">
        <f>'Income Statement'!BN230</f>
        <v>0</v>
      </c>
      <c r="O51" s="176">
        <f>'Income Statement'!BO230</f>
        <v>0</v>
      </c>
      <c r="P51" s="176">
        <f>'Income Statement'!BP230</f>
        <v>0</v>
      </c>
      <c r="Q51" s="176">
        <f>'Income Statement'!BQ230</f>
        <v>0</v>
      </c>
      <c r="S51" s="184">
        <f>'Income Statement'!CY230</f>
        <v>0.34559544830292332</v>
      </c>
      <c r="T51" s="184">
        <f>'Income Statement'!CZ230</f>
        <v>0.17511117591310055</v>
      </c>
      <c r="U51" s="184">
        <f>'Income Statement'!DA230</f>
        <v>9.9882126682796724E-2</v>
      </c>
      <c r="V51" s="184">
        <f>'Income Statement'!DB230</f>
        <v>8.2576569462462723E-2</v>
      </c>
      <c r="W51" s="184">
        <f>'Income Statement'!DC230</f>
        <v>0</v>
      </c>
    </row>
    <row r="52" spans="1:23" x14ac:dyDescent="0.25">
      <c r="A52" s="160" t="s">
        <v>317</v>
      </c>
      <c r="B52" s="175">
        <f>'Income Statement'!BB278</f>
        <v>-0.23523107836570667</v>
      </c>
      <c r="C52" s="175">
        <f>'Income Statement'!BC278</f>
        <v>0.16464782413638401</v>
      </c>
      <c r="D52" s="175">
        <f>'Income Statement'!BD278</f>
        <v>1.6354948805460752</v>
      </c>
      <c r="E52" s="175">
        <f>'Income Statement'!BE278</f>
        <v>2.0131126397248496</v>
      </c>
      <c r="F52" s="175">
        <f>'Income Statement'!BF278</f>
        <v>1.16657908565423</v>
      </c>
      <c r="G52" s="175">
        <f>'Income Statement'!BG278</f>
        <v>0.72894196199280947</v>
      </c>
      <c r="H52" s="175">
        <f>'Income Statement'!BH278</f>
        <v>0.3543986877320211</v>
      </c>
      <c r="I52" s="175">
        <f>'Income Statement'!BI278</f>
        <v>0.4866233858885638</v>
      </c>
      <c r="J52" s="175">
        <f>'Income Statement'!BJ278</f>
        <v>0.34562211981566815</v>
      </c>
      <c r="K52" s="175">
        <f>'Income Statement'!BK278</f>
        <v>0.36182695878202753</v>
      </c>
      <c r="L52" s="175">
        <f>'Income Statement'!BL278</f>
        <v>-0.82732024477307498</v>
      </c>
      <c r="M52" s="175">
        <f>'Income Statement'!BM278</f>
        <v>9.2619253287263614E-2</v>
      </c>
      <c r="N52" s="188">
        <f>'Income Statement'!BN278</f>
        <v>-5.9287425859154808E-2</v>
      </c>
      <c r="O52" s="175">
        <f>'Income Statement'!BO278</f>
        <v>-6.6494351162391108E-2</v>
      </c>
      <c r="P52" s="175">
        <f>'Income Statement'!BP278</f>
        <v>5.8204175244601544</v>
      </c>
      <c r="Q52" s="175">
        <f>'Income Statement'!BQ278</f>
        <v>1.5697427565175559E-2</v>
      </c>
      <c r="S52" s="184">
        <f>'Income Statement'!CY278</f>
        <v>-0.41074422148844303</v>
      </c>
      <c r="T52" s="184">
        <f>'Income Statement'!CZ278</f>
        <v>0.68528815897236939</v>
      </c>
      <c r="U52" s="184">
        <f>'Income Statement'!DA278</f>
        <v>0.595007289561859</v>
      </c>
      <c r="V52" s="184">
        <f>'Income Statement'!DB278</f>
        <v>-3.0500320718409246E-2</v>
      </c>
      <c r="W52" s="184">
        <f>'Income Statement'!DC278</f>
        <v>0.23022301881143825</v>
      </c>
    </row>
    <row r="53" spans="1:23" x14ac:dyDescent="0.25">
      <c r="A53" s="160" t="s">
        <v>133</v>
      </c>
      <c r="B53" s="175">
        <f>'Cash Flow Statement'!BB75</f>
        <v>-8.6985018726591812E-2</v>
      </c>
      <c r="C53" s="175">
        <f>'Cash Flow Statement'!BC75</f>
        <v>0.16232949598529545</v>
      </c>
      <c r="D53" s="175">
        <f>'Cash Flow Statement'!BD75</f>
        <v>1.1183824467406556</v>
      </c>
      <c r="E53" s="175">
        <f>'Cash Flow Statement'!BE75</f>
        <v>1.2286039886039886</v>
      </c>
      <c r="F53" s="175">
        <f>'Cash Flow Statement'!BF75</f>
        <v>0.7631012203876526</v>
      </c>
      <c r="G53" s="175">
        <f>'Cash Flow Statement'!BG75</f>
        <v>0.53841032043279236</v>
      </c>
      <c r="H53" s="175">
        <f>'Cash Flow Statement'!BH75</f>
        <v>0.28730579308683613</v>
      </c>
      <c r="I53" s="175">
        <f>'Cash Flow Statement'!BI75</f>
        <v>0.42283698097770506</v>
      </c>
      <c r="J53" s="175">
        <f>'Cash Flow Statement'!BJ75</f>
        <v>0.24796416938110744</v>
      </c>
      <c r="K53" s="175">
        <f>'Cash Flow Statement'!BK75</f>
        <v>0.34078121618697255</v>
      </c>
      <c r="L53" s="175">
        <f>'Cash Flow Statement'!BL75</f>
        <v>0.19277728399681893</v>
      </c>
      <c r="M53" s="175">
        <f>'Cash Flow Statement'!BM75</f>
        <v>8.3773584905660448E-2</v>
      </c>
      <c r="N53" s="188">
        <f>'Cash Flow Statement'!BN75</f>
        <v>0.27532036075176447</v>
      </c>
      <c r="O53" s="175">
        <f>'Cash Flow Statement'!BO75</f>
        <v>0.17101500494043953</v>
      </c>
      <c r="P53" s="175">
        <f>'Cash Flow Statement'!BP75</f>
        <v>0.19804132610532821</v>
      </c>
      <c r="Q53" s="175">
        <f>'Cash Flow Statement'!BQ75</f>
        <v>0.19646430825388461</v>
      </c>
      <c r="S53" s="184">
        <f>'Cash Flow Statement'!CY75</f>
        <v>-0.31228640874284985</v>
      </c>
      <c r="T53" s="184">
        <f>'Cash Flow Statement'!CZ75</f>
        <v>0.5393691371475644</v>
      </c>
      <c r="U53" s="184">
        <f>'Cash Flow Statement'!DA75</f>
        <v>0.46523270266537775</v>
      </c>
      <c r="V53" s="184">
        <f>'Cash Flow Statement'!DB75</f>
        <v>0.20045241405311143</v>
      </c>
      <c r="W53" s="184">
        <f>'Cash Flow Statement'!DC75</f>
        <v>0.2072733739656285</v>
      </c>
    </row>
    <row r="54" spans="1:23" x14ac:dyDescent="0.25">
      <c r="A54" s="158" t="s">
        <v>116</v>
      </c>
      <c r="B54" s="172">
        <f>'Capex &amp; Depreciation'!BB6</f>
        <v>0.27739726027397271</v>
      </c>
      <c r="C54" s="172">
        <f>'Capex &amp; Depreciation'!BC6</f>
        <v>-0.17981153995094878</v>
      </c>
      <c r="D54" s="172">
        <f>'Capex &amp; Depreciation'!BD6</f>
        <v>-0.28945156545492745</v>
      </c>
      <c r="E54" s="172">
        <f>'Capex &amp; Depreciation'!BE6</f>
        <v>-0.14355415808305327</v>
      </c>
      <c r="F54" s="172">
        <f>'Capex &amp; Depreciation'!BF6</f>
        <v>-5.2490475518555124E-2</v>
      </c>
      <c r="G54" s="172">
        <f>'Capex &amp; Depreciation'!BG6</f>
        <v>0.33333333333333326</v>
      </c>
      <c r="H54" s="172">
        <f>'Capex &amp; Depreciation'!BH6</f>
        <v>0.36063876977672638</v>
      </c>
      <c r="I54" s="172">
        <f>'Capex &amp; Depreciation'!BI6</f>
        <v>0.87821243195341192</v>
      </c>
      <c r="J54" s="172">
        <f>'Capex &amp; Depreciation'!BJ6</f>
        <v>1.039017125837677</v>
      </c>
      <c r="K54" s="172">
        <f>'Capex &amp; Depreciation'!BK6</f>
        <v>1.0080264400377716</v>
      </c>
      <c r="L54" s="172">
        <f>'Capex &amp; Depreciation'!BL6</f>
        <v>1.1054118669854378</v>
      </c>
      <c r="M54" s="172">
        <f>'Capex &amp; Depreciation'!BM6</f>
        <v>0.49211377729846317</v>
      </c>
      <c r="N54" s="173">
        <f>'Capex &amp; Depreciation'!BN6</f>
        <v>1.4</v>
      </c>
      <c r="O54" s="172">
        <f>'Capex &amp; Depreciation'!BO6</f>
        <v>0.95</v>
      </c>
      <c r="P54" s="172">
        <f>'Capex &amp; Depreciation'!BP6</f>
        <v>0.7</v>
      </c>
      <c r="Q54" s="172">
        <f>'Capex &amp; Depreciation'!BQ6</f>
        <v>0.5</v>
      </c>
      <c r="S54" s="185">
        <f>'Capex &amp; Depreciation'!CY6</f>
        <v>0.66472666805238001</v>
      </c>
      <c r="T54" s="185">
        <f>'Capex &amp; Depreciation'!CZ6</f>
        <v>-0.12276813584717194</v>
      </c>
      <c r="U54" s="185">
        <f>'Capex &amp; Depreciation'!DA6</f>
        <v>0.39575845995089498</v>
      </c>
      <c r="V54" s="185">
        <f>'Capex &amp; Depreciation'!DB6</f>
        <v>0.84104525175270872</v>
      </c>
      <c r="W54" s="185">
        <f>'Capex &amp; Depreciation'!DC6</f>
        <v>0.83030533822613029</v>
      </c>
    </row>
    <row r="55" spans="1:23" x14ac:dyDescent="0.25">
      <c r="A55" s="160" t="s">
        <v>318</v>
      </c>
      <c r="B55" s="175">
        <f>'Cash Flow Statement'!BB80</f>
        <v>-0.18961069418386489</v>
      </c>
      <c r="C55" s="175">
        <f>'Cash Flow Statement'!BC80</f>
        <v>1.4617977528089887</v>
      </c>
      <c r="D55" s="175">
        <f>'Cash Flow Statement'!BD80</f>
        <v>77.838150289017335</v>
      </c>
      <c r="E55" s="175">
        <f>'Cash Flow Statement'!BE80</f>
        <v>1.1756807866868382</v>
      </c>
      <c r="F55" s="175">
        <f>'Cash Flow Statement'!BF80</f>
        <v>0.81319635363912601</v>
      </c>
      <c r="G55" s="175">
        <f>'Cash Flow Statement'!BG80</f>
        <v>-5.2031036056595648E-3</v>
      </c>
      <c r="H55" s="175">
        <f>'Cash Flow Statement'!BH80</f>
        <v>0.13805997507148615</v>
      </c>
      <c r="I55" s="175">
        <f>'Cash Flow Statement'!BI80</f>
        <v>0.14315514993481093</v>
      </c>
      <c r="J55" s="175">
        <f>'Cash Flow Statement'!BJ80</f>
        <v>-0.17532519352007025</v>
      </c>
      <c r="K55" s="175">
        <f>'Cash Flow Statement'!BK80</f>
        <v>-0.21554413653881443</v>
      </c>
      <c r="L55" s="175">
        <f>'Cash Flow Statement'!BL80</f>
        <v>-0.31548769488467976</v>
      </c>
      <c r="M55" s="175">
        <f>'Cash Flow Statement'!BM80</f>
        <v>7.0331508515815155E-2</v>
      </c>
      <c r="N55" s="188">
        <f>'Cash Flow Statement'!BN80</f>
        <v>0.68781753759601605</v>
      </c>
      <c r="O55" s="175">
        <f>'Cash Flow Statement'!BO80</f>
        <v>-0.58896618217476504</v>
      </c>
      <c r="P55" s="175">
        <f>'Cash Flow Statement'!BP80</f>
        <v>-0.93777789550113133</v>
      </c>
      <c r="Q55" s="175">
        <f>'Cash Flow Statement'!BQ80</f>
        <v>0.24642812901124067</v>
      </c>
      <c r="S55" s="184">
        <f>'Cash Flow Statement'!CY80</f>
        <v>-0.52030489867062091</v>
      </c>
      <c r="T55" s="184">
        <f>'Cash Flow Statement'!CZ80</f>
        <v>1.3325559954444386</v>
      </c>
      <c r="U55" s="184">
        <f>'Cash Flow Statement'!DA80</f>
        <v>0.21141594977912104</v>
      </c>
      <c r="V55" s="184">
        <f>'Cash Flow Statement'!DB80</f>
        <v>-0.16348386849125773</v>
      </c>
      <c r="W55" s="184">
        <f>'Cash Flow Statement'!DC80</f>
        <v>-0.10145891534938911</v>
      </c>
    </row>
    <row r="56" spans="1:23" ht="12" thickBot="1" x14ac:dyDescent="0.3">
      <c r="A56" s="160" t="s">
        <v>319</v>
      </c>
      <c r="B56" s="175">
        <f>'Cash Flow Statement'!BB87</f>
        <v>-0.35986733001658378</v>
      </c>
      <c r="C56" s="175">
        <f>'Cash Flow Statement'!BC87</f>
        <v>5.2738853503184711</v>
      </c>
      <c r="D56" s="175" t="str">
        <f>'Cash Flow Statement'!BD87</f>
        <v>n/a</v>
      </c>
      <c r="E56" s="175">
        <f>'Cash Flow Statement'!BE87</f>
        <v>2.5442982456140353</v>
      </c>
      <c r="F56" s="175">
        <f>'Cash Flow Statement'!BF87</f>
        <v>1.3235751295336788</v>
      </c>
      <c r="G56" s="175">
        <f>'Cash Flow Statement'!BG87</f>
        <v>-8.8905003625815771E-2</v>
      </c>
      <c r="H56" s="175">
        <f>'Cash Flow Statement'!BH87</f>
        <v>0.11087020794323443</v>
      </c>
      <c r="I56" s="175">
        <f>'Cash Flow Statement'!BI87</f>
        <v>0.10011137235490652</v>
      </c>
      <c r="J56" s="175">
        <f>'Cash Flow Statement'!BJ87</f>
        <v>-0.31017950719143716</v>
      </c>
      <c r="K56" s="175">
        <f>'Cash Flow Statement'!BK87</f>
        <v>-0.40862782553326971</v>
      </c>
      <c r="L56" s="175">
        <f>'Cash Flow Statement'!BL87</f>
        <v>-0.55021291696238461</v>
      </c>
      <c r="M56" s="175">
        <f>'Cash Flow Statement'!BM87</f>
        <v>-7.9077615298087767E-2</v>
      </c>
      <c r="N56" s="188">
        <f>'Cash Flow Statement'!BN87</f>
        <v>1.1153315716045302</v>
      </c>
      <c r="O56" s="175">
        <f>'Cash Flow Statement'!BO87</f>
        <v>-1.4203962022643515</v>
      </c>
      <c r="P56" s="175">
        <f>'Cash Flow Statement'!BP87</f>
        <v>-2.0200473648322523</v>
      </c>
      <c r="Q56" s="175">
        <f>'Cash Flow Statement'!BQ87</f>
        <v>0.38774505583134644</v>
      </c>
      <c r="S56" s="189">
        <f>'Cash Flow Statement'!CY87</f>
        <v>-0.77975133214920067</v>
      </c>
      <c r="T56" s="189">
        <f>'Cash Flow Statement'!CZ87</f>
        <v>3.4948821339950369</v>
      </c>
      <c r="U56" s="189">
        <f>'Cash Flow Statement'!DA87</f>
        <v>0.22185419038746845</v>
      </c>
      <c r="V56" s="189">
        <f>'Cash Flow Statement'!DB87</f>
        <v>-0.34603111851579926</v>
      </c>
      <c r="W56" s="189">
        <f>'Cash Flow Statement'!DC87</f>
        <v>-0.23504412217725823</v>
      </c>
    </row>
    <row r="59" spans="1:23" x14ac:dyDescent="0.25">
      <c r="B59" s="171"/>
    </row>
  </sheetData>
  <pageMargins left="0.7" right="0.7" top="0.75" bottom="0.75" header="0.3" footer="0.3"/>
  <pageSetup scale="20" orientation="landscape" r:id="rId1"/>
  <customProperties>
    <customPr name="Qube.Worksheet.Visibility"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W60"/>
  <sheetViews>
    <sheetView topLeftCell="A6" zoomScale="90" zoomScaleNormal="90" workbookViewId="0">
      <selection activeCell="N28" sqref="N28"/>
    </sheetView>
  </sheetViews>
  <sheetFormatPr defaultColWidth="9.1796875" defaultRowHeight="12" customHeight="1" outlineLevelCol="1" x14ac:dyDescent="0.25"/>
  <cols>
    <col min="1" max="1" width="29" style="158" bestFit="1" customWidth="1"/>
    <col min="2" max="5" width="9.1796875" style="158" hidden="1" customWidth="1" outlineLevel="1"/>
    <col min="6" max="6" width="9.1796875" style="158" customWidth="1" collapsed="1"/>
    <col min="7" max="9" width="9.1796875" style="158" customWidth="1"/>
    <col min="10" max="13" width="9.1796875" style="158"/>
    <col min="14" max="14" width="9.1796875" style="161"/>
    <col min="15" max="17" width="9.1796875" style="158"/>
    <col min="18" max="18" width="4.81640625" style="158" customWidth="1"/>
    <col min="19" max="19" width="9.54296875" style="158" hidden="1" customWidth="1" outlineLevel="1"/>
    <col min="20" max="20" width="9.54296875" style="158" customWidth="1" collapsed="1"/>
    <col min="21" max="23" width="9.54296875" style="158" bestFit="1" customWidth="1"/>
    <col min="24" max="16384" width="9.1796875" style="158"/>
  </cols>
  <sheetData>
    <row r="1" spans="1:23" ht="18.75" customHeight="1" x14ac:dyDescent="0.4">
      <c r="A1" s="204" t="s">
        <v>326</v>
      </c>
      <c r="B1" s="205"/>
      <c r="C1" s="205"/>
      <c r="D1" s="205"/>
      <c r="E1" s="205"/>
      <c r="F1" s="205"/>
      <c r="G1" s="205"/>
      <c r="H1" s="205"/>
      <c r="I1" s="205"/>
      <c r="J1" s="205"/>
      <c r="K1" s="205"/>
      <c r="L1" s="205"/>
      <c r="M1" s="205"/>
      <c r="N1" s="205"/>
      <c r="O1" s="205"/>
      <c r="P1" s="205"/>
      <c r="Q1" s="205"/>
      <c r="R1" s="205"/>
      <c r="S1" s="205"/>
      <c r="T1" s="205"/>
      <c r="U1" s="205"/>
      <c r="V1" s="205"/>
      <c r="W1" s="205"/>
    </row>
    <row r="2" spans="1:23" ht="15.75" customHeight="1" thickBot="1" x14ac:dyDescent="0.3">
      <c r="A2" s="155" t="s">
        <v>321</v>
      </c>
      <c r="B2" s="155"/>
      <c r="C2" s="155"/>
      <c r="D2" s="155"/>
      <c r="E2" s="155"/>
      <c r="F2" s="155"/>
      <c r="G2" s="156"/>
      <c r="H2" s="156"/>
      <c r="I2" s="156"/>
      <c r="J2" s="156"/>
      <c r="K2" s="156"/>
      <c r="L2" s="156"/>
      <c r="M2" s="156"/>
      <c r="N2" s="157"/>
      <c r="O2" s="156"/>
      <c r="P2" s="156"/>
      <c r="Q2" s="156"/>
    </row>
    <row r="3" spans="1:23" ht="12" customHeight="1" x14ac:dyDescent="0.3">
      <c r="A3" s="159" t="s">
        <v>311</v>
      </c>
      <c r="B3" s="152" t="str">
        <f>'Income Statement'!BB1</f>
        <v>1Q23</v>
      </c>
      <c r="C3" s="152" t="str">
        <f>'Income Statement'!BC1</f>
        <v>2Q23</v>
      </c>
      <c r="D3" s="152" t="str">
        <f>'Income Statement'!BD1</f>
        <v>3Q23</v>
      </c>
      <c r="E3" s="152" t="str">
        <f>'Income Statement'!BE1</f>
        <v>4Q23</v>
      </c>
      <c r="F3" s="152" t="str">
        <f>'Income Statement'!BF1</f>
        <v>1Q24</v>
      </c>
      <c r="G3" s="152" t="str">
        <f>'Income Statement'!BG1</f>
        <v>2Q24</v>
      </c>
      <c r="H3" s="152" t="str">
        <f>'Income Statement'!BH1</f>
        <v>3Q24</v>
      </c>
      <c r="I3" s="152" t="str">
        <f>'Income Statement'!BI1</f>
        <v>4Q24</v>
      </c>
      <c r="J3" s="152" t="str">
        <f>'Income Statement'!BJ1</f>
        <v>1Q25</v>
      </c>
      <c r="K3" s="152" t="str">
        <f>'Income Statement'!BK1</f>
        <v>2Q25</v>
      </c>
      <c r="L3" s="152" t="str">
        <f>'Income Statement'!BL1</f>
        <v>3Q25</v>
      </c>
      <c r="M3" s="152" t="str">
        <f>'Income Statement'!BM1</f>
        <v>4Q25</v>
      </c>
      <c r="N3" s="153" t="str">
        <f>'Income Statement'!BN1</f>
        <v>1Q26E</v>
      </c>
      <c r="O3" s="152" t="str">
        <f>'Income Statement'!BO1</f>
        <v>2Q26E</v>
      </c>
      <c r="P3" s="152" t="str">
        <f>'Income Statement'!BP1</f>
        <v>3Q26E</v>
      </c>
      <c r="Q3" s="152" t="str">
        <f>'Income Statement'!BQ1</f>
        <v>4Q26E</v>
      </c>
      <c r="S3" s="154">
        <f>'Income Statement'!CY1</f>
        <v>2022</v>
      </c>
      <c r="T3" s="154">
        <f>'Income Statement'!CZ1</f>
        <v>2023</v>
      </c>
      <c r="U3" s="154">
        <f>'Income Statement'!DA1</f>
        <v>2024</v>
      </c>
      <c r="V3" s="154">
        <f>'Income Statement'!DB1</f>
        <v>2025</v>
      </c>
      <c r="W3" s="154" t="str">
        <f>'Income Statement'!DC1</f>
        <v>2026E</v>
      </c>
    </row>
    <row r="4" spans="1:23" ht="12" customHeight="1" x14ac:dyDescent="0.3">
      <c r="A4" s="159"/>
      <c r="B4" s="152"/>
      <c r="C4" s="152"/>
      <c r="D4" s="152"/>
      <c r="E4" s="152"/>
      <c r="F4" s="152"/>
      <c r="G4" s="152"/>
      <c r="H4" s="152"/>
      <c r="I4" s="152"/>
      <c r="J4" s="152"/>
      <c r="K4" s="152"/>
      <c r="L4" s="152"/>
      <c r="M4" s="152"/>
      <c r="N4" s="153"/>
      <c r="O4" s="152"/>
      <c r="P4" s="152"/>
      <c r="Q4" s="152"/>
      <c r="S4" s="162"/>
      <c r="T4" s="162"/>
      <c r="U4" s="162"/>
      <c r="V4" s="162"/>
      <c r="W4" s="162"/>
    </row>
    <row r="5" spans="1:23" ht="12" customHeight="1" x14ac:dyDescent="0.25">
      <c r="A5" s="160" t="s">
        <v>328</v>
      </c>
      <c r="B5" s="165">
        <f>'Income Statement'!BB157</f>
        <v>28645</v>
      </c>
      <c r="C5" s="165">
        <f>'Income Statement'!BC157</f>
        <v>31999</v>
      </c>
      <c r="D5" s="165">
        <f>'Income Statement'!BD157</f>
        <v>34146</v>
      </c>
      <c r="E5" s="165">
        <f>'Income Statement'!BE157</f>
        <v>40111</v>
      </c>
      <c r="F5" s="165">
        <f>'Income Statement'!BF157</f>
        <v>36455</v>
      </c>
      <c r="G5" s="165">
        <f>'Income Statement'!BG157</f>
        <v>39071</v>
      </c>
      <c r="H5" s="165">
        <f>'Income Statement'!BH157</f>
        <v>40589</v>
      </c>
      <c r="I5" s="165">
        <f>'Income Statement'!BI157</f>
        <v>48385</v>
      </c>
      <c r="J5" s="165">
        <f>'Income Statement'!BJ157</f>
        <v>42314</v>
      </c>
      <c r="K5" s="165">
        <f>'Income Statement'!BK157</f>
        <v>47516</v>
      </c>
      <c r="L5" s="165">
        <f>'Income Statement'!BL157</f>
        <v>51242</v>
      </c>
      <c r="M5" s="165">
        <f>'Income Statement'!BM157</f>
        <v>59893</v>
      </c>
      <c r="N5" s="166">
        <f>'Income Statement'!BN157</f>
        <v>55911.78</v>
      </c>
      <c r="O5" s="165">
        <f>'Income Statement'!BO157</f>
        <v>58991.22</v>
      </c>
      <c r="P5" s="165">
        <f>'Income Statement'!BP157</f>
        <v>62805.29</v>
      </c>
      <c r="Q5" s="165">
        <f>'Income Statement'!BQ157</f>
        <v>73400.02</v>
      </c>
      <c r="S5" s="187">
        <f>'Income Statement'!CY157</f>
        <v>116609</v>
      </c>
      <c r="T5" s="187">
        <f>'Income Statement'!CZ157</f>
        <v>134901</v>
      </c>
      <c r="U5" s="187">
        <f>'Income Statement'!DA157</f>
        <v>164500</v>
      </c>
      <c r="V5" s="187">
        <f>'Income Statement'!DB157</f>
        <v>200965</v>
      </c>
      <c r="W5" s="187">
        <f>'Income Statement'!DC157</f>
        <v>251108.31</v>
      </c>
    </row>
    <row r="6" spans="1:23" ht="12" customHeight="1" x14ac:dyDescent="0.25">
      <c r="A6" s="160" t="s">
        <v>300</v>
      </c>
      <c r="B6" s="165">
        <f>'Income Statement'!BB3</f>
        <v>28306</v>
      </c>
      <c r="C6" s="165">
        <f>'Income Statement'!BC3</f>
        <v>31723</v>
      </c>
      <c r="D6" s="165">
        <f>'Income Statement'!BD3</f>
        <v>33936</v>
      </c>
      <c r="E6" s="165">
        <f>'Income Statement'!BE3</f>
        <v>39040</v>
      </c>
      <c r="F6" s="165">
        <f>'Income Statement'!BF3</f>
        <v>36015</v>
      </c>
      <c r="G6" s="165">
        <f>'Income Statement'!BG3</f>
        <v>38718</v>
      </c>
      <c r="H6" s="165">
        <f>'Income Statement'!BH3</f>
        <v>40319</v>
      </c>
      <c r="I6" s="165">
        <f>'Income Statement'!BI3</f>
        <v>47302</v>
      </c>
      <c r="J6" s="165">
        <f>'Income Statement'!BJ3</f>
        <v>41902</v>
      </c>
      <c r="K6" s="165">
        <f>'Income Statement'!BK3</f>
        <v>47146</v>
      </c>
      <c r="L6" s="165">
        <f>'Income Statement'!BL3</f>
        <v>50772</v>
      </c>
      <c r="M6" s="165">
        <f>'Income Statement'!BM3</f>
        <v>58938</v>
      </c>
      <c r="N6" s="166">
        <f>'Income Statement'!BN3</f>
        <v>55396.78</v>
      </c>
      <c r="O6" s="165">
        <f>'Income Statement'!BO3</f>
        <v>58528.72</v>
      </c>
      <c r="P6" s="165">
        <f>'Income Statement'!BP3</f>
        <v>62217.79</v>
      </c>
      <c r="Q6" s="165">
        <f>'Income Statement'!BQ3</f>
        <v>72206.27</v>
      </c>
      <c r="S6" s="187">
        <f>'Income Statement'!CY3</f>
        <v>114450</v>
      </c>
      <c r="T6" s="187">
        <f>'Income Statement'!CZ3</f>
        <v>133005</v>
      </c>
      <c r="U6" s="187">
        <f>'Income Statement'!DA3</f>
        <v>162354</v>
      </c>
      <c r="V6" s="187">
        <f>'Income Statement'!DB3</f>
        <v>198758</v>
      </c>
      <c r="W6" s="187">
        <f>'Income Statement'!DC3</f>
        <v>248349.56</v>
      </c>
    </row>
    <row r="7" spans="1:23" ht="12" customHeight="1" x14ac:dyDescent="0.25">
      <c r="A7" s="167" t="s">
        <v>0</v>
      </c>
      <c r="B7" s="165">
        <f>'Income Statement'!BB8</f>
        <v>28101</v>
      </c>
      <c r="C7" s="165">
        <f>'Income Statement'!BC8</f>
        <v>31498</v>
      </c>
      <c r="D7" s="165">
        <f>'Income Statement'!BD8</f>
        <v>33643</v>
      </c>
      <c r="E7" s="165">
        <f>'Income Statement'!BE8</f>
        <v>38706</v>
      </c>
      <c r="F7" s="165">
        <f>'Income Statement'!BF8</f>
        <v>35635</v>
      </c>
      <c r="G7" s="165">
        <f>'Income Statement'!BG8</f>
        <v>38329</v>
      </c>
      <c r="H7" s="165">
        <f>'Income Statement'!BH8</f>
        <v>39885</v>
      </c>
      <c r="I7" s="165">
        <f>'Income Statement'!BI8</f>
        <v>46783</v>
      </c>
      <c r="J7" s="165">
        <f>'Income Statement'!BJ8</f>
        <v>41392</v>
      </c>
      <c r="K7" s="165">
        <f>'Income Statement'!BK8</f>
        <v>46563</v>
      </c>
      <c r="L7" s="165">
        <f>'Income Statement'!BL8</f>
        <v>50082</v>
      </c>
      <c r="M7" s="165">
        <f>'Income Statement'!BM8</f>
        <v>58137</v>
      </c>
      <c r="N7" s="166">
        <f>'Income Statement'!BN8</f>
        <v>54759.28</v>
      </c>
      <c r="O7" s="165">
        <f>'Income Statement'!BO8</f>
        <v>57799.97</v>
      </c>
      <c r="P7" s="165">
        <f>'Income Statement'!BP8</f>
        <v>61355.29</v>
      </c>
      <c r="Q7" s="165">
        <f>'Income Statement'!BQ8</f>
        <v>71205.02</v>
      </c>
      <c r="S7" s="187">
        <f>'Income Statement'!CY8</f>
        <v>113641</v>
      </c>
      <c r="T7" s="187">
        <f>'Income Statement'!CZ8</f>
        <v>131948</v>
      </c>
      <c r="U7" s="187">
        <f>'Income Statement'!DA8</f>
        <v>160632</v>
      </c>
      <c r="V7" s="187">
        <f>'Income Statement'!DB8</f>
        <v>196174</v>
      </c>
      <c r="W7" s="187">
        <f>'Income Statement'!DC8</f>
        <v>245119.56</v>
      </c>
    </row>
    <row r="8" spans="1:23" ht="12" customHeight="1" x14ac:dyDescent="0.25">
      <c r="A8" s="336" t="s">
        <v>4</v>
      </c>
      <c r="B8" s="337">
        <f>'Income Statement'!BB14</f>
        <v>12710</v>
      </c>
      <c r="C8" s="337">
        <f>'Income Statement'!BC14</f>
        <v>14131</v>
      </c>
      <c r="D8" s="337">
        <f>'Income Statement'!BD14</f>
        <v>14956</v>
      </c>
      <c r="E8" s="337">
        <f>'Income Statement'!BE14</f>
        <v>17784</v>
      </c>
      <c r="F8" s="337">
        <f>'Income Statement'!BF14</f>
        <v>15451</v>
      </c>
      <c r="G8" s="337">
        <f>'Income Statement'!BG14</f>
        <v>16593</v>
      </c>
      <c r="H8" s="337">
        <f>'Income Statement'!BH14</f>
        <v>17389</v>
      </c>
      <c r="I8" s="337">
        <f>'Income Statement'!BI14</f>
        <v>20982</v>
      </c>
      <c r="J8" s="337">
        <f>'Income Statement'!BJ14</f>
        <v>18259</v>
      </c>
      <c r="K8" s="337">
        <f>'Income Statement'!BK14</f>
        <v>20045</v>
      </c>
      <c r="L8" s="337">
        <f>'Income Statement'!BL14</f>
        <v>21331</v>
      </c>
      <c r="M8" s="337">
        <f>'Income Statement'!BM14</f>
        <v>25643</v>
      </c>
      <c r="N8" s="338">
        <f>'Income Statement'!BN14</f>
        <v>23736.7</v>
      </c>
      <c r="O8" s="337">
        <f>'Income Statement'!BO14</f>
        <v>25056.25</v>
      </c>
      <c r="P8" s="337">
        <f>'Income Statement'!BP14</f>
        <v>26663.75</v>
      </c>
      <c r="Q8" s="337">
        <f>'Income Statement'!BQ14</f>
        <v>31284.46</v>
      </c>
      <c r="R8" s="335"/>
      <c r="S8" s="339">
        <f>'Income Statement'!CY14</f>
        <v>52583</v>
      </c>
      <c r="T8" s="339">
        <f>'Income Statement'!CZ14</f>
        <v>59581</v>
      </c>
      <c r="U8" s="339">
        <f>'Income Statement'!DA14</f>
        <v>70415</v>
      </c>
      <c r="V8" s="339">
        <f>'Income Statement'!DB14</f>
        <v>85278</v>
      </c>
      <c r="W8" s="339">
        <f>'Income Statement'!DC14</f>
        <v>106741.16</v>
      </c>
    </row>
    <row r="9" spans="1:23" ht="12" customHeight="1" x14ac:dyDescent="0.25">
      <c r="A9" s="336" t="s">
        <v>6</v>
      </c>
      <c r="B9" s="337">
        <f>'Income Statement'!BB22</f>
        <v>6269</v>
      </c>
      <c r="C9" s="337">
        <f>'Income Statement'!BC22</f>
        <v>7268</v>
      </c>
      <c r="D9" s="337">
        <f>'Income Statement'!BD22</f>
        <v>7721</v>
      </c>
      <c r="E9" s="337">
        <f>'Income Statement'!BE22</f>
        <v>9159</v>
      </c>
      <c r="F9" s="337">
        <f>'Income Statement'!BF22</f>
        <v>8327</v>
      </c>
      <c r="G9" s="337">
        <f>'Income Statement'!BG22</f>
        <v>9135</v>
      </c>
      <c r="H9" s="337">
        <f>'Income Statement'!BH22</f>
        <v>9358</v>
      </c>
      <c r="I9" s="337">
        <f>'Income Statement'!BI22</f>
        <v>11154</v>
      </c>
      <c r="J9" s="337">
        <f>'Income Statement'!BJ22</f>
        <v>9527</v>
      </c>
      <c r="K9" s="337">
        <f>'Income Statement'!BK22</f>
        <v>11366</v>
      </c>
      <c r="L9" s="337">
        <f>'Income Statement'!BL22</f>
        <v>12072</v>
      </c>
      <c r="M9" s="337">
        <f>'Income Statement'!BM22</f>
        <v>14198</v>
      </c>
      <c r="N9" s="338">
        <f>'Income Statement'!BN22</f>
        <v>13337.8</v>
      </c>
      <c r="O9" s="337">
        <f>'Income Statement'!BO22</f>
        <v>14321.16</v>
      </c>
      <c r="P9" s="337">
        <f>'Income Statement'!BP22</f>
        <v>15210.72</v>
      </c>
      <c r="Q9" s="337">
        <f>'Income Statement'!BQ22</f>
        <v>17747.5</v>
      </c>
      <c r="R9" s="335"/>
      <c r="S9" s="339">
        <f>'Income Statement'!CY22</f>
        <v>25335</v>
      </c>
      <c r="T9" s="339">
        <f>'Income Statement'!CZ22</f>
        <v>30417</v>
      </c>
      <c r="U9" s="339">
        <f>'Income Statement'!DA22</f>
        <v>37974</v>
      </c>
      <c r="V9" s="339">
        <f>'Income Statement'!DB22</f>
        <v>47163</v>
      </c>
      <c r="W9" s="339">
        <f>'Income Statement'!DC22</f>
        <v>60617.18</v>
      </c>
    </row>
    <row r="10" spans="1:23" ht="12" customHeight="1" x14ac:dyDescent="0.25">
      <c r="A10" s="336" t="s">
        <v>7</v>
      </c>
      <c r="B10" s="337">
        <f>'Income Statement'!BB30</f>
        <v>5893</v>
      </c>
      <c r="C10" s="337">
        <f>'Income Statement'!BC30</f>
        <v>6435</v>
      </c>
      <c r="D10" s="337">
        <f>'Income Statement'!BD30</f>
        <v>6829</v>
      </c>
      <c r="E10" s="337">
        <f>'Income Statement'!BE30</f>
        <v>7316</v>
      </c>
      <c r="F10" s="337">
        <f>'Income Statement'!BF30</f>
        <v>7338</v>
      </c>
      <c r="G10" s="337">
        <f>'Income Statement'!BG30</f>
        <v>7721</v>
      </c>
      <c r="H10" s="337">
        <f>'Income Statement'!BH30</f>
        <v>8050</v>
      </c>
      <c r="I10" s="337">
        <f>'Income Statement'!BI30</f>
        <v>9012</v>
      </c>
      <c r="J10" s="337">
        <f>'Income Statement'!BJ30</f>
        <v>8224</v>
      </c>
      <c r="K10" s="337">
        <f>'Income Statement'!BK30</f>
        <v>9148</v>
      </c>
      <c r="L10" s="337">
        <f>'Income Statement'!BL30</f>
        <v>10020</v>
      </c>
      <c r="M10" s="337">
        <f>'Income Statement'!BM30</f>
        <v>10893</v>
      </c>
      <c r="N10" s="338">
        <f>'Income Statement'!BN30</f>
        <v>10526.72</v>
      </c>
      <c r="O10" s="337">
        <f>'Income Statement'!BO30</f>
        <v>10977.6</v>
      </c>
      <c r="P10" s="337">
        <f>'Income Statement'!BP30</f>
        <v>11623.199999999999</v>
      </c>
      <c r="Q10" s="337">
        <f>'Income Statement'!BQ30</f>
        <v>13289.46</v>
      </c>
      <c r="R10" s="335"/>
      <c r="S10" s="339">
        <f>'Income Statement'!CY30</f>
        <v>23181</v>
      </c>
      <c r="T10" s="339">
        <f>'Income Statement'!CZ30</f>
        <v>26473</v>
      </c>
      <c r="U10" s="339">
        <f>'Income Statement'!DA30</f>
        <v>32121</v>
      </c>
      <c r="V10" s="339">
        <f>'Income Statement'!DB30</f>
        <v>38285</v>
      </c>
      <c r="W10" s="339">
        <f>'Income Statement'!DC30</f>
        <v>46416.979999999996</v>
      </c>
    </row>
    <row r="11" spans="1:23" ht="12" customHeight="1" x14ac:dyDescent="0.25">
      <c r="A11" s="336" t="s">
        <v>8</v>
      </c>
      <c r="B11" s="337">
        <f>'Income Statement'!BB38</f>
        <v>3229</v>
      </c>
      <c r="C11" s="337">
        <f>'Income Statement'!BC38</f>
        <v>3664</v>
      </c>
      <c r="D11" s="337">
        <f>'Income Statement'!BD38</f>
        <v>4137</v>
      </c>
      <c r="E11" s="337">
        <f>'Income Statement'!BE38</f>
        <v>4447</v>
      </c>
      <c r="F11" s="337">
        <f>'Income Statement'!BF38</f>
        <v>4519</v>
      </c>
      <c r="G11" s="337">
        <f>'Income Statement'!BG38</f>
        <v>4880</v>
      </c>
      <c r="H11" s="337">
        <f>'Income Statement'!BH38</f>
        <v>5088</v>
      </c>
      <c r="I11" s="337">
        <f>'Income Statement'!BI38</f>
        <v>5635</v>
      </c>
      <c r="J11" s="337">
        <f>'Income Statement'!BJ38</f>
        <v>5382</v>
      </c>
      <c r="K11" s="337">
        <f>'Income Statement'!BK38</f>
        <v>6004</v>
      </c>
      <c r="L11" s="337">
        <f>'Income Statement'!BL38</f>
        <v>6659</v>
      </c>
      <c r="M11" s="337">
        <f>'Income Statement'!BM38</f>
        <v>7403</v>
      </c>
      <c r="N11" s="338">
        <f>'Income Statement'!BN38</f>
        <v>7158.06</v>
      </c>
      <c r="O11" s="337">
        <f>'Income Statement'!BO38</f>
        <v>7444.96</v>
      </c>
      <c r="P11" s="337">
        <f>'Income Statement'!BP38</f>
        <v>7857.62</v>
      </c>
      <c r="Q11" s="337">
        <f>'Income Statement'!BQ38</f>
        <v>8883.6</v>
      </c>
      <c r="R11" s="335"/>
      <c r="S11" s="339">
        <f>'Income Statement'!CY38</f>
        <v>12542</v>
      </c>
      <c r="T11" s="339">
        <f>'Income Statement'!CZ38</f>
        <v>15477</v>
      </c>
      <c r="U11" s="339">
        <f>'Income Statement'!DA38</f>
        <v>20122</v>
      </c>
      <c r="V11" s="339">
        <f>'Income Statement'!DB38</f>
        <v>25448</v>
      </c>
      <c r="W11" s="339">
        <f>'Income Statement'!DC38</f>
        <v>31344.239999999998</v>
      </c>
    </row>
    <row r="12" spans="1:23" ht="12" customHeight="1" x14ac:dyDescent="0.25">
      <c r="A12" s="167" t="s">
        <v>302</v>
      </c>
      <c r="B12" s="165">
        <f>'Income Statement'!BB47</f>
        <v>205</v>
      </c>
      <c r="C12" s="165">
        <f>'Income Statement'!BC47</f>
        <v>225</v>
      </c>
      <c r="D12" s="165">
        <f>'Income Statement'!BD47</f>
        <v>293</v>
      </c>
      <c r="E12" s="165">
        <f>'Income Statement'!BE47</f>
        <v>334</v>
      </c>
      <c r="F12" s="165">
        <f>'Income Statement'!BF47</f>
        <v>380</v>
      </c>
      <c r="G12" s="165">
        <f>'Income Statement'!BG47</f>
        <v>389</v>
      </c>
      <c r="H12" s="165">
        <f>'Income Statement'!BH47</f>
        <v>434</v>
      </c>
      <c r="I12" s="165">
        <f>'Income Statement'!BI47</f>
        <v>519</v>
      </c>
      <c r="J12" s="165">
        <f>'Income Statement'!BJ47</f>
        <v>510</v>
      </c>
      <c r="K12" s="165">
        <f>'Income Statement'!BK47</f>
        <v>583</v>
      </c>
      <c r="L12" s="165">
        <f>'Income Statement'!BL47</f>
        <v>690</v>
      </c>
      <c r="M12" s="165">
        <f>'Income Statement'!BM47</f>
        <v>801</v>
      </c>
      <c r="N12" s="166">
        <f>'Income Statement'!BN47</f>
        <v>637.5</v>
      </c>
      <c r="O12" s="165">
        <f>'Income Statement'!BO47</f>
        <v>728.75</v>
      </c>
      <c r="P12" s="165">
        <f>'Income Statement'!BP47</f>
        <v>862.5</v>
      </c>
      <c r="Q12" s="165">
        <f>'Income Statement'!BQ47</f>
        <v>1001.25</v>
      </c>
      <c r="S12" s="187">
        <f>'Income Statement'!CY47</f>
        <v>809</v>
      </c>
      <c r="T12" s="187">
        <f>'Income Statement'!CZ47</f>
        <v>1057</v>
      </c>
      <c r="U12" s="187">
        <f>'Income Statement'!DA47</f>
        <v>1722</v>
      </c>
      <c r="V12" s="187">
        <f>'Income Statement'!DB47</f>
        <v>2584</v>
      </c>
      <c r="W12" s="187">
        <f>'Income Statement'!DC47</f>
        <v>3230</v>
      </c>
    </row>
    <row r="13" spans="1:23" ht="12" customHeight="1" x14ac:dyDescent="0.25">
      <c r="A13" s="160" t="s">
        <v>301</v>
      </c>
      <c r="B13" s="165">
        <f>'Income Statement'!BB53</f>
        <v>339</v>
      </c>
      <c r="C13" s="165">
        <f>'Income Statement'!BC53</f>
        <v>276</v>
      </c>
      <c r="D13" s="165">
        <f>'Income Statement'!BD53</f>
        <v>210</v>
      </c>
      <c r="E13" s="165">
        <f>'Income Statement'!BE53</f>
        <v>1071</v>
      </c>
      <c r="F13" s="165">
        <f>'Income Statement'!BF53</f>
        <v>440</v>
      </c>
      <c r="G13" s="165">
        <f>'Income Statement'!BG53</f>
        <v>353</v>
      </c>
      <c r="H13" s="165">
        <f>'Income Statement'!BH53</f>
        <v>270</v>
      </c>
      <c r="I13" s="165">
        <f>'Income Statement'!BI53</f>
        <v>1083</v>
      </c>
      <c r="J13" s="165">
        <f>'Income Statement'!BJ53</f>
        <v>412</v>
      </c>
      <c r="K13" s="165">
        <f>'Income Statement'!BK53</f>
        <v>370</v>
      </c>
      <c r="L13" s="165">
        <f>'Income Statement'!BL53</f>
        <v>470</v>
      </c>
      <c r="M13" s="165">
        <f>'Income Statement'!BM53</f>
        <v>955</v>
      </c>
      <c r="N13" s="166">
        <f>'Income Statement'!BN53</f>
        <v>515</v>
      </c>
      <c r="O13" s="165">
        <f>'Income Statement'!BO53</f>
        <v>462.5</v>
      </c>
      <c r="P13" s="165">
        <f>'Income Statement'!BP53</f>
        <v>587.5</v>
      </c>
      <c r="Q13" s="165">
        <f>'Income Statement'!BQ53</f>
        <v>1193.75</v>
      </c>
      <c r="S13" s="187">
        <f>'Income Statement'!CY53</f>
        <v>2159</v>
      </c>
      <c r="T13" s="187">
        <f>'Income Statement'!CZ53</f>
        <v>1896</v>
      </c>
      <c r="U13" s="187">
        <f>'Income Statement'!DA53</f>
        <v>2146</v>
      </c>
      <c r="V13" s="187">
        <f>'Income Statement'!DB53</f>
        <v>2207</v>
      </c>
      <c r="W13" s="187">
        <f>'Income Statement'!DC53</f>
        <v>2758.75</v>
      </c>
    </row>
    <row r="14" spans="1:23" ht="12" customHeight="1" x14ac:dyDescent="0.25">
      <c r="S14" s="162"/>
      <c r="T14" s="162"/>
      <c r="U14" s="162"/>
      <c r="V14" s="162"/>
      <c r="W14" s="162"/>
    </row>
    <row r="15" spans="1:23" ht="12" customHeight="1" x14ac:dyDescent="0.25">
      <c r="A15" s="168" t="s">
        <v>224</v>
      </c>
      <c r="S15" s="162"/>
      <c r="T15" s="162"/>
      <c r="U15" s="162"/>
      <c r="V15" s="162"/>
      <c r="W15" s="162"/>
    </row>
    <row r="16" spans="1:23" ht="12" customHeight="1" x14ac:dyDescent="0.25">
      <c r="A16" s="335" t="s">
        <v>411</v>
      </c>
      <c r="B16" s="347">
        <f>'Income Statement'!BB84</f>
        <v>3020</v>
      </c>
      <c r="C16" s="347">
        <f>'Income Statement'!BC84</f>
        <v>3070</v>
      </c>
      <c r="D16" s="347">
        <f>'Income Statement'!BD84</f>
        <v>3140</v>
      </c>
      <c r="E16" s="347">
        <f>'Income Statement'!BE84</f>
        <v>3190</v>
      </c>
      <c r="F16" s="347">
        <f>'Income Statement'!BF84</f>
        <v>3240</v>
      </c>
      <c r="G16" s="347">
        <f>'Income Statement'!BG84</f>
        <v>3270</v>
      </c>
      <c r="H16" s="347">
        <f>'Income Statement'!BH84</f>
        <v>3290</v>
      </c>
      <c r="I16" s="347">
        <f>'Income Statement'!BI84</f>
        <v>3350</v>
      </c>
      <c r="J16" s="347">
        <f>'Income Statement'!BJ84</f>
        <v>3430</v>
      </c>
      <c r="K16" s="347">
        <f>'Income Statement'!BK84</f>
        <v>3480</v>
      </c>
      <c r="L16" s="347">
        <f>'Income Statement'!BL84</f>
        <v>3540</v>
      </c>
      <c r="M16" s="347">
        <f>'Income Statement'!BM84</f>
        <v>3580</v>
      </c>
      <c r="N16" s="348">
        <f>'Income Statement'!BN84</f>
        <v>3567.2000000000003</v>
      </c>
      <c r="O16" s="347">
        <f>'Income Statement'!BO84</f>
        <v>3619.2000000000003</v>
      </c>
      <c r="P16" s="347">
        <f>'Income Statement'!BP84</f>
        <v>3681.6</v>
      </c>
      <c r="Q16" s="347">
        <f>'Income Statement'!BQ84</f>
        <v>3723.2000000000003</v>
      </c>
      <c r="R16" s="347"/>
      <c r="S16" s="349">
        <f>'Income Statement'!CY84</f>
        <v>2960</v>
      </c>
      <c r="T16" s="349">
        <f>'Income Statement'!CZ84</f>
        <v>3190</v>
      </c>
      <c r="U16" s="349">
        <f>'Income Statement'!DA84</f>
        <v>3350</v>
      </c>
      <c r="V16" s="349">
        <f>'Income Statement'!DB84</f>
        <v>3580</v>
      </c>
      <c r="W16" s="349">
        <f>'Income Statement'!DC84</f>
        <v>3723.2000000000003</v>
      </c>
    </row>
    <row r="17" spans="1:23" ht="12" customHeight="1" x14ac:dyDescent="0.25">
      <c r="A17" s="335" t="s">
        <v>393</v>
      </c>
      <c r="B17" s="170">
        <f>'Income Statement'!BB87</f>
        <v>9.580267558528428</v>
      </c>
      <c r="C17" s="170">
        <f>'Income Statement'!BC87</f>
        <v>10.508702791461412</v>
      </c>
      <c r="D17" s="170">
        <f>'Income Statement'!BD87</f>
        <v>10.997101449275362</v>
      </c>
      <c r="E17" s="170">
        <f>'Income Statement'!BE87</f>
        <v>12.673301737756715</v>
      </c>
      <c r="F17" s="170">
        <f>'Income Statement'!BF87</f>
        <v>11.339035769828927</v>
      </c>
      <c r="G17" s="170">
        <f>'Income Statement'!BG87</f>
        <v>12.003379416282643</v>
      </c>
      <c r="H17" s="170">
        <f>'Income Statement'!BH87</f>
        <v>12.37469512195122</v>
      </c>
      <c r="I17" s="170">
        <f>'Income Statement'!BI87</f>
        <v>14.573795180722891</v>
      </c>
      <c r="J17" s="170">
        <f>'Income Statement'!BJ87</f>
        <v>12.482005899705015</v>
      </c>
      <c r="K17" s="170">
        <f>'Income Statement'!BK87</f>
        <v>13.752821997105643</v>
      </c>
      <c r="L17" s="170">
        <f>'Income Statement'!BL87</f>
        <v>14.598860398860399</v>
      </c>
      <c r="M17" s="170">
        <f>'Income Statement'!BM87</f>
        <v>16.823876404494381</v>
      </c>
      <c r="N17" s="350">
        <f>'Income Statement'!BN87</f>
        <v>15.645785762256546</v>
      </c>
      <c r="O17" s="170">
        <f>'Income Statement'!BO87</f>
        <v>16.417460759211842</v>
      </c>
      <c r="P17" s="170">
        <f>'Income Statement'!BP87</f>
        <v>17.2050432829279</v>
      </c>
      <c r="Q17" s="170">
        <f>'Income Statement'!BQ87</f>
        <v>19.824983794295594</v>
      </c>
      <c r="S17" s="174">
        <f>'Income Statement'!CY87</f>
        <v>40.349134948096889</v>
      </c>
      <c r="T17" s="174">
        <f>'Income Statement'!CZ87</f>
        <v>43.870243902439022</v>
      </c>
      <c r="U17" s="174">
        <f>'Income Statement'!DA87</f>
        <v>50.305810397553515</v>
      </c>
      <c r="V17" s="174">
        <f>'Income Statement'!DB87</f>
        <v>57.998556998557</v>
      </c>
      <c r="W17" s="174">
        <f>'Income Statement'!DC87</f>
        <v>68.766652974038763</v>
      </c>
    </row>
    <row r="18" spans="1:23" ht="12" customHeight="1" x14ac:dyDescent="0.25">
      <c r="A18" s="335" t="s">
        <v>394</v>
      </c>
      <c r="B18" s="170">
        <f>'Income Statement'!BB90</f>
        <v>9.3983277591973238</v>
      </c>
      <c r="C18" s="170">
        <f>'Income Statement'!BC90</f>
        <v>10.344170771756978</v>
      </c>
      <c r="D18" s="170">
        <f>'Income Statement'!BD90</f>
        <v>10.835104669887279</v>
      </c>
      <c r="E18" s="170">
        <f>'Income Statement'!BE90</f>
        <v>12.229383886255924</v>
      </c>
      <c r="F18" s="170">
        <f>'Income Statement'!BF90</f>
        <v>11.08398133748056</v>
      </c>
      <c r="G18" s="170">
        <f>'Income Statement'!BG90</f>
        <v>11.77542242703533</v>
      </c>
      <c r="H18" s="170">
        <f>'Income Statement'!BH90</f>
        <v>12.160060975609756</v>
      </c>
      <c r="I18" s="170">
        <f>'Income Statement'!BI90</f>
        <v>14.091265060240964</v>
      </c>
      <c r="J18" s="170">
        <f>'Income Statement'!BJ90</f>
        <v>12.210029498525074</v>
      </c>
      <c r="K18" s="170">
        <f>'Income Statement'!BK90</f>
        <v>13.47698986975398</v>
      </c>
      <c r="L18" s="170">
        <f>'Income Statement'!BL90</f>
        <v>14.268376068376069</v>
      </c>
      <c r="M18" s="170">
        <f>'Income Statement'!BM90</f>
        <v>16.330617977528089</v>
      </c>
      <c r="N18" s="350">
        <f>'Income Statement'!BN90</f>
        <v>15.323281844638458</v>
      </c>
      <c r="O18" s="170">
        <f>'Income Statement'!BO90</f>
        <v>16.085931759991094</v>
      </c>
      <c r="P18" s="170">
        <f>'Income Statement'!BP90</f>
        <v>16.807826539557308</v>
      </c>
      <c r="Q18" s="170">
        <f>'Income Statement'!BQ90</f>
        <v>19.23212510803803</v>
      </c>
      <c r="S18" s="174">
        <f>'Income Statement'!CY90</f>
        <v>39.322145328719721</v>
      </c>
      <c r="T18" s="174">
        <f>'Income Statement'!CZ90</f>
        <v>42.909918699186989</v>
      </c>
      <c r="U18" s="174">
        <f>'Income Statement'!DA90</f>
        <v>49.122935779816515</v>
      </c>
      <c r="V18" s="174">
        <f>'Income Statement'!DB90</f>
        <v>56.615873015873014</v>
      </c>
      <c r="W18" s="174">
        <f>'Income Statement'!DC90</f>
        <v>67.126618468616485</v>
      </c>
    </row>
    <row r="19" spans="1:23" ht="12" customHeight="1" x14ac:dyDescent="0.25">
      <c r="S19" s="162"/>
      <c r="T19" s="162"/>
      <c r="U19" s="162"/>
      <c r="V19" s="162"/>
      <c r="W19" s="162"/>
    </row>
    <row r="20" spans="1:23" ht="12" customHeight="1" thickBot="1" x14ac:dyDescent="0.3">
      <c r="A20" s="424" t="s">
        <v>320</v>
      </c>
      <c r="B20" s="424"/>
      <c r="C20" s="424"/>
      <c r="D20" s="156"/>
      <c r="E20" s="156"/>
      <c r="F20" s="156"/>
      <c r="G20" s="156"/>
      <c r="H20" s="156"/>
      <c r="I20" s="156"/>
      <c r="J20" s="156"/>
      <c r="K20" s="156"/>
      <c r="L20" s="156"/>
      <c r="M20" s="156"/>
      <c r="N20" s="157"/>
      <c r="O20" s="156"/>
      <c r="P20" s="156"/>
      <c r="Q20" s="156"/>
      <c r="S20" s="162"/>
      <c r="T20" s="162"/>
      <c r="U20" s="162"/>
      <c r="V20" s="162"/>
      <c r="W20" s="162"/>
    </row>
    <row r="21" spans="1:23" ht="12" customHeight="1" x14ac:dyDescent="0.25">
      <c r="S21" s="162"/>
      <c r="T21" s="162"/>
      <c r="U21" s="162"/>
      <c r="V21" s="162"/>
      <c r="W21" s="162"/>
    </row>
    <row r="22" spans="1:23" ht="12" customHeight="1" x14ac:dyDescent="0.25">
      <c r="A22" s="160" t="s">
        <v>328</v>
      </c>
      <c r="B22" s="176">
        <f>'Income Statement'!BB159</f>
        <v>2.6408198366060009E-2</v>
      </c>
      <c r="C22" s="176">
        <f>'Income Statement'!BC159</f>
        <v>0.11022829782804799</v>
      </c>
      <c r="D22" s="176">
        <f>'Income Statement'!BD159</f>
        <v>0.23208486685429741</v>
      </c>
      <c r="E22" s="176">
        <f>'Income Statement'!BE159</f>
        <v>0.24703870666873939</v>
      </c>
      <c r="F22" s="176">
        <f>'Income Statement'!BF159</f>
        <v>0.27264793157619138</v>
      </c>
      <c r="G22" s="176">
        <f>'Income Statement'!BG159</f>
        <v>0.2210069064658271</v>
      </c>
      <c r="H22" s="176">
        <f>'Income Statement'!BH159</f>
        <v>0.18868974404029748</v>
      </c>
      <c r="I22" s="176">
        <f>'Income Statement'!BI159</f>
        <v>0.20627757971628724</v>
      </c>
      <c r="J22" s="176">
        <f>'Income Statement'!BJ159</f>
        <v>0.16071869428062002</v>
      </c>
      <c r="K22" s="176">
        <f>'Income Statement'!BK159</f>
        <v>0.21614496685521223</v>
      </c>
      <c r="L22" s="176">
        <f>'Income Statement'!BL159</f>
        <v>0.26246027248761972</v>
      </c>
      <c r="M22" s="176">
        <f>'Income Statement'!BM159</f>
        <v>0.23784230649994842</v>
      </c>
      <c r="N22" s="178">
        <f>'Income Statement'!BN159</f>
        <v>0.32135416174315834</v>
      </c>
      <c r="O22" s="176">
        <f>'Income Statement'!BO159</f>
        <v>0.24150223082751077</v>
      </c>
      <c r="P22" s="176">
        <f>'Income Statement'!BP159</f>
        <v>0.22566039576909569</v>
      </c>
      <c r="Q22" s="176">
        <f>'Income Statement'!BQ159</f>
        <v>0.22551917586362347</v>
      </c>
      <c r="S22" s="183">
        <f>'Income Statement'!CY159</f>
        <v>-1.1193175554782941E-2</v>
      </c>
      <c r="T22" s="183">
        <f>'Income Statement'!CZ159</f>
        <v>0.15686610810486323</v>
      </c>
      <c r="U22" s="183">
        <f>'Income Statement'!DA159</f>
        <v>0.21941275453851339</v>
      </c>
      <c r="V22" s="183">
        <f>'Income Statement'!DB159</f>
        <v>0.22167173252279637</v>
      </c>
      <c r="W22" s="183">
        <f>'Income Statement'!DC159</f>
        <v>0.24951265145672141</v>
      </c>
    </row>
    <row r="23" spans="1:23" ht="12" customHeight="1" x14ac:dyDescent="0.25">
      <c r="A23" s="160" t="s">
        <v>300</v>
      </c>
      <c r="B23" s="176">
        <f>'Income Statement'!BB5</f>
        <v>4.016462720023517E-2</v>
      </c>
      <c r="C23" s="176">
        <f>'Income Statement'!BC5</f>
        <v>0.11818822700035247</v>
      </c>
      <c r="D23" s="176">
        <f>'Income Statement'!BD5</f>
        <v>0.2372306682708083</v>
      </c>
      <c r="E23" s="176">
        <f>'Income Statement'!BE5</f>
        <v>0.2418092753991985</v>
      </c>
      <c r="F23" s="176">
        <f>'Income Statement'!BF5</f>
        <v>0.27234508584752359</v>
      </c>
      <c r="G23" s="176">
        <f>'Income Statement'!BG5</f>
        <v>0.2205024745452826</v>
      </c>
      <c r="H23" s="176">
        <f>'Income Statement'!BH5</f>
        <v>0.1880893446487506</v>
      </c>
      <c r="I23" s="176">
        <f>'Income Statement'!BI5</f>
        <v>0.21162909836065569</v>
      </c>
      <c r="J23" s="176">
        <f>'Income Statement'!BJ5</f>
        <v>0.16345966958211866</v>
      </c>
      <c r="K23" s="176">
        <f>'Income Statement'!BK5</f>
        <v>0.21767653287876443</v>
      </c>
      <c r="L23" s="176">
        <f>'Income Statement'!BL5</f>
        <v>0.25925742205907887</v>
      </c>
      <c r="M23" s="176">
        <f>'Income Statement'!BM5</f>
        <v>0.24599382689949678</v>
      </c>
      <c r="N23" s="178">
        <f>'Income Statement'!BN5</f>
        <v>0.32205574912891977</v>
      </c>
      <c r="O23" s="176">
        <f>'Income Statement'!BO5</f>
        <v>0.24143554066092565</v>
      </c>
      <c r="P23" s="176">
        <f>'Income Statement'!BP5</f>
        <v>0.22543508232884268</v>
      </c>
      <c r="Q23" s="176">
        <f>'Income Statement'!BQ5</f>
        <v>0.22512250161186342</v>
      </c>
      <c r="S23" s="183">
        <f>'Income Statement'!CY5</f>
        <v>-1.0418918334702321E-2</v>
      </c>
      <c r="T23" s="183">
        <f>'Income Statement'!CZ5</f>
        <v>0.16212319790301444</v>
      </c>
      <c r="U23" s="183">
        <f>'Income Statement'!DA5</f>
        <v>0.22066087741062357</v>
      </c>
      <c r="V23" s="183">
        <f>'Income Statement'!DB5</f>
        <v>0.22422607388792382</v>
      </c>
      <c r="W23" s="183">
        <f>'Income Statement'!DC5</f>
        <v>0.24950723996015256</v>
      </c>
    </row>
    <row r="24" spans="1:23" ht="12" customHeight="1" x14ac:dyDescent="0.25">
      <c r="A24" s="167" t="s">
        <v>0</v>
      </c>
      <c r="B24" s="176">
        <f>'Income Statement'!BB10</f>
        <v>4.0854878139121364E-2</v>
      </c>
      <c r="C24" s="176">
        <f>'Income Statement'!BC10</f>
        <v>0.11885478829212848</v>
      </c>
      <c r="D24" s="176">
        <f>'Income Statement'!BD10</f>
        <v>0.23519477181774784</v>
      </c>
      <c r="E24" s="176">
        <f>'Income Statement'!BE10</f>
        <v>0.23843348051449409</v>
      </c>
      <c r="F24" s="176">
        <f>'Income Statement'!BF10</f>
        <v>0.26810433792391719</v>
      </c>
      <c r="G24" s="176">
        <f>'Income Statement'!BG10</f>
        <v>0.21687091243888501</v>
      </c>
      <c r="H24" s="176">
        <f>'Income Statement'!BH10</f>
        <v>0.18553636714918409</v>
      </c>
      <c r="I24" s="176">
        <f>'Income Statement'!BI10</f>
        <v>0.20867565752079775</v>
      </c>
      <c r="J24" s="176">
        <f>'Income Statement'!BJ10</f>
        <v>0.1615546513259436</v>
      </c>
      <c r="K24" s="176">
        <f>'Income Statement'!BK10</f>
        <v>0.21482428448433311</v>
      </c>
      <c r="L24" s="176">
        <f>'Income Statement'!BL10</f>
        <v>0.25566002256487397</v>
      </c>
      <c r="M24" s="176">
        <f>'Income Statement'!BM10</f>
        <v>0.24269499604557221</v>
      </c>
      <c r="N24" s="178">
        <f>'Income Statement'!BN10</f>
        <v>0.3229435639737146</v>
      </c>
      <c r="O24" s="176">
        <f>'Income Statement'!BO10</f>
        <v>0.24132830788394211</v>
      </c>
      <c r="P24" s="176">
        <f>'Income Statement'!BP10</f>
        <v>0.22509664150792696</v>
      </c>
      <c r="Q24" s="176">
        <f>'Income Statement'!BQ10</f>
        <v>0.22477974439685577</v>
      </c>
      <c r="S24" s="183">
        <f>'Income Statement'!CY10</f>
        <v>-1.1249934745158119E-2</v>
      </c>
      <c r="T24" s="183">
        <f>'Income Statement'!CZ10</f>
        <v>0.16109502732288528</v>
      </c>
      <c r="U24" s="183">
        <f>'Income Statement'!DA10</f>
        <v>0.21738866826325531</v>
      </c>
      <c r="V24" s="183">
        <f>'Income Statement'!DB10</f>
        <v>0.22126350913890125</v>
      </c>
      <c r="W24" s="183">
        <f>'Income Statement'!DC10</f>
        <v>0.24950074933477429</v>
      </c>
    </row>
    <row r="25" spans="1:23" ht="12" customHeight="1" x14ac:dyDescent="0.25">
      <c r="A25" s="336" t="s">
        <v>4</v>
      </c>
      <c r="B25" s="341">
        <f>'Income Statement'!BB16</f>
        <v>5.7052561543579516E-2</v>
      </c>
      <c r="C25" s="341">
        <f>'Income Statement'!BC16</f>
        <v>0.10502033156083823</v>
      </c>
      <c r="D25" s="341">
        <f>'Income Statement'!BD16</f>
        <v>0.17154942816857277</v>
      </c>
      <c r="E25" s="341">
        <f>'Income Statement'!BE16</f>
        <v>0.18520493168943686</v>
      </c>
      <c r="F25" s="341">
        <f>'Income Statement'!BF16</f>
        <v>0.21565696302124304</v>
      </c>
      <c r="G25" s="341">
        <f>'Income Statement'!BG16</f>
        <v>0.17422687707876294</v>
      </c>
      <c r="H25" s="341">
        <f>'Income Statement'!BH16</f>
        <v>0.1626771864134795</v>
      </c>
      <c r="I25" s="341">
        <f>'Income Statement'!BI16</f>
        <v>0.17982456140350878</v>
      </c>
      <c r="J25" s="341">
        <f>'Income Statement'!BJ16</f>
        <v>0.18173580997993666</v>
      </c>
      <c r="K25" s="341">
        <f>'Income Statement'!BK16</f>
        <v>0.20803953474356662</v>
      </c>
      <c r="L25" s="341">
        <f>'Income Statement'!BL16</f>
        <v>0.22669503709241479</v>
      </c>
      <c r="M25" s="341">
        <f>'Income Statement'!BM16</f>
        <v>0.22214278905728713</v>
      </c>
      <c r="N25" s="342">
        <f>'Income Statement'!BN16</f>
        <v>0.3</v>
      </c>
      <c r="O25" s="341">
        <f>'Income Statement'!BO16</f>
        <v>0.25</v>
      </c>
      <c r="P25" s="341">
        <f>'Income Statement'!BP16</f>
        <v>0.25</v>
      </c>
      <c r="Q25" s="341">
        <f>'Income Statement'!BQ16</f>
        <v>0.22</v>
      </c>
      <c r="R25" s="335"/>
      <c r="S25" s="343">
        <f>'Income Statement'!CY16</f>
        <v>-1.5649862408506299E-2</v>
      </c>
      <c r="T25" s="343">
        <f>'Income Statement'!CZ16</f>
        <v>0.13308483730483234</v>
      </c>
      <c r="U25" s="343">
        <f>'Income Statement'!DA16</f>
        <v>0.18183649149896786</v>
      </c>
      <c r="V25" s="343">
        <f>'Income Statement'!DB16</f>
        <v>0.21107718525882269</v>
      </c>
      <c r="W25" s="343">
        <f>'Income Statement'!DC16</f>
        <v>0.25168460798799219</v>
      </c>
    </row>
    <row r="26" spans="1:23" ht="12" customHeight="1" x14ac:dyDescent="0.25">
      <c r="A26" s="340" t="s">
        <v>412</v>
      </c>
      <c r="B26" s="172">
        <f>'Income Statement'!BB19</f>
        <v>0.22</v>
      </c>
      <c r="C26" s="172">
        <f>'Income Statement'!BC19</f>
        <v>0.28000000000000003</v>
      </c>
      <c r="D26" s="172">
        <f>'Income Statement'!BD19</f>
        <v>0.26</v>
      </c>
      <c r="E26" s="172">
        <f>'Income Statement'!BE19</f>
        <v>0.16</v>
      </c>
      <c r="F26" s="172">
        <f>'Income Statement'!BF19</f>
        <v>0.16</v>
      </c>
      <c r="G26" s="172">
        <f>'Income Statement'!BG19</f>
        <v>0.08</v>
      </c>
      <c r="H26" s="172">
        <f>'Income Statement'!BH19</f>
        <v>7.0000000000000007E-2</v>
      </c>
      <c r="I26" s="172">
        <f>'Income Statement'!BI19</f>
        <v>0.06</v>
      </c>
      <c r="J26" s="172">
        <f>'Income Statement'!BJ19</f>
        <v>0.04</v>
      </c>
      <c r="K26" s="172">
        <f>'Income Statement'!BK19</f>
        <v>0.09</v>
      </c>
      <c r="L26" s="172">
        <f>'Income Statement'!BL19</f>
        <v>0.08</v>
      </c>
      <c r="M26" s="172">
        <f>'Income Statement'!BM19</f>
        <v>0.13</v>
      </c>
      <c r="N26" s="173"/>
      <c r="O26" s="172"/>
      <c r="P26" s="172"/>
      <c r="Q26" s="172"/>
      <c r="S26" s="343"/>
      <c r="T26" s="343"/>
      <c r="U26" s="343"/>
      <c r="V26" s="343"/>
      <c r="W26" s="343"/>
    </row>
    <row r="27" spans="1:23" ht="12" customHeight="1" x14ac:dyDescent="0.25">
      <c r="A27" s="340" t="s">
        <v>413</v>
      </c>
      <c r="B27" s="172">
        <f>'Income Statement'!BB20</f>
        <v>-0.13</v>
      </c>
      <c r="C27" s="172">
        <f>'Income Statement'!BC20</f>
        <v>-0.14000000000000001</v>
      </c>
      <c r="D27" s="172">
        <f>'Income Statement'!BD20</f>
        <v>-7.0000000000000007E-2</v>
      </c>
      <c r="E27" s="172">
        <f>'Income Statement'!BE20</f>
        <v>0.02</v>
      </c>
      <c r="F27" s="172">
        <f>'Income Statement'!BF20</f>
        <v>0.05</v>
      </c>
      <c r="G27" s="172">
        <f>'Income Statement'!BG20</f>
        <v>0.09</v>
      </c>
      <c r="H27" s="172">
        <f>'Income Statement'!BH20</f>
        <v>0.09</v>
      </c>
      <c r="I27" s="172">
        <f>'Income Statement'!BI20</f>
        <v>0.12</v>
      </c>
      <c r="J27" s="172">
        <f>'Income Statement'!BJ20</f>
        <v>0.14000000000000001</v>
      </c>
      <c r="K27" s="172">
        <f>'Income Statement'!BK20</f>
        <v>0.11</v>
      </c>
      <c r="L27" s="172">
        <f>'Income Statement'!BL20</f>
        <v>0.13</v>
      </c>
      <c r="M27" s="172">
        <f>'Income Statement'!BM20</f>
        <v>0.09</v>
      </c>
      <c r="N27" s="173"/>
      <c r="O27" s="172"/>
      <c r="P27" s="172"/>
      <c r="Q27" s="172"/>
      <c r="S27" s="343"/>
      <c r="T27" s="343"/>
      <c r="U27" s="343"/>
      <c r="V27" s="343"/>
      <c r="W27" s="343"/>
    </row>
    <row r="28" spans="1:23" ht="12" customHeight="1" x14ac:dyDescent="0.25">
      <c r="A28" s="336" t="s">
        <v>6</v>
      </c>
      <c r="B28" s="341">
        <f>'Income Statement'!BB24</f>
        <v>-1.492771841609053E-2</v>
      </c>
      <c r="C28" s="341">
        <f>'Income Statement'!BC24</f>
        <v>0.14276729559748436</v>
      </c>
      <c r="D28" s="341">
        <f>'Income Statement'!BD24</f>
        <v>0.35289994743297703</v>
      </c>
      <c r="E28" s="341">
        <f>'Income Statement'!BE24</f>
        <v>0.32662224797219008</v>
      </c>
      <c r="F28" s="341">
        <f>'Income Statement'!BF24</f>
        <v>0.32828202265114048</v>
      </c>
      <c r="G28" s="341">
        <f>'Income Statement'!BG24</f>
        <v>0.25687947165657676</v>
      </c>
      <c r="H28" s="341">
        <f>'Income Statement'!BH24</f>
        <v>0.21201916850148939</v>
      </c>
      <c r="I28" s="341">
        <f>'Income Statement'!BI24</f>
        <v>0.21781853914182769</v>
      </c>
      <c r="J28" s="341">
        <f>'Income Statement'!BJ24</f>
        <v>0.14410952323766058</v>
      </c>
      <c r="K28" s="341">
        <f>'Income Statement'!BK24</f>
        <v>0.24422550629447182</v>
      </c>
      <c r="L28" s="341">
        <f>'Income Statement'!BL24</f>
        <v>0.29001923487924763</v>
      </c>
      <c r="M28" s="341">
        <f>'Income Statement'!BM24</f>
        <v>0.27290658059888839</v>
      </c>
      <c r="N28" s="342">
        <f>'Income Statement'!BN24</f>
        <v>0.4</v>
      </c>
      <c r="O28" s="341">
        <f>'Income Statement'!BO24</f>
        <v>0.26</v>
      </c>
      <c r="P28" s="341">
        <f>'Income Statement'!BP24</f>
        <v>0.26</v>
      </c>
      <c r="Q28" s="341">
        <f>'Income Statement'!BQ24</f>
        <v>0.25</v>
      </c>
      <c r="R28" s="335"/>
      <c r="S28" s="344">
        <f>'Income Statement'!CY24</f>
        <v>-0.11332376719280435</v>
      </c>
      <c r="T28" s="344">
        <f>'Income Statement'!CZ24</f>
        <v>0.2005920663114269</v>
      </c>
      <c r="U28" s="344">
        <f>'Income Statement'!DA24</f>
        <v>0.248446592366111</v>
      </c>
      <c r="V28" s="344">
        <f>'Income Statement'!DB24</f>
        <v>0.24198135566440193</v>
      </c>
      <c r="W28" s="344">
        <f>'Income Statement'!DC24</f>
        <v>0.28526980896041398</v>
      </c>
    </row>
    <row r="29" spans="1:23" ht="12" customHeight="1" x14ac:dyDescent="0.25">
      <c r="A29" s="340" t="s">
        <v>412</v>
      </c>
      <c r="B29" s="172">
        <f>'Income Statement'!BB27</f>
        <v>0.11</v>
      </c>
      <c r="C29" s="172">
        <f>'Income Statement'!BC27</f>
        <v>0.26</v>
      </c>
      <c r="D29" s="172">
        <f>'Income Statement'!BD27</f>
        <v>0.25</v>
      </c>
      <c r="E29" s="172">
        <f>'Income Statement'!BE27</f>
        <v>0.17</v>
      </c>
      <c r="F29" s="172">
        <f>'Income Statement'!BF27</f>
        <v>0.12</v>
      </c>
      <c r="G29" s="172">
        <f>'Income Statement'!BG27</f>
        <v>0.06</v>
      </c>
      <c r="H29" s="172">
        <f>'Income Statement'!BH27</f>
        <v>0.05</v>
      </c>
      <c r="I29" s="172">
        <f>'Income Statement'!BI27</f>
        <v>0.05</v>
      </c>
      <c r="J29" s="172">
        <f>'Income Statement'!BJ27</f>
        <v>0.05</v>
      </c>
      <c r="K29" s="172">
        <f>'Income Statement'!BK27</f>
        <v>0.06</v>
      </c>
      <c r="L29" s="172">
        <f>'Income Statement'!BL27</f>
        <v>0.09</v>
      </c>
      <c r="M29" s="172">
        <f>'Income Statement'!BM27</f>
        <v>0.13</v>
      </c>
      <c r="N29" s="173"/>
      <c r="O29" s="172"/>
      <c r="P29" s="172"/>
      <c r="Q29" s="172"/>
      <c r="S29" s="343"/>
      <c r="T29" s="343"/>
      <c r="U29" s="343"/>
      <c r="V29" s="343"/>
      <c r="W29" s="343"/>
    </row>
    <row r="30" spans="1:23" ht="12" customHeight="1" x14ac:dyDescent="0.25">
      <c r="A30" s="340" t="s">
        <v>413</v>
      </c>
      <c r="B30" s="172">
        <f>'Income Statement'!BB28</f>
        <v>-0.11</v>
      </c>
      <c r="C30" s="172">
        <f>'Income Statement'!BC28</f>
        <v>-0.09</v>
      </c>
      <c r="D30" s="172">
        <f>'Income Statement'!BD28</f>
        <v>0.08</v>
      </c>
      <c r="E30" s="172">
        <f>'Income Statement'!BE28</f>
        <v>0.14000000000000001</v>
      </c>
      <c r="F30" s="172">
        <f>'Income Statement'!BF28</f>
        <v>0.18</v>
      </c>
      <c r="G30" s="172">
        <f>'Income Statement'!BG28</f>
        <v>0.18</v>
      </c>
      <c r="H30" s="172">
        <f>'Income Statement'!BH28</f>
        <v>0.16</v>
      </c>
      <c r="I30" s="172">
        <f>'Income Statement'!BI28</f>
        <v>0.16</v>
      </c>
      <c r="J30" s="172">
        <f>'Income Statement'!BJ28</f>
        <v>0.09</v>
      </c>
      <c r="K30" s="172">
        <f>'Income Statement'!BK28</f>
        <v>0.17</v>
      </c>
      <c r="L30" s="172">
        <f>'Income Statement'!BL28</f>
        <v>0.19</v>
      </c>
      <c r="M30" s="172">
        <f>'Income Statement'!BM28</f>
        <v>0.12</v>
      </c>
      <c r="N30" s="173"/>
      <c r="O30" s="172"/>
      <c r="P30" s="172"/>
      <c r="Q30" s="172"/>
      <c r="S30" s="343"/>
      <c r="T30" s="343"/>
      <c r="U30" s="343"/>
      <c r="V30" s="343"/>
      <c r="W30" s="343"/>
    </row>
    <row r="31" spans="1:23" ht="12" customHeight="1" x14ac:dyDescent="0.25">
      <c r="A31" s="336" t="s">
        <v>7</v>
      </c>
      <c r="B31" s="341">
        <f>'Income Statement'!BB32</f>
        <v>4.0982158629217391E-2</v>
      </c>
      <c r="C31" s="341">
        <f>'Income Statement'!BC32</f>
        <v>0.10282776349614386</v>
      </c>
      <c r="D31" s="341">
        <f>'Income Statement'!BD32</f>
        <v>0.19450760888577934</v>
      </c>
      <c r="E31" s="341">
        <f>'Income Statement'!BE32</f>
        <v>0.22587131367292224</v>
      </c>
      <c r="F31" s="341">
        <f>'Income Statement'!BF32</f>
        <v>0.24520617681995582</v>
      </c>
      <c r="G31" s="341">
        <f>'Income Statement'!BG32</f>
        <v>0.1998445998445999</v>
      </c>
      <c r="H31" s="341">
        <f>'Income Statement'!BH32</f>
        <v>0.17879630985503003</v>
      </c>
      <c r="I31" s="341">
        <f>'Income Statement'!BI32</f>
        <v>0.23182066703116466</v>
      </c>
      <c r="J31" s="341">
        <f>'Income Statement'!BJ32</f>
        <v>0.12074134641591705</v>
      </c>
      <c r="K31" s="341">
        <f>'Income Statement'!BK32</f>
        <v>0.18482061909079128</v>
      </c>
      <c r="L31" s="341">
        <f>'Income Statement'!BL32</f>
        <v>0.24472049689440989</v>
      </c>
      <c r="M31" s="341">
        <f>'Income Statement'!BM32</f>
        <v>0.20872170439414117</v>
      </c>
      <c r="N31" s="342">
        <f>'Income Statement'!BN32</f>
        <v>0.28000000000000003</v>
      </c>
      <c r="O31" s="341">
        <f>'Income Statement'!BO32</f>
        <v>0.2</v>
      </c>
      <c r="P31" s="341">
        <f>'Income Statement'!BP32</f>
        <v>0.16</v>
      </c>
      <c r="Q31" s="341">
        <f>'Income Statement'!BQ32</f>
        <v>0.22</v>
      </c>
      <c r="R31" s="335"/>
      <c r="S31" s="344">
        <f>'Income Statement'!CY32</f>
        <v>7.9793180547792053E-2</v>
      </c>
      <c r="T31" s="344">
        <f>'Income Statement'!CZ32</f>
        <v>0.1420128553556792</v>
      </c>
      <c r="U31" s="344">
        <f>'Income Statement'!DA32</f>
        <v>0.21334945038340947</v>
      </c>
      <c r="V31" s="344">
        <f>'Income Statement'!DB32</f>
        <v>0.19189938046760679</v>
      </c>
      <c r="W31" s="344">
        <f>'Income Statement'!DC32</f>
        <v>0.21240642549301292</v>
      </c>
    </row>
    <row r="32" spans="1:23" ht="12" customHeight="1" x14ac:dyDescent="0.25">
      <c r="A32" s="340" t="s">
        <v>412</v>
      </c>
      <c r="B32" s="172">
        <f>'Income Statement'!BB35</f>
        <v>0.34</v>
      </c>
      <c r="C32" s="172">
        <f>'Income Statement'!BC35</f>
        <v>0.42</v>
      </c>
      <c r="D32" s="172">
        <f>'Income Statement'!BD35</f>
        <v>0.39</v>
      </c>
      <c r="E32" s="172">
        <f>'Income Statement'!BE35</f>
        <v>0.3</v>
      </c>
      <c r="F32" s="172">
        <f>'Income Statement'!BF35</f>
        <v>0.28000000000000003</v>
      </c>
      <c r="G32" s="172">
        <f>'Income Statement'!BG35</f>
        <v>0.15</v>
      </c>
      <c r="H32" s="172">
        <f>'Income Statement'!BH35</f>
        <v>0.09</v>
      </c>
      <c r="I32" s="172">
        <f>'Income Statement'!BI35</f>
        <v>0.1</v>
      </c>
      <c r="J32" s="172">
        <f>'Income Statement'!BJ35</f>
        <v>0.09</v>
      </c>
      <c r="K32" s="172">
        <f>'Income Statement'!BK35</f>
        <v>0.16</v>
      </c>
      <c r="L32" s="172">
        <f>'Income Statement'!BL35</f>
        <v>0.23</v>
      </c>
      <c r="M32" s="172">
        <f>'Income Statement'!BM35</f>
        <v>0.24</v>
      </c>
      <c r="N32" s="173"/>
      <c r="O32" s="172"/>
      <c r="P32" s="172"/>
      <c r="Q32" s="172"/>
      <c r="S32" s="343"/>
      <c r="T32" s="343"/>
      <c r="U32" s="343"/>
      <c r="V32" s="343"/>
      <c r="W32" s="343"/>
    </row>
    <row r="33" spans="1:23" ht="12" customHeight="1" x14ac:dyDescent="0.25">
      <c r="A33" s="340" t="s">
        <v>413</v>
      </c>
      <c r="B33" s="172">
        <f>'Income Statement'!BB36</f>
        <v>-0.22</v>
      </c>
      <c r="C33" s="172">
        <f>'Income Statement'!BC36</f>
        <v>-0.22</v>
      </c>
      <c r="D33" s="172">
        <f>'Income Statement'!BD36</f>
        <v>-0.14000000000000001</v>
      </c>
      <c r="E33" s="172">
        <f>'Income Statement'!BE36</f>
        <v>-0.06</v>
      </c>
      <c r="F33" s="172">
        <f>'Income Statement'!BF36</f>
        <v>-0.03</v>
      </c>
      <c r="G33" s="172">
        <f>'Income Statement'!BG36</f>
        <v>0.04</v>
      </c>
      <c r="H33" s="172">
        <f>'Income Statement'!BH36</f>
        <v>0.08</v>
      </c>
      <c r="I33" s="172">
        <f>'Income Statement'!BI36</f>
        <v>0.12</v>
      </c>
      <c r="J33" s="172">
        <f>'Income Statement'!BJ36</f>
        <v>0.03</v>
      </c>
      <c r="K33" s="172">
        <f>'Income Statement'!BK36</f>
        <v>0.02</v>
      </c>
      <c r="L33" s="172">
        <f>'Income Statement'!BL36</f>
        <v>0.01</v>
      </c>
      <c r="M33" s="172">
        <f>'Income Statement'!BM36</f>
        <v>-0.02</v>
      </c>
      <c r="N33" s="173"/>
      <c r="O33" s="172"/>
      <c r="P33" s="172"/>
      <c r="Q33" s="172"/>
      <c r="S33" s="343"/>
      <c r="T33" s="343"/>
      <c r="U33" s="343"/>
      <c r="V33" s="343"/>
      <c r="W33" s="343"/>
    </row>
    <row r="34" spans="1:23" ht="12" customHeight="1" x14ac:dyDescent="0.25">
      <c r="A34" s="336" t="s">
        <v>8</v>
      </c>
      <c r="B34" s="341">
        <f>'Income Statement'!BB40</f>
        <v>9.4947439810105116E-2</v>
      </c>
      <c r="C34" s="341">
        <f>'Income Statement'!BC40</f>
        <v>0.15620069422530758</v>
      </c>
      <c r="D34" s="341">
        <f>'Income Statement'!BD40</f>
        <v>0.35772891368559234</v>
      </c>
      <c r="E34" s="341">
        <f>'Income Statement'!BE40</f>
        <v>0.31684927450399769</v>
      </c>
      <c r="F34" s="341">
        <f>'Income Statement'!BF40</f>
        <v>0.39950449055435122</v>
      </c>
      <c r="G34" s="341">
        <f>'Income Statement'!BG40</f>
        <v>0.33187772925764203</v>
      </c>
      <c r="H34" s="341">
        <f>'Income Statement'!BH40</f>
        <v>0.2298767222625091</v>
      </c>
      <c r="I34" s="341">
        <f>'Income Statement'!BI40</f>
        <v>0.26714639082527536</v>
      </c>
      <c r="J34" s="341">
        <f>'Income Statement'!BJ40</f>
        <v>0.19097145386147374</v>
      </c>
      <c r="K34" s="341">
        <f>'Income Statement'!BK40</f>
        <v>0.23032786885245904</v>
      </c>
      <c r="L34" s="341">
        <f>'Income Statement'!BL40</f>
        <v>0.30876572327044016</v>
      </c>
      <c r="M34" s="341">
        <f>'Income Statement'!BM40</f>
        <v>0.31375332741792361</v>
      </c>
      <c r="N34" s="342">
        <f>'Income Statement'!BN40</f>
        <v>0.33</v>
      </c>
      <c r="O34" s="341">
        <f>'Income Statement'!BO40</f>
        <v>0.24</v>
      </c>
      <c r="P34" s="341">
        <f>'Income Statement'!BP40</f>
        <v>0.18</v>
      </c>
      <c r="Q34" s="341">
        <f>'Income Statement'!BQ40</f>
        <v>0.2</v>
      </c>
      <c r="R34" s="335"/>
      <c r="S34" s="344">
        <f>'Income Statement'!CY40</f>
        <v>9.3080006972285245E-2</v>
      </c>
      <c r="T34" s="344">
        <f>'Income Statement'!CZ40</f>
        <v>0.23401371392122461</v>
      </c>
      <c r="U34" s="344">
        <f>'Income Statement'!DA40</f>
        <v>0.30012276280932992</v>
      </c>
      <c r="V34" s="344">
        <f>'Income Statement'!DB40</f>
        <v>0.26468541894443898</v>
      </c>
      <c r="W34" s="344">
        <f>'Income Statement'!DC40</f>
        <v>0.2316975793775542</v>
      </c>
    </row>
    <row r="35" spans="1:23" ht="12" customHeight="1" x14ac:dyDescent="0.25">
      <c r="A35" s="340" t="s">
        <v>412</v>
      </c>
      <c r="B35" s="172">
        <f>'Income Statement'!BB43</f>
        <v>0.28000000000000003</v>
      </c>
      <c r="C35" s="172">
        <f>'Income Statement'!BC43</f>
        <v>0.31</v>
      </c>
      <c r="D35" s="172">
        <f>'Income Statement'!BD43</f>
        <v>0.27</v>
      </c>
      <c r="E35" s="172">
        <f>'Income Statement'!BE43</f>
        <v>0.17</v>
      </c>
      <c r="F35" s="172">
        <f>'Income Statement'!BF43</f>
        <v>0.17</v>
      </c>
      <c r="G35" s="172">
        <f>'Income Statement'!BG43</f>
        <v>0.08</v>
      </c>
      <c r="H35" s="172">
        <f>'Income Statement'!BH43</f>
        <v>0.05</v>
      </c>
      <c r="I35" s="172">
        <f>'Income Statement'!BI43</f>
        <v>0.03</v>
      </c>
      <c r="J35" s="172">
        <f>'Income Statement'!BJ43</f>
        <v>0.01</v>
      </c>
      <c r="K35" s="172">
        <f>'Income Statement'!BK43</f>
        <v>7.0000000000000007E-2</v>
      </c>
      <c r="L35" s="172">
        <f>'Income Statement'!BL43</f>
        <v>0.09</v>
      </c>
      <c r="M35" s="172">
        <f>'Income Statement'!BM43</f>
        <v>0.14000000000000001</v>
      </c>
      <c r="N35" s="173"/>
      <c r="O35" s="172"/>
      <c r="P35" s="172"/>
      <c r="Q35" s="172"/>
      <c r="S35" s="343"/>
      <c r="T35" s="343"/>
      <c r="U35" s="343"/>
      <c r="V35" s="343"/>
      <c r="W35" s="343"/>
    </row>
    <row r="36" spans="1:23" ht="12" customHeight="1" x14ac:dyDescent="0.25">
      <c r="A36" s="340" t="s">
        <v>413</v>
      </c>
      <c r="B36" s="172">
        <f>'Income Statement'!BB44</f>
        <v>-0.15</v>
      </c>
      <c r="C36" s="172">
        <f>'Income Statement'!BC44</f>
        <v>-0.12</v>
      </c>
      <c r="D36" s="172">
        <f>'Income Statement'!BD44</f>
        <v>7.0000000000000007E-2</v>
      </c>
      <c r="E36" s="172">
        <f>'Income Statement'!BE44</f>
        <v>0.13</v>
      </c>
      <c r="F36" s="172">
        <f>'Income Statement'!BF44</f>
        <v>0.2</v>
      </c>
      <c r="G36" s="172">
        <f>'Income Statement'!BG44</f>
        <v>0.24</v>
      </c>
      <c r="H36" s="172">
        <f>'Income Statement'!BH44</f>
        <v>0.17</v>
      </c>
      <c r="I36" s="172">
        <f>'Income Statement'!BI44</f>
        <v>0.23</v>
      </c>
      <c r="J36" s="172">
        <f>'Income Statement'!BJ44</f>
        <v>0.17</v>
      </c>
      <c r="K36" s="172">
        <f>'Income Statement'!BK44</f>
        <v>0.15</v>
      </c>
      <c r="L36" s="172">
        <f>'Income Statement'!BL44</f>
        <v>0.2</v>
      </c>
      <c r="M36" s="172">
        <f>'Income Statement'!BM44</f>
        <v>0.15</v>
      </c>
      <c r="N36" s="173"/>
      <c r="O36" s="172"/>
      <c r="P36" s="172"/>
      <c r="Q36" s="172"/>
      <c r="S36" s="343"/>
      <c r="T36" s="343"/>
      <c r="U36" s="343"/>
      <c r="V36" s="343"/>
      <c r="W36" s="343"/>
    </row>
    <row r="37" spans="1:23" ht="12" customHeight="1" x14ac:dyDescent="0.25">
      <c r="A37" s="167" t="s">
        <v>302</v>
      </c>
      <c r="B37" s="176">
        <f>'Income Statement'!BB49</f>
        <v>-4.6511627906976716E-2</v>
      </c>
      <c r="C37" s="176">
        <f>'Income Statement'!BC49</f>
        <v>3.2110091743119185E-2</v>
      </c>
      <c r="D37" s="176">
        <f>'Income Statement'!BD49</f>
        <v>0.52604166666666674</v>
      </c>
      <c r="E37" s="176">
        <f>'Income Statement'!BE49</f>
        <v>0.81521739130434789</v>
      </c>
      <c r="F37" s="176">
        <f>'Income Statement'!BF49</f>
        <v>0.85365853658536595</v>
      </c>
      <c r="G37" s="176">
        <f>'Income Statement'!BG49</f>
        <v>0.72888888888888892</v>
      </c>
      <c r="H37" s="176">
        <f>'Income Statement'!BH49</f>
        <v>0.48122866894197958</v>
      </c>
      <c r="I37" s="176">
        <f>'Income Statement'!BI49</f>
        <v>0.55389221556886237</v>
      </c>
      <c r="J37" s="176">
        <f>'Income Statement'!BJ49</f>
        <v>0.34210526315789469</v>
      </c>
      <c r="K37" s="176">
        <f>'Income Statement'!BK49</f>
        <v>0.49871465295629824</v>
      </c>
      <c r="L37" s="176">
        <f>'Income Statement'!BL49</f>
        <v>0.58986175115207384</v>
      </c>
      <c r="M37" s="176">
        <f>'Income Statement'!BM49</f>
        <v>0.54335260115606943</v>
      </c>
      <c r="N37" s="178">
        <f>'Income Statement'!BN49</f>
        <v>0.25</v>
      </c>
      <c r="O37" s="176">
        <f>'Income Statement'!BO49</f>
        <v>0.25</v>
      </c>
      <c r="P37" s="176">
        <f>'Income Statement'!BP49</f>
        <v>0.25</v>
      </c>
      <c r="Q37" s="176">
        <f>'Income Statement'!BQ49</f>
        <v>0.25</v>
      </c>
      <c r="S37" s="184">
        <f>'Income Statement'!CY49</f>
        <v>0.12205270457697637</v>
      </c>
      <c r="T37" s="184">
        <f>'Income Statement'!CZ49</f>
        <v>0.30655129789864022</v>
      </c>
      <c r="U37" s="184">
        <f>'Income Statement'!DA49</f>
        <v>0.62913907284768222</v>
      </c>
      <c r="V37" s="184">
        <f>'Income Statement'!DB49</f>
        <v>0.50058072009291532</v>
      </c>
      <c r="W37" s="184">
        <f>'Income Statement'!DC49</f>
        <v>0.25</v>
      </c>
    </row>
    <row r="38" spans="1:23" ht="12" customHeight="1" x14ac:dyDescent="0.25">
      <c r="A38" s="160" t="s">
        <v>301</v>
      </c>
      <c r="B38" s="176">
        <f>'Income Statement'!BB55</f>
        <v>-0.51223021582733819</v>
      </c>
      <c r="C38" s="176">
        <f>'Income Statement'!BC55</f>
        <v>-0.38938053097345138</v>
      </c>
      <c r="D38" s="176">
        <f>'Income Statement'!BD55</f>
        <v>-0.26315789473684215</v>
      </c>
      <c r="E38" s="176">
        <f>'Income Statement'!BE55</f>
        <v>0.47317744154057761</v>
      </c>
      <c r="F38" s="176">
        <f>'Income Statement'!BF55</f>
        <v>0.29793510324483785</v>
      </c>
      <c r="G38" s="176">
        <f>'Income Statement'!BG55</f>
        <v>0.27898550724637672</v>
      </c>
      <c r="H38" s="176">
        <f>'Income Statement'!BH55</f>
        <v>0.28571428571428581</v>
      </c>
      <c r="I38" s="176">
        <f>'Income Statement'!BI55</f>
        <v>1.1204481792717047E-2</v>
      </c>
      <c r="J38" s="176">
        <f>'Income Statement'!BJ55</f>
        <v>-6.3636363636363602E-2</v>
      </c>
      <c r="K38" s="176">
        <f>'Income Statement'!BK55</f>
        <v>4.8158640226628968E-2</v>
      </c>
      <c r="L38" s="176">
        <f>'Income Statement'!BL55</f>
        <v>0.7407407407407407</v>
      </c>
      <c r="M38" s="176">
        <f>'Income Statement'!BM55</f>
        <v>-0.11819021237303784</v>
      </c>
      <c r="N38" s="178">
        <f>'Income Statement'!BN55</f>
        <v>0.25</v>
      </c>
      <c r="O38" s="176">
        <f>'Income Statement'!BO55</f>
        <v>0.25</v>
      </c>
      <c r="P38" s="176">
        <f>'Income Statement'!BP55</f>
        <v>0.25</v>
      </c>
      <c r="Q38" s="176">
        <f>'Income Statement'!BQ55</f>
        <v>0.25</v>
      </c>
      <c r="S38" s="184">
        <f>'Income Statement'!CY55</f>
        <v>-5.0571679859278795E-2</v>
      </c>
      <c r="T38" s="184">
        <f>'Income Statement'!CZ55</f>
        <v>-0.12181565539601669</v>
      </c>
      <c r="U38" s="184">
        <f>'Income Statement'!DA55</f>
        <v>0.1318565400843883</v>
      </c>
      <c r="V38" s="184">
        <f>'Income Statement'!DB55</f>
        <v>2.8424976700838878E-2</v>
      </c>
      <c r="W38" s="184">
        <f>'Income Statement'!DC55</f>
        <v>0.25</v>
      </c>
    </row>
    <row r="39" spans="1:23" ht="12" customHeight="1" x14ac:dyDescent="0.25">
      <c r="S39" s="162"/>
      <c r="T39" s="162"/>
      <c r="U39" s="162"/>
      <c r="V39" s="162"/>
      <c r="W39" s="162"/>
    </row>
    <row r="40" spans="1:23" ht="12" customHeight="1" x14ac:dyDescent="0.25">
      <c r="A40" s="168" t="s">
        <v>224</v>
      </c>
      <c r="B40" s="176"/>
      <c r="C40" s="176"/>
      <c r="D40" s="176"/>
      <c r="E40" s="176"/>
      <c r="F40" s="176"/>
      <c r="G40" s="176"/>
      <c r="H40" s="176"/>
      <c r="I40" s="176"/>
      <c r="J40" s="176"/>
      <c r="K40" s="176"/>
      <c r="L40" s="176"/>
      <c r="M40" s="176"/>
      <c r="N40" s="178"/>
      <c r="O40" s="176"/>
      <c r="P40" s="176"/>
      <c r="Q40" s="176"/>
      <c r="S40" s="162"/>
      <c r="T40" s="162"/>
      <c r="U40" s="162"/>
      <c r="V40" s="162"/>
      <c r="W40" s="162"/>
    </row>
    <row r="41" spans="1:23" ht="12" customHeight="1" x14ac:dyDescent="0.25">
      <c r="A41" s="335" t="s">
        <v>411</v>
      </c>
      <c r="B41" s="177">
        <f>'Income Statement'!BB86</f>
        <v>5.2264808362369353E-2</v>
      </c>
      <c r="C41" s="177">
        <f>'Income Statement'!BC86</f>
        <v>6.5972222222222321E-2</v>
      </c>
      <c r="D41" s="177">
        <f>'Income Statement'!BD86</f>
        <v>7.1672354948805417E-2</v>
      </c>
      <c r="E41" s="177">
        <f>'Income Statement'!BE86</f>
        <v>7.7702702702702631E-2</v>
      </c>
      <c r="F41" s="177">
        <f>'Income Statement'!BF86</f>
        <v>7.2847682119205226E-2</v>
      </c>
      <c r="G41" s="177">
        <f>'Income Statement'!BG86</f>
        <v>6.514657980456029E-2</v>
      </c>
      <c r="H41" s="177">
        <f>'Income Statement'!BH86</f>
        <v>4.7770700636942776E-2</v>
      </c>
      <c r="I41" s="177">
        <f>'Income Statement'!BI86</f>
        <v>5.0156739811912265E-2</v>
      </c>
      <c r="J41" s="177">
        <f>'Income Statement'!BJ86</f>
        <v>5.8641975308642014E-2</v>
      </c>
      <c r="K41" s="177">
        <f>'Income Statement'!BK86</f>
        <v>6.4220183486238591E-2</v>
      </c>
      <c r="L41" s="177">
        <f>'Income Statement'!BL86</f>
        <v>7.5987841945288848E-2</v>
      </c>
      <c r="M41" s="177">
        <f>'Income Statement'!BM86</f>
        <v>6.8656716417910379E-2</v>
      </c>
      <c r="N41" s="179">
        <f>'Income Statement'!BN86</f>
        <v>0.04</v>
      </c>
      <c r="O41" s="177">
        <f>'Income Statement'!BO86</f>
        <v>0.04</v>
      </c>
      <c r="P41" s="177">
        <f>'Income Statement'!BP86</f>
        <v>0.04</v>
      </c>
      <c r="Q41" s="177">
        <f>'Income Statement'!BQ86</f>
        <v>0.04</v>
      </c>
      <c r="S41" s="191">
        <f>'Income Statement'!CY86</f>
        <v>4.9645390070921946E-2</v>
      </c>
      <c r="T41" s="191">
        <f>'Income Statement'!CZ86</f>
        <v>7.7702702702702631E-2</v>
      </c>
      <c r="U41" s="191">
        <f>'Income Statement'!DA86</f>
        <v>5.0156739811912265E-2</v>
      </c>
      <c r="V41" s="191">
        <f>'Income Statement'!DB86</f>
        <v>6.8656716417910379E-2</v>
      </c>
      <c r="W41" s="191">
        <f>'Income Statement'!DC86</f>
        <v>4.0000000000000036E-2</v>
      </c>
    </row>
    <row r="42" spans="1:23" ht="12" customHeight="1" x14ac:dyDescent="0.25">
      <c r="A42" s="335" t="s">
        <v>393</v>
      </c>
      <c r="B42" s="177">
        <f>'Income Statement'!BB89</f>
        <v>-2.3367450049685434E-2</v>
      </c>
      <c r="C42" s="177">
        <f>'Income Statement'!BC89</f>
        <v>4.8245108786744817E-2</v>
      </c>
      <c r="D42" s="177">
        <f>'Income Statement'!BD89</f>
        <v>0.15272352277350532</v>
      </c>
      <c r="E42" s="177">
        <f>'Income Statement'!BE89</f>
        <v>0.16035671126048578</v>
      </c>
      <c r="F42" s="177">
        <f>'Income Statement'!BF89</f>
        <v>0.1835823687131608</v>
      </c>
      <c r="G42" s="177">
        <f>'Income Statement'!BG89</f>
        <v>0.14223226733899974</v>
      </c>
      <c r="H42" s="177">
        <f>'Income Statement'!BH89</f>
        <v>0.12526879733083041</v>
      </c>
      <c r="I42" s="177">
        <f>'Income Statement'!BI89</f>
        <v>0.14996040355483409</v>
      </c>
      <c r="J42" s="177">
        <f>'Income Statement'!BJ89</f>
        <v>0.10079958764371488</v>
      </c>
      <c r="K42" s="177">
        <f>'Income Statement'!BK89</f>
        <v>0.14574583708067013</v>
      </c>
      <c r="L42" s="177">
        <f>'Income Statement'!BL89</f>
        <v>0.17973495548700646</v>
      </c>
      <c r="M42" s="177">
        <f>'Income Statement'!BM89</f>
        <v>0.15439226336512024</v>
      </c>
      <c r="N42" s="179">
        <f>'Income Statement'!BN89</f>
        <v>0.25346726223116911</v>
      </c>
      <c r="O42" s="177">
        <f>'Income Statement'!BO89</f>
        <v>0.19375214502645255</v>
      </c>
      <c r="P42" s="177">
        <f>'Income Statement'!BP89</f>
        <v>0.17851961131643823</v>
      </c>
      <c r="Q42" s="177">
        <f>'Income Statement'!BQ89</f>
        <v>0.17838382294579191</v>
      </c>
      <c r="S42" s="185">
        <f>'Income Statement'!CY89</f>
        <v>-7.2779759776284259E-2</v>
      </c>
      <c r="T42" s="185">
        <f>'Income Statement'!CZ89</f>
        <v>8.7266033308310398E-2</v>
      </c>
      <c r="U42" s="185">
        <f>'Income Statement'!DA89</f>
        <v>0.14669548018529932</v>
      </c>
      <c r="V42" s="185">
        <f>'Income Statement'!DB89</f>
        <v>0.15291964367952215</v>
      </c>
      <c r="W42" s="185">
        <f>'Income Statement'!DC89</f>
        <v>0.18566144629683934</v>
      </c>
    </row>
    <row r="43" spans="1:23" ht="12" customHeight="1" x14ac:dyDescent="0.25">
      <c r="A43" s="335" t="s">
        <v>394</v>
      </c>
      <c r="B43" s="177">
        <f>'Income Statement'!BB92</f>
        <v>-9.6213617706353283E-3</v>
      </c>
      <c r="C43" s="177">
        <f>'Income Statement'!BC92</f>
        <v>5.6389988945769964E-2</v>
      </c>
      <c r="D43" s="177">
        <f>'Income Statement'!BD92</f>
        <v>0.15563311179728112</v>
      </c>
      <c r="E43" s="177">
        <f>'Income Statement'!BE92</f>
        <v>0.15234963668726231</v>
      </c>
      <c r="F43" s="177">
        <f>'Income Statement'!BF92</f>
        <v>0.17935675595412537</v>
      </c>
      <c r="G43" s="177">
        <f>'Income Statement'!BG92</f>
        <v>0.13836311163637638</v>
      </c>
      <c r="H43" s="177">
        <f>'Income Statement'!BH92</f>
        <v>0.12228366463360252</v>
      </c>
      <c r="I43" s="177">
        <f>'Income Statement'!BI92</f>
        <v>0.15224652290762797</v>
      </c>
      <c r="J43" s="177">
        <f>'Income Statement'!BJ92</f>
        <v>0.10159239056427971</v>
      </c>
      <c r="K43" s="177">
        <f>'Income Statement'!BK92</f>
        <v>0.14450160520882904</v>
      </c>
      <c r="L43" s="177">
        <f>'Income Statement'!BL92</f>
        <v>0.17338030598654908</v>
      </c>
      <c r="M43" s="177">
        <f>'Income Statement'!BM92</f>
        <v>0.15891780530092681</v>
      </c>
      <c r="N43" s="179">
        <f>'Income Statement'!BN92</f>
        <v>0.2549750061201288</v>
      </c>
      <c r="O43" s="177">
        <f>'Income Statement'!BO92</f>
        <v>0.19358491142686751</v>
      </c>
      <c r="P43" s="177">
        <f>'Income Statement'!BP92</f>
        <v>0.17797753991146803</v>
      </c>
      <c r="Q43" s="177">
        <f>'Income Statement'!BQ92</f>
        <v>0.17767283115082289</v>
      </c>
      <c r="S43" s="185">
        <f>'Income Statement'!CY92</f>
        <v>-7.2832983792172401E-2</v>
      </c>
      <c r="T43" s="185">
        <f>'Income Statement'!CZ92</f>
        <v>9.1240529744109899E-2</v>
      </c>
      <c r="U43" s="185">
        <f>'Income Statement'!DA92</f>
        <v>0.14479209630260259</v>
      </c>
      <c r="V43" s="185">
        <f>'Income Statement'!DB92</f>
        <v>0.15253439390597601</v>
      </c>
      <c r="W43" s="185">
        <f>'Income Statement'!DC92</f>
        <v>0.18565015238388427</v>
      </c>
    </row>
    <row r="44" spans="1:23" ht="12" customHeight="1" x14ac:dyDescent="0.25">
      <c r="S44" s="162"/>
      <c r="T44" s="162"/>
      <c r="U44" s="162"/>
      <c r="V44" s="162"/>
      <c r="W44" s="162"/>
    </row>
    <row r="45" spans="1:23" ht="12" customHeight="1" thickBot="1" x14ac:dyDescent="0.3">
      <c r="A45" s="424" t="s">
        <v>322</v>
      </c>
      <c r="B45" s="424"/>
      <c r="C45" s="424"/>
      <c r="D45" s="156"/>
      <c r="E45" s="156"/>
      <c r="F45" s="156"/>
      <c r="G45" s="156"/>
      <c r="H45" s="156"/>
      <c r="I45" s="156"/>
      <c r="J45" s="156"/>
      <c r="K45" s="156"/>
      <c r="L45" s="156"/>
      <c r="M45" s="156"/>
      <c r="N45" s="157"/>
      <c r="O45" s="156"/>
      <c r="P45" s="156"/>
      <c r="Q45" s="156"/>
      <c r="S45" s="162"/>
      <c r="T45" s="162"/>
      <c r="U45" s="162"/>
      <c r="V45" s="162"/>
      <c r="W45" s="162"/>
    </row>
    <row r="46" spans="1:23" ht="12" customHeight="1" x14ac:dyDescent="0.25">
      <c r="A46" s="168"/>
      <c r="B46" s="168"/>
      <c r="C46" s="168"/>
      <c r="S46" s="162"/>
      <c r="T46" s="162"/>
      <c r="U46" s="162"/>
      <c r="V46" s="162"/>
      <c r="W46" s="162"/>
    </row>
    <row r="47" spans="1:23" ht="12" customHeight="1" x14ac:dyDescent="0.25">
      <c r="A47" s="160" t="s">
        <v>328</v>
      </c>
      <c r="B47" s="175">
        <f>'Income Statement'!BB158</f>
        <v>-0.10943572205813767</v>
      </c>
      <c r="C47" s="175">
        <f>'Income Statement'!BC158</f>
        <v>0.1170884971199162</v>
      </c>
      <c r="D47" s="175">
        <f>'Income Statement'!BD158</f>
        <v>6.7095846745210741E-2</v>
      </c>
      <c r="E47" s="175">
        <f>'Income Statement'!BE158</f>
        <v>0.17469103262461205</v>
      </c>
      <c r="F47" s="175">
        <f>'Income Statement'!BF158</f>
        <v>-9.1147066889382011E-2</v>
      </c>
      <c r="G47" s="175">
        <f>'Income Statement'!BG158</f>
        <v>7.1759703744342263E-2</v>
      </c>
      <c r="H47" s="175">
        <f>'Income Statement'!BH158</f>
        <v>3.8852345729569304E-2</v>
      </c>
      <c r="I47" s="175">
        <f>'Income Statement'!BI158</f>
        <v>0.19207174357584567</v>
      </c>
      <c r="J47" s="175">
        <f>'Income Statement'!BJ158</f>
        <v>-0.12547277048672112</v>
      </c>
      <c r="K47" s="175">
        <f>'Income Statement'!BK158</f>
        <v>0.12293803469300935</v>
      </c>
      <c r="L47" s="175">
        <f>'Income Statement'!BL158</f>
        <v>7.8415691556528389E-2</v>
      </c>
      <c r="M47" s="175">
        <f>'Income Statement'!BM158</f>
        <v>0.16882635338199137</v>
      </c>
      <c r="N47" s="188">
        <f>'Income Statement'!BN158</f>
        <v>-6.6472208772310637E-2</v>
      </c>
      <c r="O47" s="175">
        <f>'Income Statement'!BO158</f>
        <v>5.5076765576055786E-2</v>
      </c>
      <c r="P47" s="175">
        <f>'Income Statement'!BP158</f>
        <v>6.465487575947737E-2</v>
      </c>
      <c r="Q47" s="175">
        <f>'Income Statement'!BQ158</f>
        <v>0.16869168186310435</v>
      </c>
      <c r="S47" s="162"/>
      <c r="T47" s="162"/>
      <c r="U47" s="162"/>
      <c r="V47" s="162"/>
      <c r="W47" s="162"/>
    </row>
    <row r="48" spans="1:23" ht="12" customHeight="1" x14ac:dyDescent="0.3">
      <c r="A48" s="160" t="s">
        <v>300</v>
      </c>
      <c r="B48" s="175">
        <f>'Income Statement'!BB4</f>
        <v>-9.9624658057128279E-2</v>
      </c>
      <c r="C48" s="175">
        <f>'Income Statement'!BC4</f>
        <v>0.12071645587507951</v>
      </c>
      <c r="D48" s="175">
        <f>'Income Statement'!BD4</f>
        <v>6.9760110960501942E-2</v>
      </c>
      <c r="E48" s="175">
        <f>'Income Statement'!BE4</f>
        <v>0.1504007543611503</v>
      </c>
      <c r="F48" s="175">
        <f>'Income Statement'!BF4</f>
        <v>-7.7484631147541005E-2</v>
      </c>
      <c r="G48" s="175">
        <f>'Income Statement'!BG4</f>
        <v>7.5052061640982881E-2</v>
      </c>
      <c r="H48" s="175">
        <f>'Income Statement'!BH4</f>
        <v>4.1350276357249749E-2</v>
      </c>
      <c r="I48" s="175">
        <f>'Income Statement'!BI4</f>
        <v>0.17319377960762905</v>
      </c>
      <c r="J48" s="175">
        <f>'Income Statement'!BJ4</f>
        <v>-0.11416007779797899</v>
      </c>
      <c r="K48" s="175">
        <f>'Income Statement'!BK4</f>
        <v>0.12514915755811185</v>
      </c>
      <c r="L48" s="175">
        <f>'Income Statement'!BL4</f>
        <v>7.6910024180206094E-2</v>
      </c>
      <c r="M48" s="175">
        <f>'Income Statement'!BM4</f>
        <v>0.1608366816355471</v>
      </c>
      <c r="N48" s="188">
        <f>'Income Statement'!BN4</f>
        <v>-6.0083816892327557E-2</v>
      </c>
      <c r="O48" s="175">
        <f>'Income Statement'!BO4</f>
        <v>5.6536499052832978E-2</v>
      </c>
      <c r="P48" s="175">
        <f>'Income Statement'!BP4</f>
        <v>6.3030081641969993E-2</v>
      </c>
      <c r="Q48" s="175">
        <f>'Income Statement'!BQ4</f>
        <v>0.16054057850656545</v>
      </c>
      <c r="S48" s="186"/>
      <c r="T48" s="186"/>
      <c r="U48" s="186"/>
      <c r="V48" s="186"/>
      <c r="W48" s="186"/>
    </row>
    <row r="49" spans="1:23" ht="12" customHeight="1" x14ac:dyDescent="0.3">
      <c r="A49" s="167" t="s">
        <v>0</v>
      </c>
      <c r="B49" s="175">
        <f>'Income Statement'!BB9</f>
        <v>-0.10088308696486847</v>
      </c>
      <c r="C49" s="175">
        <f>'Income Statement'!BC9</f>
        <v>0.1208853777445642</v>
      </c>
      <c r="D49" s="175">
        <f>'Income Statement'!BD9</f>
        <v>6.8099561876944659E-2</v>
      </c>
      <c r="E49" s="175">
        <f>'Income Statement'!BE9</f>
        <v>0.15049192997057337</v>
      </c>
      <c r="F49" s="175">
        <f>'Income Statement'!BF9</f>
        <v>-7.9341704128558899E-2</v>
      </c>
      <c r="G49" s="175">
        <f>'Income Statement'!BG9</f>
        <v>7.559983162621009E-2</v>
      </c>
      <c r="H49" s="175">
        <f>'Income Statement'!BH9</f>
        <v>4.0595893448824638E-2</v>
      </c>
      <c r="I49" s="175">
        <f>'Income Statement'!BI9</f>
        <v>0.17294722326689227</v>
      </c>
      <c r="J49" s="175">
        <f>'Income Statement'!BJ9</f>
        <v>-0.11523416625697369</v>
      </c>
      <c r="K49" s="175">
        <f>'Income Statement'!BK9</f>
        <v>0.12492752222651715</v>
      </c>
      <c r="L49" s="175">
        <f>'Income Statement'!BL9</f>
        <v>7.5575027382256188E-2</v>
      </c>
      <c r="M49" s="175">
        <f>'Income Statement'!BM9</f>
        <v>0.16083622858512037</v>
      </c>
      <c r="N49" s="188">
        <f>'Income Statement'!BN9</f>
        <v>-5.8099317130226868E-2</v>
      </c>
      <c r="O49" s="175">
        <f>'Income Statement'!BO9</f>
        <v>5.5528304974061138E-2</v>
      </c>
      <c r="P49" s="175">
        <f>'Income Statement'!BP9</f>
        <v>6.1510758569597757E-2</v>
      </c>
      <c r="Q49" s="175">
        <f>'Income Statement'!BQ9</f>
        <v>0.16053595378654406</v>
      </c>
      <c r="S49" s="186"/>
      <c r="T49" s="186"/>
      <c r="U49" s="186"/>
      <c r="V49" s="186"/>
      <c r="W49" s="186"/>
    </row>
    <row r="50" spans="1:23" ht="12" customHeight="1" x14ac:dyDescent="0.3">
      <c r="A50" s="336" t="s">
        <v>4</v>
      </c>
      <c r="B50" s="345">
        <f>'Income Statement'!BB15</f>
        <v>-0.15294901699433527</v>
      </c>
      <c r="C50" s="345">
        <f>'Income Statement'!BC15</f>
        <v>0.11180173092053503</v>
      </c>
      <c r="D50" s="345">
        <f>'Income Statement'!BD15</f>
        <v>5.8382280093411731E-2</v>
      </c>
      <c r="E50" s="345">
        <f>'Income Statement'!BE15</f>
        <v>0.18908799144156196</v>
      </c>
      <c r="F50" s="345">
        <f>'Income Statement'!BF15</f>
        <v>-0.13118533513270358</v>
      </c>
      <c r="G50" s="345">
        <f>'Income Statement'!BG15</f>
        <v>7.3911073716911524E-2</v>
      </c>
      <c r="H50" s="345">
        <f>'Income Statement'!BH15</f>
        <v>4.7972036400891982E-2</v>
      </c>
      <c r="I50" s="345">
        <f>'Income Statement'!BI15</f>
        <v>0.206624877796308</v>
      </c>
      <c r="J50" s="345">
        <f>'Income Statement'!BJ15</f>
        <v>-0.12977790487084162</v>
      </c>
      <c r="K50" s="345">
        <f>'Income Statement'!BK15</f>
        <v>9.781477627471391E-2</v>
      </c>
      <c r="L50" s="345">
        <f>'Income Statement'!BL15</f>
        <v>6.4155649787976943E-2</v>
      </c>
      <c r="M50" s="345">
        <f>'Income Statement'!BM15</f>
        <v>0.20214710984013884</v>
      </c>
      <c r="N50" s="346">
        <f>'Income Statement'!BN15</f>
        <v>-7.4339975821861692E-2</v>
      </c>
      <c r="O50" s="345">
        <f>'Income Statement'!BO15</f>
        <v>5.559113103337876E-2</v>
      </c>
      <c r="P50" s="345">
        <f>'Income Statement'!BP15</f>
        <v>6.4155649787976943E-2</v>
      </c>
      <c r="Q50" s="345">
        <f>'Income Statement'!BQ15</f>
        <v>0.17329557920397543</v>
      </c>
      <c r="S50" s="186"/>
      <c r="T50" s="186"/>
      <c r="U50" s="186"/>
      <c r="V50" s="186"/>
      <c r="W50" s="186"/>
    </row>
    <row r="51" spans="1:23" ht="12" customHeight="1" x14ac:dyDescent="0.3">
      <c r="A51" s="336" t="s">
        <v>6</v>
      </c>
      <c r="B51" s="345">
        <f>'Income Statement'!BB23</f>
        <v>-9.1975666280417201E-2</v>
      </c>
      <c r="C51" s="345">
        <f>'Income Statement'!BC23</f>
        <v>0.15935555910033505</v>
      </c>
      <c r="D51" s="345">
        <f>'Income Statement'!BD23</f>
        <v>6.2328013208585498E-2</v>
      </c>
      <c r="E51" s="345">
        <f>'Income Statement'!BE23</f>
        <v>0.18624530501230407</v>
      </c>
      <c r="F51" s="345">
        <f>'Income Statement'!BF23</f>
        <v>-9.083961131127849E-2</v>
      </c>
      <c r="G51" s="345">
        <f>'Income Statement'!BG23</f>
        <v>9.7033745646691427E-2</v>
      </c>
      <c r="H51" s="345">
        <f>'Income Statement'!BH23</f>
        <v>2.4411603721948616E-2</v>
      </c>
      <c r="I51" s="345">
        <f>'Income Statement'!BI23</f>
        <v>0.19192135071596494</v>
      </c>
      <c r="J51" s="345">
        <f>'Income Statement'!BJ23</f>
        <v>-0.14586695355926127</v>
      </c>
      <c r="K51" s="345">
        <f>'Income Statement'!BK23</f>
        <v>0.19303033483782928</v>
      </c>
      <c r="L51" s="345">
        <f>'Income Statement'!BL23</f>
        <v>6.2115080063346761E-2</v>
      </c>
      <c r="M51" s="345">
        <f>'Income Statement'!BM23</f>
        <v>0.17611000662690524</v>
      </c>
      <c r="N51" s="346">
        <f>'Income Statement'!BN23</f>
        <v>-6.058599802789133E-2</v>
      </c>
      <c r="O51" s="345">
        <f>'Income Statement'!BO23</f>
        <v>7.3727301354046482E-2</v>
      </c>
      <c r="P51" s="345">
        <f>'Income Statement'!BP23</f>
        <v>6.2115080063346761E-2</v>
      </c>
      <c r="Q51" s="345">
        <f>'Income Statement'!BQ23</f>
        <v>0.16677580022510452</v>
      </c>
      <c r="S51" s="186"/>
      <c r="T51" s="186"/>
      <c r="U51" s="186"/>
      <c r="V51" s="186"/>
      <c r="W51" s="186"/>
    </row>
    <row r="52" spans="1:23" ht="12" customHeight="1" x14ac:dyDescent="0.3">
      <c r="A52" s="336" t="s">
        <v>7</v>
      </c>
      <c r="B52" s="172">
        <f>'Income Statement'!BB31</f>
        <v>-1.2567024128686377E-2</v>
      </c>
      <c r="C52" s="172">
        <f>'Income Statement'!BC31</f>
        <v>9.1973527914474884E-2</v>
      </c>
      <c r="D52" s="172">
        <f>'Income Statement'!BD31</f>
        <v>6.1227661227661212E-2</v>
      </c>
      <c r="E52" s="172">
        <f>'Income Statement'!BE31</f>
        <v>7.1313515888124179E-2</v>
      </c>
      <c r="F52" s="172">
        <f>'Income Statement'!BF31</f>
        <v>3.0071077091307075E-3</v>
      </c>
      <c r="G52" s="172">
        <f>'Income Statement'!BG31</f>
        <v>5.2194058326519466E-2</v>
      </c>
      <c r="H52" s="172">
        <f>'Income Statement'!BH31</f>
        <v>4.261106074342691E-2</v>
      </c>
      <c r="I52" s="172">
        <f>'Income Statement'!BI31</f>
        <v>0.11950310559006216</v>
      </c>
      <c r="J52" s="172">
        <f>'Income Statement'!BJ31</f>
        <v>-8.7438970261873084E-2</v>
      </c>
      <c r="K52" s="172">
        <f>'Income Statement'!BK31</f>
        <v>0.11235408560311289</v>
      </c>
      <c r="L52" s="172">
        <f>'Income Statement'!BL31</f>
        <v>9.5321381722780929E-2</v>
      </c>
      <c r="M52" s="172">
        <f>'Income Statement'!BM31</f>
        <v>8.7125748502993927E-2</v>
      </c>
      <c r="N52" s="173">
        <f>'Income Statement'!BN31</f>
        <v>-3.3625263930964877E-2</v>
      </c>
      <c r="O52" s="172">
        <f>'Income Statement'!BO31</f>
        <v>4.2831955252918386E-2</v>
      </c>
      <c r="P52" s="172">
        <f>'Income Statement'!BP31</f>
        <v>5.8810668998688032E-2</v>
      </c>
      <c r="Q52" s="172">
        <f>'Income Statement'!BQ31</f>
        <v>0.14335639066694195</v>
      </c>
      <c r="S52" s="186"/>
      <c r="T52" s="186"/>
      <c r="U52" s="186"/>
      <c r="V52" s="186"/>
      <c r="W52" s="186"/>
    </row>
    <row r="53" spans="1:23" ht="12" customHeight="1" x14ac:dyDescent="0.3">
      <c r="A53" s="336" t="s">
        <v>8</v>
      </c>
      <c r="B53" s="345">
        <f>'Income Statement'!BB39</f>
        <v>-4.3825880959431407E-2</v>
      </c>
      <c r="C53" s="345">
        <f>'Income Statement'!BC39</f>
        <v>0.13471663053576965</v>
      </c>
      <c r="D53" s="345">
        <f>'Income Statement'!BD39</f>
        <v>0.12909388646288211</v>
      </c>
      <c r="E53" s="345">
        <f>'Income Statement'!BE39</f>
        <v>7.4933526710176501E-2</v>
      </c>
      <c r="F53" s="345">
        <f>'Income Statement'!BF39</f>
        <v>1.6190690353047099E-2</v>
      </c>
      <c r="G53" s="345">
        <f>'Income Statement'!BG39</f>
        <v>7.9884930294312984E-2</v>
      </c>
      <c r="H53" s="345">
        <f>'Income Statement'!BH39</f>
        <v>4.2622950819672045E-2</v>
      </c>
      <c r="I53" s="345">
        <f>'Income Statement'!BI39</f>
        <v>0.10750786163522008</v>
      </c>
      <c r="J53" s="345">
        <f>'Income Statement'!BJ39</f>
        <v>-4.4897959183673453E-2</v>
      </c>
      <c r="K53" s="345">
        <f>'Income Statement'!BK39</f>
        <v>0.1155704199182459</v>
      </c>
      <c r="L53" s="345">
        <f>'Income Statement'!BL39</f>
        <v>0.10909393737508322</v>
      </c>
      <c r="M53" s="345">
        <f>'Income Statement'!BM39</f>
        <v>0.11172848776092503</v>
      </c>
      <c r="N53" s="346">
        <f>'Income Statement'!BN39</f>
        <v>-3.3086586518978778E-2</v>
      </c>
      <c r="O53" s="345">
        <f>'Income Statement'!BO39</f>
        <v>4.008069225460531E-2</v>
      </c>
      <c r="P53" s="345">
        <f>'Income Statement'!BP39</f>
        <v>5.5428101695643717E-2</v>
      </c>
      <c r="Q53" s="345">
        <f>'Income Statement'!BQ39</f>
        <v>0.13057134348568655</v>
      </c>
      <c r="S53" s="186"/>
      <c r="T53" s="186"/>
      <c r="U53" s="186"/>
      <c r="V53" s="186"/>
      <c r="W53" s="186"/>
    </row>
    <row r="54" spans="1:23" ht="12" customHeight="1" x14ac:dyDescent="0.3">
      <c r="A54" s="167" t="s">
        <v>302</v>
      </c>
      <c r="B54" s="175">
        <f>'Income Statement'!BB48</f>
        <v>0.11413043478260865</v>
      </c>
      <c r="C54" s="175">
        <f>'Income Statement'!BC48</f>
        <v>9.7560975609756184E-2</v>
      </c>
      <c r="D54" s="175">
        <f>'Income Statement'!BD48</f>
        <v>0.30222222222222217</v>
      </c>
      <c r="E54" s="175">
        <f>'Income Statement'!BE48</f>
        <v>0.13993174061433455</v>
      </c>
      <c r="F54" s="175">
        <f>'Income Statement'!BF48</f>
        <v>0.13772455089820368</v>
      </c>
      <c r="G54" s="175">
        <f>'Income Statement'!BG48</f>
        <v>2.3684210526315752E-2</v>
      </c>
      <c r="H54" s="175">
        <f>'Income Statement'!BH48</f>
        <v>0.11568123393316188</v>
      </c>
      <c r="I54" s="175">
        <f>'Income Statement'!BI48</f>
        <v>0.19585253456221197</v>
      </c>
      <c r="J54" s="175">
        <f>'Income Statement'!BJ48</f>
        <v>-1.7341040462427793E-2</v>
      </c>
      <c r="K54" s="175">
        <f>'Income Statement'!BK48</f>
        <v>0.14313725490196072</v>
      </c>
      <c r="L54" s="175">
        <f>'Income Statement'!BL48</f>
        <v>0.18353344768439106</v>
      </c>
      <c r="M54" s="175">
        <f>'Income Statement'!BM48</f>
        <v>0.16086956521739126</v>
      </c>
      <c r="N54" s="188">
        <f>'Income Statement'!BN48</f>
        <v>-0.20411985018726597</v>
      </c>
      <c r="O54" s="175">
        <f>'Income Statement'!BO48</f>
        <v>0.14313725490196072</v>
      </c>
      <c r="P54" s="175">
        <f>'Income Statement'!BP48</f>
        <v>0.18353344768439106</v>
      </c>
      <c r="Q54" s="175">
        <f>'Income Statement'!BQ48</f>
        <v>0.16086956521739126</v>
      </c>
      <c r="S54" s="186"/>
      <c r="T54" s="186"/>
      <c r="U54" s="186"/>
      <c r="V54" s="186"/>
      <c r="W54" s="186"/>
    </row>
    <row r="55" spans="1:23" ht="12" customHeight="1" x14ac:dyDescent="0.3">
      <c r="A55" s="160" t="s">
        <v>301</v>
      </c>
      <c r="B55" s="175">
        <f>'Income Statement'!BB54</f>
        <v>-0.53370013755158185</v>
      </c>
      <c r="C55" s="175">
        <f>'Income Statement'!BC54</f>
        <v>-0.18584070796460173</v>
      </c>
      <c r="D55" s="175">
        <f>'Income Statement'!BD54</f>
        <v>-0.23913043478260865</v>
      </c>
      <c r="E55" s="175">
        <f>'Income Statement'!BE54</f>
        <v>4.0999999999999996</v>
      </c>
      <c r="F55" s="175">
        <f>'Income Statement'!BF54</f>
        <v>-0.58916900093370683</v>
      </c>
      <c r="G55" s="175">
        <f>'Income Statement'!BG54</f>
        <v>-0.19772727272727275</v>
      </c>
      <c r="H55" s="175">
        <f>'Income Statement'!BH54</f>
        <v>-0.23512747875354112</v>
      </c>
      <c r="I55" s="175">
        <f>'Income Statement'!BI54</f>
        <v>3.0111111111111111</v>
      </c>
      <c r="J55" s="175">
        <f>'Income Statement'!BJ54</f>
        <v>-0.61957525392428447</v>
      </c>
      <c r="K55" s="175">
        <f>'Income Statement'!BK54</f>
        <v>-0.10194174757281549</v>
      </c>
      <c r="L55" s="175">
        <f>'Income Statement'!BL54</f>
        <v>0.27027027027027017</v>
      </c>
      <c r="M55" s="175">
        <f>'Income Statement'!BM54</f>
        <v>1.0319148936170213</v>
      </c>
      <c r="N55" s="188">
        <f>'Income Statement'!BN54</f>
        <v>-0.46073298429319376</v>
      </c>
      <c r="O55" s="175">
        <f>'Income Statement'!BO54</f>
        <v>-0.10194174757281549</v>
      </c>
      <c r="P55" s="175">
        <f>'Income Statement'!BP54</f>
        <v>0.27027027027027017</v>
      </c>
      <c r="Q55" s="175">
        <f>'Income Statement'!BQ54</f>
        <v>1.0319148936170213</v>
      </c>
      <c r="S55" s="186"/>
      <c r="T55" s="186"/>
      <c r="U55" s="186"/>
      <c r="V55" s="186"/>
      <c r="W55" s="186"/>
    </row>
    <row r="56" spans="1:23" ht="12" customHeight="1" x14ac:dyDescent="0.25">
      <c r="S56" s="162"/>
      <c r="T56" s="162"/>
      <c r="U56" s="162"/>
      <c r="V56" s="162"/>
      <c r="W56" s="162"/>
    </row>
    <row r="57" spans="1:23" ht="12" customHeight="1" x14ac:dyDescent="0.25">
      <c r="A57" s="168" t="s">
        <v>224</v>
      </c>
      <c r="S57" s="162"/>
      <c r="T57" s="162"/>
      <c r="U57" s="162"/>
      <c r="V57" s="162"/>
      <c r="W57" s="162"/>
    </row>
    <row r="58" spans="1:23" ht="12" customHeight="1" x14ac:dyDescent="0.3">
      <c r="A58" s="335" t="s">
        <v>411</v>
      </c>
      <c r="B58" s="172">
        <f>'Income Statement'!BB85</f>
        <v>2.0270270270270174E-2</v>
      </c>
      <c r="C58" s="172">
        <f>'Income Statement'!BC85</f>
        <v>1.655629139072845E-2</v>
      </c>
      <c r="D58" s="172">
        <f>'Income Statement'!BD85</f>
        <v>2.2801302931596101E-2</v>
      </c>
      <c r="E58" s="172">
        <f>'Income Statement'!BE85</f>
        <v>1.5923566878980999E-2</v>
      </c>
      <c r="F58" s="172">
        <f>'Income Statement'!BF85</f>
        <v>1.5673981191222541E-2</v>
      </c>
      <c r="G58" s="172">
        <f>'Income Statement'!BG85</f>
        <v>9.2592592592593004E-3</v>
      </c>
      <c r="H58" s="172">
        <f>'Income Statement'!BH85</f>
        <v>6.1162079510703737E-3</v>
      </c>
      <c r="I58" s="172">
        <f>'Income Statement'!BI85</f>
        <v>1.8237082066869359E-2</v>
      </c>
      <c r="J58" s="172">
        <f>'Income Statement'!BJ85</f>
        <v>2.3880597014925398E-2</v>
      </c>
      <c r="K58" s="172">
        <f>'Income Statement'!BK85</f>
        <v>1.4577259475218707E-2</v>
      </c>
      <c r="L58" s="172">
        <f>'Income Statement'!BL85</f>
        <v>1.7241379310344751E-2</v>
      </c>
      <c r="M58" s="172">
        <f>'Income Statement'!BM85</f>
        <v>1.1299435028248483E-2</v>
      </c>
      <c r="N58" s="173">
        <f>'Income Statement'!BN85</f>
        <v>-3.5754189944133818E-3</v>
      </c>
      <c r="O58" s="172">
        <f>'Income Statement'!BO85</f>
        <v>1.4577259475218707E-2</v>
      </c>
      <c r="P58" s="172">
        <f>'Income Statement'!BP85</f>
        <v>1.7241379310344751E-2</v>
      </c>
      <c r="Q58" s="172">
        <f>'Income Statement'!BQ85</f>
        <v>1.1299435028248705E-2</v>
      </c>
      <c r="S58" s="186"/>
      <c r="T58" s="186"/>
      <c r="U58" s="186"/>
      <c r="V58" s="186"/>
      <c r="W58" s="186"/>
    </row>
    <row r="59" spans="1:23" ht="12" customHeight="1" x14ac:dyDescent="0.25">
      <c r="A59" s="335" t="s">
        <v>393</v>
      </c>
      <c r="B59" s="172">
        <f>'Income Statement'!BB88</f>
        <v>-0.12283886336495509</v>
      </c>
      <c r="C59" s="172">
        <f>'Income Statement'!BC88</f>
        <v>9.691120078441684E-2</v>
      </c>
      <c r="D59" s="172">
        <f>'Income Statement'!BD88</f>
        <v>4.6475637146269566E-2</v>
      </c>
      <c r="E59" s="172">
        <f>'Income Statement'!BE88</f>
        <v>0.15242200830945341</v>
      </c>
      <c r="F59" s="172">
        <f>'Income Statement'!BF88</f>
        <v>-0.10528163816637448</v>
      </c>
      <c r="G59" s="172">
        <f>'Income Statement'!BG88</f>
        <v>5.8589077584657812E-2</v>
      </c>
      <c r="H59" s="172">
        <f>'Income Statement'!BH88</f>
        <v>3.0934263826142505E-2</v>
      </c>
      <c r="I59" s="172">
        <f>'Income Statement'!BI88</f>
        <v>0.17770943341228129</v>
      </c>
      <c r="J59" s="172">
        <f>'Income Statement'!BJ88</f>
        <v>-0.14353085487195094</v>
      </c>
      <c r="K59" s="172">
        <f>'Income Statement'!BK88</f>
        <v>0.10181184880153449</v>
      </c>
      <c r="L59" s="172">
        <f>'Income Statement'!BL88</f>
        <v>6.1517439979431821E-2</v>
      </c>
      <c r="M59" s="172">
        <f>'Income Statement'!BM88</f>
        <v>0.15241025291314303</v>
      </c>
      <c r="N59" s="173">
        <f>'Income Statement'!BN88</f>
        <v>-7.0024922551328084E-2</v>
      </c>
      <c r="O59" s="172">
        <f>'Income Statement'!BO88</f>
        <v>4.932158784999241E-2</v>
      </c>
      <c r="P59" s="172">
        <f>'Income Statement'!BP88</f>
        <v>4.797224950113832E-2</v>
      </c>
      <c r="Q59" s="172">
        <f>'Income Statement'!BQ88</f>
        <v>0.15227747284817306</v>
      </c>
      <c r="S59" s="162"/>
      <c r="T59" s="162"/>
      <c r="U59" s="162"/>
      <c r="V59" s="162"/>
      <c r="W59" s="162"/>
    </row>
    <row r="60" spans="1:23" ht="12" customHeight="1" thickBot="1" x14ac:dyDescent="0.3">
      <c r="A60" s="335" t="s">
        <v>394</v>
      </c>
      <c r="B60" s="172">
        <f>'Income Statement'!BB91</f>
        <v>-0.11441494686004616</v>
      </c>
      <c r="C60" s="172">
        <f>'Income Statement'!BC91</f>
        <v>0.10063950064244565</v>
      </c>
      <c r="D60" s="172">
        <f>'Income Statement'!BD91</f>
        <v>4.7459956816520599E-2</v>
      </c>
      <c r="E60" s="172">
        <f>'Income Statement'!BE91</f>
        <v>0.12868165641662888</v>
      </c>
      <c r="F60" s="172">
        <f>'Income Statement'!BF91</f>
        <v>-9.3659873582235931E-2</v>
      </c>
      <c r="G60" s="172">
        <f>'Income Statement'!BG91</f>
        <v>6.2382014954920351E-2</v>
      </c>
      <c r="H60" s="172">
        <f>'Income Statement'!BH91</f>
        <v>3.2664522309733046E-2</v>
      </c>
      <c r="I60" s="172">
        <f>'Income Statement'!BI91</f>
        <v>0.15881532901066464</v>
      </c>
      <c r="J60" s="172">
        <f>'Income Statement'!BJ91</f>
        <v>-0.13350366724871754</v>
      </c>
      <c r="K60" s="172">
        <f>'Income Statement'!BK91</f>
        <v>0.1037639074813006</v>
      </c>
      <c r="L60" s="172">
        <f>'Income Statement'!BL91</f>
        <v>5.8721287636950281E-2</v>
      </c>
      <c r="M60" s="172">
        <f>'Income Statement'!BM91</f>
        <v>0.14453234897016065</v>
      </c>
      <c r="N60" s="173">
        <f>'Income Statement'!BN91</f>
        <v>-6.1683895506941977E-2</v>
      </c>
      <c r="O60" s="172">
        <f>'Income Statement'!BO91</f>
        <v>4.9770664214434213E-2</v>
      </c>
      <c r="P60" s="172">
        <f>'Income Statement'!BP91</f>
        <v>4.4877399104831905E-2</v>
      </c>
      <c r="Q60" s="172">
        <f>'Income Statement'!BQ91</f>
        <v>0.14423629151426121</v>
      </c>
      <c r="S60" s="164"/>
      <c r="T60" s="164"/>
      <c r="U60" s="164"/>
      <c r="V60" s="164"/>
      <c r="W60" s="164"/>
    </row>
  </sheetData>
  <mergeCells count="2">
    <mergeCell ref="A20:C20"/>
    <mergeCell ref="A45:C45"/>
  </mergeCells>
  <pageMargins left="0.7" right="0.7" top="0.75" bottom="0.75" header="0.3" footer="0.3"/>
  <pageSetup scale="15" orientation="portrait" r:id="rId1"/>
  <customProperties>
    <customPr name="Qube.Worksheet.Visibility"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91"/>
  <sheetViews>
    <sheetView zoomScale="90" zoomScaleNormal="90" workbookViewId="0">
      <selection activeCell="L27" sqref="L27"/>
    </sheetView>
  </sheetViews>
  <sheetFormatPr defaultColWidth="9.1796875" defaultRowHeight="11.5" outlineLevelRow="1" outlineLevelCol="1" x14ac:dyDescent="0.25"/>
  <cols>
    <col min="1" max="1" width="31.7265625" style="1" customWidth="1"/>
    <col min="2" max="6" width="11.453125" style="1" customWidth="1"/>
    <col min="7" max="10" width="11.453125" style="1" customWidth="1" outlineLevel="1"/>
    <col min="11" max="11" width="10.54296875" style="1" customWidth="1"/>
    <col min="12" max="16384" width="9.1796875" style="1"/>
  </cols>
  <sheetData>
    <row r="1" spans="1:10" ht="30" customHeight="1" x14ac:dyDescent="0.25">
      <c r="A1" s="63"/>
      <c r="B1" s="63"/>
      <c r="C1" s="63"/>
      <c r="D1" s="63"/>
      <c r="E1" s="63"/>
      <c r="F1" s="63"/>
      <c r="G1" s="63"/>
      <c r="H1" s="63"/>
      <c r="I1" s="63"/>
      <c r="J1" s="63"/>
    </row>
    <row r="2" spans="1:10" x14ac:dyDescent="0.25">
      <c r="A2" s="1" t="s">
        <v>232</v>
      </c>
      <c r="B2" s="66" t="s">
        <v>326</v>
      </c>
    </row>
    <row r="3" spans="1:10" x14ac:dyDescent="0.25">
      <c r="A3" s="1" t="s">
        <v>233</v>
      </c>
      <c r="B3" s="116">
        <v>717</v>
      </c>
      <c r="C3" s="12"/>
      <c r="D3" s="353"/>
      <c r="E3" s="353"/>
      <c r="F3" s="353"/>
      <c r="G3" s="353"/>
      <c r="H3" s="353"/>
      <c r="I3" s="353"/>
      <c r="J3" s="353"/>
    </row>
    <row r="4" spans="1:10" x14ac:dyDescent="0.25">
      <c r="A4" s="1" t="s">
        <v>234</v>
      </c>
      <c r="B4" s="62">
        <f>HLOOKUP('NTM Valuation'!$C$3,'Shares Outstanding &amp; Corporate'!A1:CL9,ROW('Shares Outstanding &amp; Corporate'!A9),FALSE)</f>
        <v>2565</v>
      </c>
      <c r="D4" s="353"/>
      <c r="E4" s="68"/>
    </row>
    <row r="5" spans="1:10" x14ac:dyDescent="0.25">
      <c r="A5" s="1" t="s">
        <v>235</v>
      </c>
      <c r="B5" s="13">
        <f>B3*B4</f>
        <v>1839105</v>
      </c>
      <c r="C5" s="68"/>
      <c r="D5" s="353"/>
      <c r="E5" s="353"/>
    </row>
    <row r="6" spans="1:10" x14ac:dyDescent="0.25">
      <c r="A6" s="1" t="s">
        <v>236</v>
      </c>
      <c r="B6" s="13">
        <f>HLOOKUP('NTM Valuation'!C3,'Balance Sheet'!A1:CL42,ROW('Balance Sheet'!A42),FALSE)</f>
        <v>-22848</v>
      </c>
    </row>
    <row r="7" spans="1:10" x14ac:dyDescent="0.25">
      <c r="A7" s="1" t="s">
        <v>237</v>
      </c>
      <c r="B7" s="13">
        <f>B5+B6</f>
        <v>1816257</v>
      </c>
    </row>
    <row r="8" spans="1:10" ht="12" thickBot="1" x14ac:dyDescent="0.3">
      <c r="B8" s="79"/>
      <c r="C8" s="79"/>
      <c r="D8" s="79"/>
      <c r="E8" s="79"/>
      <c r="F8" s="79"/>
      <c r="G8" s="79"/>
      <c r="H8" s="79"/>
      <c r="I8" s="79"/>
      <c r="J8" s="79"/>
    </row>
    <row r="9" spans="1:10" x14ac:dyDescent="0.25">
      <c r="A9" s="395"/>
      <c r="B9" s="396">
        <f>'Income Statement'!CY1</f>
        <v>2022</v>
      </c>
      <c r="C9" s="396">
        <f>'Income Statement'!CZ1</f>
        <v>2023</v>
      </c>
      <c r="D9" s="396">
        <f>'Income Statement'!DA1</f>
        <v>2024</v>
      </c>
      <c r="E9" s="396">
        <f>'Income Statement'!DB1</f>
        <v>2025</v>
      </c>
      <c r="F9" s="397" t="str">
        <f>'Income Statement'!DC1</f>
        <v>2026E</v>
      </c>
      <c r="G9" s="396" t="str">
        <f>'Income Statement'!DD1</f>
        <v>2027E</v>
      </c>
      <c r="H9" s="396" t="str">
        <f>'Income Statement'!DE1</f>
        <v>2028E</v>
      </c>
      <c r="I9" s="396" t="str">
        <f>'Income Statement'!DF1</f>
        <v>2029E</v>
      </c>
      <c r="J9" s="397" t="str">
        <f>'Income Statement'!DG1</f>
        <v>2030E</v>
      </c>
    </row>
    <row r="10" spans="1:10" x14ac:dyDescent="0.25">
      <c r="A10" s="398" t="s">
        <v>172</v>
      </c>
      <c r="B10" s="377">
        <f>'Income Statement'!CY157</f>
        <v>116609</v>
      </c>
      <c r="C10" s="377">
        <f>'Income Statement'!CZ157</f>
        <v>134901</v>
      </c>
      <c r="D10" s="377">
        <f>'Income Statement'!DA157</f>
        <v>164500</v>
      </c>
      <c r="E10" s="377">
        <f>'Income Statement'!DB157</f>
        <v>200965</v>
      </c>
      <c r="F10" s="399">
        <f>'Income Statement'!DC157</f>
        <v>251108.31</v>
      </c>
      <c r="G10" s="377">
        <f>'Income Statement'!DD157</f>
        <v>299097.5748</v>
      </c>
      <c r="H10" s="377">
        <f>'Income Statement'!DE157</f>
        <v>345410.31978149997</v>
      </c>
      <c r="I10" s="377">
        <f>'Income Statement'!DF157</f>
        <v>390292.00712591241</v>
      </c>
      <c r="J10" s="399">
        <f>'Income Statement'!DG157</f>
        <v>433169.8077201508</v>
      </c>
    </row>
    <row r="11" spans="1:10" ht="12" x14ac:dyDescent="0.3">
      <c r="A11" s="400" t="s">
        <v>2</v>
      </c>
      <c r="B11" s="331">
        <f>'Income Statement'!CY159</f>
        <v>-1.1193175554782941E-2</v>
      </c>
      <c r="C11" s="331">
        <f>'Income Statement'!CZ159</f>
        <v>0.15686610810486323</v>
      </c>
      <c r="D11" s="331">
        <f>'Income Statement'!DA159</f>
        <v>0.21941275453851339</v>
      </c>
      <c r="E11" s="331">
        <f>'Income Statement'!DB159</f>
        <v>0.22167173252279637</v>
      </c>
      <c r="F11" s="401">
        <f>'Income Statement'!DC159</f>
        <v>0.24951265145672141</v>
      </c>
      <c r="G11" s="331">
        <f>'Income Statement'!DD159</f>
        <v>0.19110982348612837</v>
      </c>
      <c r="H11" s="331">
        <f>'Income Statement'!DE159</f>
        <v>0.15484159312381007</v>
      </c>
      <c r="I11" s="331">
        <f>'Income Statement'!DF159</f>
        <v>0.12993730868493958</v>
      </c>
      <c r="J11" s="401">
        <f>'Income Statement'!DG159</f>
        <v>0.1098608216703898</v>
      </c>
    </row>
    <row r="12" spans="1:10" x14ac:dyDescent="0.25">
      <c r="A12" s="402" t="s">
        <v>238</v>
      </c>
      <c r="B12" s="416">
        <f>$B$7/B10</f>
        <v>15.5756159473111</v>
      </c>
      <c r="C12" s="416">
        <f t="shared" ref="C12:I12" si="0">$B$7/C10</f>
        <v>13.463628883403384</v>
      </c>
      <c r="D12" s="416">
        <f t="shared" si="0"/>
        <v>11.041075987841944</v>
      </c>
      <c r="E12" s="416">
        <f t="shared" si="0"/>
        <v>9.0376782026721063</v>
      </c>
      <c r="F12" s="403">
        <f t="shared" si="0"/>
        <v>7.2329625411440981</v>
      </c>
      <c r="G12" s="416">
        <f t="shared" si="0"/>
        <v>6.0724564591153616</v>
      </c>
      <c r="H12" s="416">
        <f t="shared" si="0"/>
        <v>5.2582592238382739</v>
      </c>
      <c r="I12" s="416">
        <f t="shared" si="0"/>
        <v>4.6535849231830566</v>
      </c>
      <c r="J12" s="403">
        <f t="shared" ref="J12" si="1">$B$7/J10</f>
        <v>4.1929445857717589</v>
      </c>
    </row>
    <row r="13" spans="1:10" x14ac:dyDescent="0.25">
      <c r="A13" s="402" t="s">
        <v>239</v>
      </c>
      <c r="B13" s="417" t="str">
        <f>IFERROR(IF(AND(B12/(B11*100)&gt;$B$89,B12/(B11*100)&lt;$C$89),B12/(B11*100),"n/a"),"n/a")</f>
        <v>n/a</v>
      </c>
      <c r="C13" s="417">
        <f>IFERROR(IF(AND(C12/(C11*100)&gt;$B$89,C12/(C11*100)&lt;$C$89),C12/(C11*100),"n/a"),"n/a")</f>
        <v>0.85828794033718869</v>
      </c>
      <c r="D13" s="417">
        <f t="shared" ref="D13:J13" si="2">IFERROR(IF(AND(D12/(D11*100)&gt;$B$89,D12/(D11*100)&lt;$C$89),D12/(D11*100),"n/a"),"n/a")</f>
        <v>0.5032103084009143</v>
      </c>
      <c r="E13" s="417">
        <f t="shared" si="2"/>
        <v>0.40770548864378481</v>
      </c>
      <c r="F13" s="404">
        <f t="shared" si="2"/>
        <v>0.28988359904462291</v>
      </c>
      <c r="G13" s="417">
        <f t="shared" si="2"/>
        <v>0.31774695556432914</v>
      </c>
      <c r="H13" s="417">
        <f t="shared" si="2"/>
        <v>0.33958958428138963</v>
      </c>
      <c r="I13" s="417">
        <f t="shared" si="2"/>
        <v>0.35814078114136216</v>
      </c>
      <c r="J13" s="404">
        <f t="shared" si="2"/>
        <v>0.38165967831113179</v>
      </c>
    </row>
    <row r="14" spans="1:10" x14ac:dyDescent="0.25">
      <c r="A14" s="398"/>
      <c r="B14" s="212"/>
      <c r="C14" s="212"/>
      <c r="D14" s="212"/>
      <c r="E14" s="212"/>
      <c r="F14" s="418"/>
      <c r="G14" s="212"/>
      <c r="H14" s="212"/>
      <c r="I14" s="212"/>
      <c r="J14" s="418"/>
    </row>
    <row r="15" spans="1:10" x14ac:dyDescent="0.25">
      <c r="A15" s="405" t="s">
        <v>366</v>
      </c>
      <c r="B15" s="377">
        <f>'Income Statement'!CY216</f>
        <v>28945</v>
      </c>
      <c r="C15" s="377">
        <f>'Income Statement'!CZ216</f>
        <v>46751</v>
      </c>
      <c r="D15" s="377">
        <f>'Income Statement'!DA216</f>
        <v>69380</v>
      </c>
      <c r="E15" s="377">
        <f>'Income Statement'!DB216</f>
        <v>83276</v>
      </c>
      <c r="F15" s="399">
        <f>'Income Statement'!DC216</f>
        <v>84762.202014081297</v>
      </c>
      <c r="G15" s="377">
        <f>'Income Statement'!DD216</f>
        <v>99831.570483485848</v>
      </c>
      <c r="H15" s="377">
        <f>'Income Statement'!DE216</f>
        <v>112239.76230424954</v>
      </c>
      <c r="I15" s="377">
        <f>'Income Statement'!DF216</f>
        <v>124083.21586173031</v>
      </c>
      <c r="J15" s="399">
        <f>'Income Statement'!DG216</f>
        <v>136774.59854384698</v>
      </c>
    </row>
    <row r="16" spans="1:10" ht="12" x14ac:dyDescent="0.3">
      <c r="A16" s="400" t="s">
        <v>439</v>
      </c>
      <c r="B16" s="331">
        <f>'Income Statement'!CY217</f>
        <v>0.24822269293107735</v>
      </c>
      <c r="C16" s="331">
        <f>'Income Statement'!CZ217</f>
        <v>0.34655784612419477</v>
      </c>
      <c r="D16" s="331">
        <f>'Income Statement'!DA217</f>
        <v>0.4217629179331307</v>
      </c>
      <c r="E16" s="331">
        <f>'Income Statement'!DB217</f>
        <v>0.41438061353967109</v>
      </c>
      <c r="F16" s="401">
        <f>'Income Statement'!DC217</f>
        <v>0.33755235744321366</v>
      </c>
      <c r="G16" s="331">
        <f>'Income Statement'!DD217</f>
        <v>0.33377592763913594</v>
      </c>
      <c r="H16" s="331">
        <f>'Income Statement'!DE217</f>
        <v>0.32494617524818104</v>
      </c>
      <c r="I16" s="331">
        <f>'Income Statement'!DF217</f>
        <v>0.31792405070109397</v>
      </c>
      <c r="J16" s="401">
        <f>'Income Statement'!DG217</f>
        <v>0.3157528435874048</v>
      </c>
    </row>
    <row r="17" spans="1:11" ht="12" x14ac:dyDescent="0.3">
      <c r="A17" s="400" t="s">
        <v>2</v>
      </c>
      <c r="B17" s="331">
        <f>'Income Statement'!CY219</f>
        <v>-0.38089534361431354</v>
      </c>
      <c r="C17" s="331">
        <f>'Income Statement'!CZ219</f>
        <v>0.61516669545690106</v>
      </c>
      <c r="D17" s="331">
        <f>'Income Statement'!DA219</f>
        <v>0.48403242711385852</v>
      </c>
      <c r="E17" s="331">
        <f>'Income Statement'!DB219</f>
        <v>0.20028826751225126</v>
      </c>
      <c r="F17" s="401">
        <f>'Income Statement'!DC219</f>
        <v>1.7846702700433426E-2</v>
      </c>
      <c r="G17" s="331">
        <f>'Income Statement'!DD219</f>
        <v>0.17778406071731268</v>
      </c>
      <c r="H17" s="331">
        <f>'Income Statement'!DE219</f>
        <v>0.12429126137824564</v>
      </c>
      <c r="I17" s="331">
        <f>'Income Statement'!DF219</f>
        <v>0.1055192323499099</v>
      </c>
      <c r="J17" s="401">
        <f>'Income Statement'!DG219</f>
        <v>0.10228121985699556</v>
      </c>
    </row>
    <row r="18" spans="1:11" x14ac:dyDescent="0.25">
      <c r="A18" s="402" t="s">
        <v>440</v>
      </c>
      <c r="B18" s="416">
        <f t="shared" ref="B18:J18" si="3">$B$7/B15</f>
        <v>62.748557609258938</v>
      </c>
      <c r="C18" s="416">
        <f t="shared" si="3"/>
        <v>38.849586105110049</v>
      </c>
      <c r="D18" s="416">
        <f t="shared" si="3"/>
        <v>26.178394349956761</v>
      </c>
      <c r="E18" s="416">
        <f t="shared" si="3"/>
        <v>21.810089341466931</v>
      </c>
      <c r="F18" s="403">
        <f t="shared" si="3"/>
        <v>21.427675978713609</v>
      </c>
      <c r="G18" s="416">
        <f t="shared" si="3"/>
        <v>18.193212740256804</v>
      </c>
      <c r="H18" s="416">
        <f t="shared" si="3"/>
        <v>16.181939115985049</v>
      </c>
      <c r="I18" s="416">
        <f t="shared" si="3"/>
        <v>14.637410768140555</v>
      </c>
      <c r="J18" s="403">
        <f t="shared" si="3"/>
        <v>13.279198179607505</v>
      </c>
    </row>
    <row r="19" spans="1:11" x14ac:dyDescent="0.25">
      <c r="A19" s="402" t="s">
        <v>441</v>
      </c>
      <c r="B19" s="417" t="str">
        <f>IFERROR(IF(AND(B18/(B17*100)&gt;$B$90,B18/(B17*100)&lt;$C$90),B18/(B17*100),"n/a"),"n/a")</f>
        <v>n/a</v>
      </c>
      <c r="C19" s="417">
        <f t="shared" ref="C19:J19" si="4">IFERROR(IF(AND(C18/(C17*100)&gt;$B$90,C18/(C17*100)&lt;$C$90),C18/(C17*100),"n/a"),"n/a")</f>
        <v>0.63152941132899598</v>
      </c>
      <c r="D19" s="417">
        <f t="shared" si="4"/>
        <v>0.54083968105299773</v>
      </c>
      <c r="E19" s="417">
        <f t="shared" si="4"/>
        <v>1.088934944236454</v>
      </c>
      <c r="F19" s="404" t="str">
        <f t="shared" si="4"/>
        <v>n/a</v>
      </c>
      <c r="G19" s="417">
        <f t="shared" si="4"/>
        <v>1.0233320505140842</v>
      </c>
      <c r="H19" s="417">
        <f t="shared" si="4"/>
        <v>1.3019369935220022</v>
      </c>
      <c r="I19" s="417">
        <f t="shared" si="4"/>
        <v>1.387179421434926</v>
      </c>
      <c r="J19" s="404">
        <f t="shared" si="4"/>
        <v>1.2983026794336057</v>
      </c>
    </row>
    <row r="20" spans="1:11" x14ac:dyDescent="0.25">
      <c r="A20" s="398"/>
      <c r="B20" s="212"/>
      <c r="C20" s="212"/>
      <c r="D20" s="212"/>
      <c r="E20" s="212"/>
      <c r="F20" s="418"/>
      <c r="G20" s="212"/>
      <c r="H20" s="212"/>
      <c r="I20" s="212"/>
      <c r="J20" s="418"/>
    </row>
    <row r="21" spans="1:11" x14ac:dyDescent="0.25">
      <c r="A21" s="398" t="s">
        <v>133</v>
      </c>
      <c r="B21" s="377">
        <f>'Cash Flow Statement'!CY72</f>
        <v>37631</v>
      </c>
      <c r="C21" s="377">
        <f>'Cash Flow Statement'!CZ72</f>
        <v>57928</v>
      </c>
      <c r="D21" s="377">
        <f>'Cash Flow Statement'!DA72</f>
        <v>84878</v>
      </c>
      <c r="E21" s="377">
        <f>'Cash Flow Statement'!DB72</f>
        <v>101892</v>
      </c>
      <c r="F21" s="399">
        <f>'Cash Flow Statement'!DC72</f>
        <v>123011.49862010582</v>
      </c>
      <c r="G21" s="377">
        <f>'Cash Flow Statement'!DD72</f>
        <v>157091.02829229829</v>
      </c>
      <c r="H21" s="377">
        <f>'Cash Flow Statement'!DE72</f>
        <v>190339.80866135069</v>
      </c>
      <c r="I21" s="377">
        <f>'Cash Flow Statement'!DF72</f>
        <v>223254.39367834161</v>
      </c>
      <c r="J21" s="399">
        <f>'Cash Flow Statement'!DG72</f>
        <v>255336.4926744586</v>
      </c>
      <c r="K21" s="17"/>
    </row>
    <row r="22" spans="1:11" ht="12" x14ac:dyDescent="0.3">
      <c r="A22" s="400" t="s">
        <v>134</v>
      </c>
      <c r="B22" s="331">
        <f>'Cash Flow Statement'!CY73</f>
        <v>0.32271093997890388</v>
      </c>
      <c r="C22" s="331">
        <f>'Cash Flow Statement'!CZ73</f>
        <v>0.42941119784137999</v>
      </c>
      <c r="D22" s="331">
        <f>'Cash Flow Statement'!DA73</f>
        <v>0.51597568389057746</v>
      </c>
      <c r="E22" s="331">
        <f>'Cash Flow Statement'!DB73</f>
        <v>0.50701365909486729</v>
      </c>
      <c r="F22" s="401">
        <f>'Cash Flow Statement'!DC73</f>
        <v>0.4898742642969714</v>
      </c>
      <c r="G22" s="331">
        <f>'Cash Flow Statement'!DD73</f>
        <v>0.52521665679616969</v>
      </c>
      <c r="H22" s="331">
        <f>'Cash Flow Statement'!DE73</f>
        <v>0.55105420353901424</v>
      </c>
      <c r="I22" s="331">
        <f>'Cash Flow Statement'!DF73</f>
        <v>0.57201887202962198</v>
      </c>
      <c r="J22" s="401">
        <f>'Cash Flow Statement'!DG73</f>
        <v>0.5894605028414599</v>
      </c>
    </row>
    <row r="23" spans="1:11" ht="12" x14ac:dyDescent="0.3">
      <c r="A23" s="400" t="s">
        <v>2</v>
      </c>
      <c r="B23" s="331">
        <f>'Cash Flow Statement'!CY75</f>
        <v>-0.31228640874284985</v>
      </c>
      <c r="C23" s="331">
        <f>'Cash Flow Statement'!CZ75</f>
        <v>0.5393691371475644</v>
      </c>
      <c r="D23" s="331">
        <f>'Cash Flow Statement'!DA75</f>
        <v>0.46523270266537775</v>
      </c>
      <c r="E23" s="331">
        <f>'Cash Flow Statement'!DB75</f>
        <v>0.20045241405311143</v>
      </c>
      <c r="F23" s="401">
        <f>'Cash Flow Statement'!DC75</f>
        <v>0.2072733739656285</v>
      </c>
      <c r="G23" s="331">
        <f>'Cash Flow Statement'!DD75</f>
        <v>0.27704344760029032</v>
      </c>
      <c r="H23" s="331">
        <f>'Cash Flow Statement'!DE75</f>
        <v>0.21165295517186755</v>
      </c>
      <c r="I23" s="331">
        <f>'Cash Flow Statement'!DF75</f>
        <v>0.17292538669906921</v>
      </c>
      <c r="J23" s="401">
        <f>'Cash Flow Statement'!DG75</f>
        <v>0.14370198260169498</v>
      </c>
    </row>
    <row r="24" spans="1:11" x14ac:dyDescent="0.25">
      <c r="A24" s="402" t="s">
        <v>240</v>
      </c>
      <c r="B24" s="416">
        <f>$B$7/B21</f>
        <v>48.264914565119184</v>
      </c>
      <c r="C24" s="416">
        <f t="shared" ref="C24:I24" si="5">$B$7/C21</f>
        <v>31.353697693688716</v>
      </c>
      <c r="D24" s="416">
        <f t="shared" si="5"/>
        <v>21.398442470369236</v>
      </c>
      <c r="E24" s="416">
        <f t="shared" si="5"/>
        <v>17.825315039453539</v>
      </c>
      <c r="F24" s="403">
        <f t="shared" si="5"/>
        <v>14.764936777244813</v>
      </c>
      <c r="G24" s="416">
        <f t="shared" si="5"/>
        <v>11.561812407392878</v>
      </c>
      <c r="H24" s="416">
        <f t="shared" si="5"/>
        <v>9.5421814951566599</v>
      </c>
      <c r="I24" s="416">
        <f t="shared" si="5"/>
        <v>8.1353695668664407</v>
      </c>
      <c r="J24" s="403">
        <f t="shared" ref="J24" si="6">$B$7/J21</f>
        <v>7.1131900535488199</v>
      </c>
    </row>
    <row r="25" spans="1:11" x14ac:dyDescent="0.25">
      <c r="A25" s="402" t="s">
        <v>241</v>
      </c>
      <c r="B25" s="417" t="str">
        <f>IFERROR(IF(AND(B24/(B23*100)&gt;$B$90,B24/(B23*100)&lt;$C$90),B24/(B23*100),"n/a"),"n/a")</f>
        <v>n/a</v>
      </c>
      <c r="C25" s="417">
        <f t="shared" ref="C25" si="7">IFERROR(IF(AND(C24/(C23*100)&gt;$B$90,C24/(C23*100)&lt;$C$90),C24/(C23*100),"n/a"),"n/a")</f>
        <v>0.58130314721939214</v>
      </c>
      <c r="D25" s="417">
        <f t="shared" ref="D25" si="8">IFERROR(IF(AND(D24/(D23*100)&gt;$B$90,D24/(D23*100)&lt;$C$90),D24/(D23*100),"n/a"),"n/a")</f>
        <v>0.45995138234640032</v>
      </c>
      <c r="E25" s="417">
        <f t="shared" ref="E25" si="9">IFERROR(IF(AND(E24/(E23*100)&gt;$B$90,E24/(E23*100)&lt;$C$90),E24/(E23*100),"n/a"),"n/a")</f>
        <v>0.88925419649626092</v>
      </c>
      <c r="F25" s="404">
        <f t="shared" ref="F25" si="10">IFERROR(IF(AND(F24/(F23*100)&gt;$B$90,F24/(F23*100)&lt;$C$90),F24/(F23*100),"n/a"),"n/a")</f>
        <v>0.71234121849597698</v>
      </c>
      <c r="G25" s="417">
        <f t="shared" ref="G25" si="11">IFERROR(IF(AND(G24/(G23*100)&gt;$B$90,G24/(G23*100)&lt;$C$90),G24/(G23*100),"n/a"),"n/a")</f>
        <v>0.41732849152505141</v>
      </c>
      <c r="H25" s="417">
        <f t="shared" ref="H25" si="12">IFERROR(IF(AND(H24/(H23*100)&gt;$B$90,H24/(H23*100)&lt;$C$90),H24/(H23*100),"n/a"),"n/a")</f>
        <v>0.45084092907694895</v>
      </c>
      <c r="I25" s="417">
        <f t="shared" ref="I25" si="13">IFERROR(IF(AND(I24/(I23*100)&gt;$B$90,I24/(I23*100)&lt;$C$90),I24/(I23*100),"n/a"),"n/a")</f>
        <v>0.4704554792191325</v>
      </c>
      <c r="J25" s="404">
        <f t="shared" ref="J25" si="14">IFERROR(IF(AND(J24/(J23*100)&gt;$B$90,J24/(J23*100)&lt;$C$90),J24/(J23*100),"n/a"),"n/a")</f>
        <v>0.49499595793780782</v>
      </c>
    </row>
    <row r="26" spans="1:11" x14ac:dyDescent="0.25">
      <c r="A26" s="398"/>
      <c r="B26" s="212"/>
      <c r="C26" s="212"/>
      <c r="D26" s="212"/>
      <c r="E26" s="212"/>
      <c r="F26" s="418"/>
      <c r="G26" s="212"/>
      <c r="H26" s="212"/>
      <c r="I26" s="212"/>
      <c r="J26" s="418"/>
    </row>
    <row r="27" spans="1:11" x14ac:dyDescent="0.25">
      <c r="A27" s="398" t="s">
        <v>242</v>
      </c>
      <c r="B27" s="377">
        <f>'Income Statement'!CY275</f>
        <v>23199</v>
      </c>
      <c r="C27" s="377">
        <f>'Income Statement'!CZ275</f>
        <v>39097</v>
      </c>
      <c r="D27" s="377">
        <f>'Income Statement'!DA275</f>
        <v>62360</v>
      </c>
      <c r="E27" s="377">
        <f>'Income Statement'!DB275</f>
        <v>60458</v>
      </c>
      <c r="F27" s="399">
        <f>'Income Statement'!DC275</f>
        <v>74376.823271301939</v>
      </c>
      <c r="G27" s="377">
        <f>'Income Statement'!DD275</f>
        <v>87665.746053098221</v>
      </c>
      <c r="H27" s="377">
        <f>'Income Statement'!DE275</f>
        <v>98744.283210051697</v>
      </c>
      <c r="I27" s="377">
        <f>'Income Statement'!DF275</f>
        <v>109752.87085129358</v>
      </c>
      <c r="J27" s="399">
        <f>'Income Statement'!DG275</f>
        <v>121987.57105306485</v>
      </c>
    </row>
    <row r="28" spans="1:11" ht="12" x14ac:dyDescent="0.3">
      <c r="A28" s="400" t="s">
        <v>243</v>
      </c>
      <c r="B28" s="331">
        <f>'Income Statement'!CY276</f>
        <v>0.19894690804311846</v>
      </c>
      <c r="C28" s="331">
        <f>'Income Statement'!CZ276</f>
        <v>0.28981994203156392</v>
      </c>
      <c r="D28" s="331">
        <f>'Income Statement'!DA276</f>
        <v>0.37908814589665651</v>
      </c>
      <c r="E28" s="331">
        <f>'Income Statement'!DB276</f>
        <v>0.30083845445724378</v>
      </c>
      <c r="F28" s="401">
        <f>'Income Statement'!DC276</f>
        <v>0.29619419314040996</v>
      </c>
      <c r="G28" s="331">
        <f>'Income Statement'!DD276</f>
        <v>0.29310082541364096</v>
      </c>
      <c r="H28" s="331">
        <f>'Income Statement'!DE276</f>
        <v>0.2858753127946943</v>
      </c>
      <c r="I28" s="331">
        <f>'Income Statement'!DF276</f>
        <v>0.28120706765046849</v>
      </c>
      <c r="J28" s="401">
        <f>'Income Statement'!DG276</f>
        <v>0.28161605190146327</v>
      </c>
    </row>
    <row r="29" spans="1:11" x14ac:dyDescent="0.25">
      <c r="A29" s="398" t="s">
        <v>244</v>
      </c>
      <c r="B29" s="376">
        <f>'Income Statement'!CY280</f>
        <v>8.7874999999999996</v>
      </c>
      <c r="C29" s="376">
        <f>'Income Statement'!CZ280</f>
        <v>14.865779467680609</v>
      </c>
      <c r="D29" s="376">
        <f>'Income Statement'!DA280</f>
        <v>23.993843786071565</v>
      </c>
      <c r="E29" s="376">
        <f>'Income Statement'!DB280</f>
        <v>23.487956487956488</v>
      </c>
      <c r="F29" s="406">
        <f>'Income Statement'!DC280</f>
        <v>28.790307688262217</v>
      </c>
      <c r="G29" s="376">
        <f>'Income Statement'!DD280</f>
        <v>33.591259289547509</v>
      </c>
      <c r="H29" s="376">
        <f>'Income Statement'!DE280</f>
        <v>37.519576676623757</v>
      </c>
      <c r="I29" s="376">
        <f>'Income Statement'!DF280</f>
        <v>41.36024492892934</v>
      </c>
      <c r="J29" s="406">
        <f>'Income Statement'!DG280</f>
        <v>45.603526806597458</v>
      </c>
      <c r="K29" s="68"/>
    </row>
    <row r="30" spans="1:11" ht="12" x14ac:dyDescent="0.3">
      <c r="A30" s="400" t="s">
        <v>2</v>
      </c>
      <c r="B30" s="331">
        <f>'Income Statement'!CY282</f>
        <v>-0.37525495300990608</v>
      </c>
      <c r="C30" s="331">
        <f>'Income Statement'!CZ282</f>
        <v>0.69169609874032534</v>
      </c>
      <c r="D30" s="331">
        <f>'Income Statement'!DA282</f>
        <v>0.61403200136502067</v>
      </c>
      <c r="E30" s="331">
        <f>'Income Statement'!DB282</f>
        <v>-2.1084045667111639E-2</v>
      </c>
      <c r="F30" s="401">
        <f>'Income Statement'!DC282</f>
        <v>0.22574765936000118</v>
      </c>
      <c r="G30" s="331">
        <f>'Income Statement'!DD282</f>
        <v>0.16675582815124401</v>
      </c>
      <c r="H30" s="331">
        <f>'Income Statement'!DE282</f>
        <v>0.11694462994719013</v>
      </c>
      <c r="I30" s="331">
        <f>'Income Statement'!DF282</f>
        <v>0.10236438127774705</v>
      </c>
      <c r="J30" s="401">
        <f>'Income Statement'!DG282</f>
        <v>0.10259324829820238</v>
      </c>
      <c r="K30" s="68"/>
    </row>
    <row r="31" spans="1:11" x14ac:dyDescent="0.25">
      <c r="A31" s="402" t="s">
        <v>245</v>
      </c>
      <c r="B31" s="416">
        <f>$B$3/B29</f>
        <v>81.593172119487917</v>
      </c>
      <c r="C31" s="416">
        <f t="shared" ref="C31:I31" si="15">$B$3/C29</f>
        <v>48.231577870424843</v>
      </c>
      <c r="D31" s="416">
        <f t="shared" si="15"/>
        <v>29.882665169980758</v>
      </c>
      <c r="E31" s="416">
        <f t="shared" si="15"/>
        <v>30.526282708657249</v>
      </c>
      <c r="F31" s="403">
        <f t="shared" si="15"/>
        <v>24.904214562886395</v>
      </c>
      <c r="G31" s="416">
        <f t="shared" si="15"/>
        <v>21.344838364636921</v>
      </c>
      <c r="H31" s="416">
        <f t="shared" si="15"/>
        <v>19.110023713213177</v>
      </c>
      <c r="I31" s="416">
        <f t="shared" si="15"/>
        <v>17.335487283308996</v>
      </c>
      <c r="J31" s="403">
        <f t="shared" ref="J31" si="16">$B$3/J29</f>
        <v>15.722468199461092</v>
      </c>
    </row>
    <row r="32" spans="1:11" x14ac:dyDescent="0.25">
      <c r="A32" s="402" t="s">
        <v>246</v>
      </c>
      <c r="B32" s="417" t="str">
        <f>IFERROR(IF(AND(B31/(B30*100)&gt;$B$90,B31/(B30*100)&lt;$C$90),B31/(B30*100),"n/a"),"n/a")</f>
        <v>n/a</v>
      </c>
      <c r="C32" s="417">
        <f t="shared" ref="C32" si="17">IFERROR(IF(AND(C31/(C30*100)&gt;$B$90,C31/(C30*100)&lt;$C$90),C31/(C30*100),"n/a"),"n/a")</f>
        <v>0.69729434585884242</v>
      </c>
      <c r="D32" s="417">
        <f t="shared" ref="D32" si="18">IFERROR(IF(AND(D31/(D30*100)&gt;$B$90,D31/(D30*100)&lt;$C$90),D31/(D30*100),"n/a"),"n/a")</f>
        <v>0.48666299319172707</v>
      </c>
      <c r="E32" s="417" t="str">
        <f t="shared" ref="E32" si="19">IFERROR(IF(AND(E31/(E30*100)&gt;$B$90,E31/(E30*100)&lt;$C$90),E31/(E30*100),"n/a"),"n/a")</f>
        <v>n/a</v>
      </c>
      <c r="F32" s="404">
        <f t="shared" ref="F32" si="20">IFERROR(IF(AND(F31/(F30*100)&gt;$B$90,F31/(F30*100)&lt;$C$90),F31/(F30*100),"n/a"),"n/a")</f>
        <v>1.1031881629909388</v>
      </c>
      <c r="G32" s="417">
        <f t="shared" ref="G32" si="21">IFERROR(IF(AND(G31/(G30*100)&gt;$B$90,G31/(G30*100)&lt;$C$90),G31/(G30*100),"n/a"),"n/a")</f>
        <v>1.2800055387136218</v>
      </c>
      <c r="H32" s="417">
        <f t="shared" ref="H32" si="22">IFERROR(IF(AND(H31/(H30*100)&gt;$B$90,H31/(H30*100)&lt;$C$90),H31/(H30*100),"n/a"),"n/a")</f>
        <v>1.6341086992915266</v>
      </c>
      <c r="I32" s="417">
        <f t="shared" ref="I32" si="23">IFERROR(IF(AND(I31/(I30*100)&gt;$B$90,I31/(I30*100)&lt;$C$90),I31/(I30*100),"n/a"),"n/a")</f>
        <v>1.6935077481953726</v>
      </c>
      <c r="J32" s="404">
        <f t="shared" ref="J32" si="24">IFERROR(IF(AND(J31/(J30*100)&gt;$B$90,J31/(J30*100)&lt;$C$90),J31/(J30*100),"n/a"),"n/a")</f>
        <v>1.5325051560665499</v>
      </c>
      <c r="K32" s="114"/>
    </row>
    <row r="33" spans="1:11" x14ac:dyDescent="0.25">
      <c r="A33" s="398"/>
      <c r="B33" s="212"/>
      <c r="C33" s="212"/>
      <c r="D33" s="212"/>
      <c r="E33" s="212"/>
      <c r="F33" s="418"/>
      <c r="G33" s="212"/>
      <c r="H33" s="212"/>
      <c r="I33" s="212"/>
      <c r="J33" s="418"/>
    </row>
    <row r="34" spans="1:11" x14ac:dyDescent="0.25">
      <c r="A34" s="398" t="s">
        <v>136</v>
      </c>
      <c r="B34" s="377">
        <f>'Cash Flow Statement'!CY84</f>
        <v>6448</v>
      </c>
      <c r="C34" s="377">
        <f>'Cash Flow Statement'!CZ84</f>
        <v>28983</v>
      </c>
      <c r="D34" s="377">
        <f>'Cash Flow Statement'!DA84</f>
        <v>35413</v>
      </c>
      <c r="E34" s="377">
        <f>'Cash Flow Statement'!DB84</f>
        <v>23159</v>
      </c>
      <c r="F34" s="399">
        <f>'Cash Flow Statement'!DC84</f>
        <v>17715.613174496877</v>
      </c>
      <c r="G34" s="377">
        <f>'Cash Flow Statement'!DD84</f>
        <v>16374.434617689842</v>
      </c>
      <c r="H34" s="377">
        <f>'Cash Flow Statement'!DE84</f>
        <v>28138.481664616083</v>
      </c>
      <c r="I34" s="377">
        <f>'Cash Flow Statement'!DF84</f>
        <v>43185.740134059604</v>
      </c>
      <c r="J34" s="399">
        <f>'Cash Flow Statement'!DG84</f>
        <v>57657.018082641269</v>
      </c>
      <c r="K34" s="68"/>
    </row>
    <row r="35" spans="1:11" ht="12" x14ac:dyDescent="0.3">
      <c r="A35" s="400" t="s">
        <v>247</v>
      </c>
      <c r="B35" s="331">
        <f>'Cash Flow Statement'!CY85</f>
        <v>5.5295903403682393E-2</v>
      </c>
      <c r="C35" s="331">
        <f>'Cash Flow Statement'!CZ85</f>
        <v>0.21484644294705005</v>
      </c>
      <c r="D35" s="331">
        <f>'Cash Flow Statement'!DA85</f>
        <v>0.21527659574468086</v>
      </c>
      <c r="E35" s="331">
        <f>'Cash Flow Statement'!DB85</f>
        <v>0.11523897196029159</v>
      </c>
      <c r="F35" s="401">
        <f>'Cash Flow Statement'!DC85</f>
        <v>7.0549688994748436E-2</v>
      </c>
      <c r="G35" s="331">
        <f>'Cash Flow Statement'!DD85</f>
        <v>5.4746129682392335E-2</v>
      </c>
      <c r="H35" s="331">
        <f>'Cash Flow Statement'!DE85</f>
        <v>8.1463928704897853E-2</v>
      </c>
      <c r="I35" s="331">
        <f>'Cash Flow Statement'!DF85</f>
        <v>0.11064981948279412</v>
      </c>
      <c r="J35" s="401">
        <f>'Cash Flow Statement'!DG85</f>
        <v>0.1331048864788161</v>
      </c>
      <c r="K35" s="68"/>
    </row>
    <row r="36" spans="1:11" ht="12" x14ac:dyDescent="0.3">
      <c r="A36" s="400" t="s">
        <v>2</v>
      </c>
      <c r="B36" s="331">
        <f>'Cash Flow Statement'!CY87</f>
        <v>-0.77975133214920067</v>
      </c>
      <c r="C36" s="331">
        <f>'Cash Flow Statement'!CZ87</f>
        <v>3.4948821339950369</v>
      </c>
      <c r="D36" s="331">
        <f>'Cash Flow Statement'!DA87</f>
        <v>0.22185419038746845</v>
      </c>
      <c r="E36" s="331">
        <f>'Cash Flow Statement'!DB87</f>
        <v>-0.34603111851579926</v>
      </c>
      <c r="F36" s="401">
        <f>'Cash Flow Statement'!DC87</f>
        <v>-0.23504412217725823</v>
      </c>
      <c r="G36" s="331">
        <f>'Cash Flow Statement'!DD87</f>
        <v>-7.5706019520553558E-2</v>
      </c>
      <c r="H36" s="331">
        <f>'Cash Flow Statement'!DE87</f>
        <v>0.71843989252716889</v>
      </c>
      <c r="I36" s="331">
        <f>'Cash Flow Statement'!DF87</f>
        <v>0.53475729958682616</v>
      </c>
      <c r="J36" s="401">
        <f>'Cash Flow Statement'!DG87</f>
        <v>0.33509389682008717</v>
      </c>
      <c r="K36" s="68"/>
    </row>
    <row r="37" spans="1:11" x14ac:dyDescent="0.25">
      <c r="A37" s="402" t="s">
        <v>248</v>
      </c>
      <c r="B37" s="416">
        <f>$B$7/B34</f>
        <v>281.67757444168734</v>
      </c>
      <c r="C37" s="416">
        <f t="shared" ref="C37:I37" si="25">$B$7/C34</f>
        <v>62.666287133837073</v>
      </c>
      <c r="D37" s="416">
        <f t="shared" si="25"/>
        <v>51.28786039025217</v>
      </c>
      <c r="E37" s="416">
        <f t="shared" si="25"/>
        <v>78.425536508484825</v>
      </c>
      <c r="F37" s="403">
        <f t="shared" si="25"/>
        <v>102.52295430646767</v>
      </c>
      <c r="G37" s="416">
        <f t="shared" si="25"/>
        <v>110.92028777823191</v>
      </c>
      <c r="H37" s="416">
        <f t="shared" si="25"/>
        <v>64.547086145160733</v>
      </c>
      <c r="I37" s="416">
        <f t="shared" si="25"/>
        <v>42.056868641405075</v>
      </c>
      <c r="J37" s="403">
        <f t="shared" ref="J37" si="26">$B$7/J34</f>
        <v>31.501056773291896</v>
      </c>
    </row>
    <row r="38" spans="1:11" x14ac:dyDescent="0.25">
      <c r="A38" s="402" t="s">
        <v>249</v>
      </c>
      <c r="B38" s="417" t="str">
        <f>IFERROR(IF(AND(B37/(B36*100)&gt;$B$90,B37/(B36*100)&lt;$C$90),B37/(B36*100),"n/a"),"n/a")</f>
        <v>n/a</v>
      </c>
      <c r="C38" s="417">
        <f t="shared" ref="C38" si="27">IFERROR(IF(AND(C37/(C36*100)&gt;$B$90,C37/(C36*100)&lt;$C$90),C37/(C36*100),"n/a"),"n/a")</f>
        <v>0.17930872839537673</v>
      </c>
      <c r="D38" s="417">
        <f t="shared" ref="D38" si="28">IFERROR(IF(AND(D37/(D36*100)&gt;$B$90,D37/(D36*100)&lt;$C$90),D37/(D36*100),"n/a"),"n/a")</f>
        <v>2.3117823603276504</v>
      </c>
      <c r="E38" s="417" t="str">
        <f t="shared" ref="E38" si="29">IFERROR(IF(AND(E37/(E36*100)&gt;$B$90,E37/(E36*100)&lt;$C$90),E37/(E36*100),"n/a"),"n/a")</f>
        <v>n/a</v>
      </c>
      <c r="F38" s="404" t="str">
        <f t="shared" ref="F38" si="30">IFERROR(IF(AND(F37/(F36*100)&gt;$B$90,F37/(F36*100)&lt;$C$90),F37/(F36*100),"n/a"),"n/a")</f>
        <v>n/a</v>
      </c>
      <c r="G38" s="417" t="str">
        <f t="shared" ref="G38" si="31">IFERROR(IF(AND(G37/(G36*100)&gt;$B$90,G37/(G36*100)&lt;$C$90),G37/(G36*100),"n/a"),"n/a")</f>
        <v>n/a</v>
      </c>
      <c r="H38" s="417">
        <f t="shared" ref="H38" si="32">IFERROR(IF(AND(H37/(H36*100)&gt;$B$90,H37/(H36*100)&lt;$C$90),H37/(H36*100),"n/a"),"n/a")</f>
        <v>0.8984340487846697</v>
      </c>
      <c r="I38" s="417">
        <f t="shared" ref="I38" si="33">IFERROR(IF(AND(I37/(I36*100)&gt;$B$90,I37/(I36*100)&lt;$C$90),I37/(I36*100),"n/a"),"n/a")</f>
        <v>0.78646647131137459</v>
      </c>
      <c r="J38" s="404">
        <f t="shared" ref="J38" si="34">IFERROR(IF(AND(J37/(J36*100)&gt;$B$90,J37/(J36*100)&lt;$C$90),J37/(J36*100),"n/a"),"n/a")</f>
        <v>0.94006656260304555</v>
      </c>
    </row>
    <row r="39" spans="1:11" x14ac:dyDescent="0.25">
      <c r="A39" s="398"/>
      <c r="B39" s="212"/>
      <c r="C39" s="212"/>
      <c r="D39" s="212"/>
      <c r="E39" s="212"/>
      <c r="F39" s="418"/>
      <c r="G39" s="212"/>
      <c r="H39" s="212"/>
      <c r="I39" s="212"/>
      <c r="J39" s="418"/>
    </row>
    <row r="40" spans="1:11" x14ac:dyDescent="0.25">
      <c r="A40" s="398" t="s">
        <v>250</v>
      </c>
      <c r="B40" s="377">
        <f>'Cash Flow Statement'!CY77</f>
        <v>18439</v>
      </c>
      <c r="C40" s="377">
        <f>'Cash Flow Statement'!CZ77</f>
        <v>43010</v>
      </c>
      <c r="D40" s="377">
        <f>'Cash Flow Statement'!DA77</f>
        <v>52103</v>
      </c>
      <c r="E40" s="377">
        <f>'Cash Flow Statement'!DB77</f>
        <v>43585</v>
      </c>
      <c r="F40" s="399">
        <f>'Cash Flow Statement'!DC77</f>
        <v>39162.913174496876</v>
      </c>
      <c r="G40" s="377">
        <f>'Cash Flow Statement'!DD77</f>
        <v>38894.099617689841</v>
      </c>
      <c r="H40" s="377">
        <f>'Cash Flow Statement'!DE77</f>
        <v>51671.531589616083</v>
      </c>
      <c r="I40" s="377">
        <f>'Cash Flow Statement'!DF77</f>
        <v>67660.112056059603</v>
      </c>
      <c r="J40" s="399">
        <f>'Cash Flow Statement'!DG77</f>
        <v>82987.993021911272</v>
      </c>
    </row>
    <row r="41" spans="1:11" ht="12" x14ac:dyDescent="0.3">
      <c r="A41" s="400" t="s">
        <v>251</v>
      </c>
      <c r="B41" s="331">
        <f>'Cash Flow Statement'!CY78</f>
        <v>0.15812673121285664</v>
      </c>
      <c r="C41" s="331">
        <f>'Cash Flow Statement'!CZ78</f>
        <v>0.31882639861824597</v>
      </c>
      <c r="D41" s="331">
        <f>'Cash Flow Statement'!DA78</f>
        <v>0.31673556231003042</v>
      </c>
      <c r="E41" s="331">
        <f>'Cash Flow Statement'!DB78</f>
        <v>0.21687856094344787</v>
      </c>
      <c r="F41" s="401">
        <f>'Cash Flow Statement'!DC78</f>
        <v>0.15596024350805784</v>
      </c>
      <c r="G41" s="331">
        <f>'Cash Flow Statement'!DD78</f>
        <v>0.13003816444749669</v>
      </c>
      <c r="H41" s="331">
        <f>'Cash Flow Statement'!DE78</f>
        <v>0.14959463753805188</v>
      </c>
      <c r="I41" s="331">
        <f>'Cash Flow Statement'!DF78</f>
        <v>0.17335766764557831</v>
      </c>
      <c r="J41" s="401">
        <f>'Cash Flow Statement'!DG78</f>
        <v>0.19158305021001287</v>
      </c>
    </row>
    <row r="42" spans="1:11" ht="12" x14ac:dyDescent="0.3">
      <c r="A42" s="400" t="s">
        <v>2</v>
      </c>
      <c r="B42" s="331">
        <f>'Cash Flow Statement'!CY80</f>
        <v>-0.52030489867062091</v>
      </c>
      <c r="C42" s="331">
        <f>'Cash Flow Statement'!CZ80</f>
        <v>1.3325559954444386</v>
      </c>
      <c r="D42" s="331">
        <f>'Cash Flow Statement'!DA80</f>
        <v>0.21141594977912104</v>
      </c>
      <c r="E42" s="331">
        <f>'Cash Flow Statement'!DB80</f>
        <v>-0.16348386849125773</v>
      </c>
      <c r="F42" s="401">
        <f>'Cash Flow Statement'!DC80</f>
        <v>-0.10145891534938911</v>
      </c>
      <c r="G42" s="331">
        <f>'Cash Flow Statement'!DD80</f>
        <v>-6.863982656481471E-3</v>
      </c>
      <c r="H42" s="331">
        <f>'Cash Flow Statement'!DE80</f>
        <v>0.32851851816913635</v>
      </c>
      <c r="I42" s="331">
        <f>'Cash Flow Statement'!DF80</f>
        <v>0.30942726051605152</v>
      </c>
      <c r="J42" s="401">
        <f>'Cash Flow Statement'!DG80</f>
        <v>0.22654235265161549</v>
      </c>
    </row>
    <row r="43" spans="1:11" x14ac:dyDescent="0.25">
      <c r="A43" s="402" t="s">
        <v>252</v>
      </c>
      <c r="B43" s="416">
        <f>$B$7/B40</f>
        <v>98.500840609577523</v>
      </c>
      <c r="C43" s="416">
        <f t="shared" ref="C43:I43" si="35">$B$7/C40</f>
        <v>42.228714252499415</v>
      </c>
      <c r="D43" s="416">
        <f t="shared" si="35"/>
        <v>34.858971652304092</v>
      </c>
      <c r="E43" s="416">
        <f t="shared" si="35"/>
        <v>41.67160720431341</v>
      </c>
      <c r="F43" s="403">
        <f t="shared" si="35"/>
        <v>46.376963631570632</v>
      </c>
      <c r="G43" s="416">
        <f t="shared" si="35"/>
        <v>46.697494423393948</v>
      </c>
      <c r="H43" s="416">
        <f t="shared" si="35"/>
        <v>35.15005156853131</v>
      </c>
      <c r="I43" s="416">
        <f t="shared" si="35"/>
        <v>26.843836712761355</v>
      </c>
      <c r="J43" s="403">
        <f t="shared" ref="J43" si="36">$B$7/J40</f>
        <v>21.885780507072326</v>
      </c>
    </row>
    <row r="44" spans="1:11" x14ac:dyDescent="0.25">
      <c r="A44" s="402" t="s">
        <v>253</v>
      </c>
      <c r="B44" s="417" t="str">
        <f>IFERROR(IF(AND(B43/(B42*100)&gt;$B$90,B43/(B42*100)&lt;$C$90),B43/(B42*100),"n/a"),"n/a")</f>
        <v>n/a</v>
      </c>
      <c r="C44" s="417">
        <f t="shared" ref="C44" si="37">IFERROR(IF(AND(C43/(C42*100)&gt;$B$90,C43/(C42*100)&lt;$C$90),C43/(C42*100),"n/a"),"n/a")</f>
        <v>0.31690011074105107</v>
      </c>
      <c r="D44" s="417">
        <f t="shared" ref="D44" si="38">IFERROR(IF(AND(D43/(D42*100)&gt;$B$90,D43/(D42*100)&lt;$C$90),D43/(D42*100),"n/a"),"n/a")</f>
        <v>1.6488335761196522</v>
      </c>
      <c r="E44" s="417" t="str">
        <f t="shared" ref="E44" si="39">IFERROR(IF(AND(E43/(E42*100)&gt;$B$90,E43/(E42*100)&lt;$C$90),E43/(E42*100),"n/a"),"n/a")</f>
        <v>n/a</v>
      </c>
      <c r="F44" s="404" t="str">
        <f t="shared" ref="F44" si="40">IFERROR(IF(AND(F43/(F42*100)&gt;$B$90,F43/(F42*100)&lt;$C$90),F43/(F42*100),"n/a"),"n/a")</f>
        <v>n/a</v>
      </c>
      <c r="G44" s="417" t="str">
        <f t="shared" ref="G44" si="41">IFERROR(IF(AND(G43/(G42*100)&gt;$B$90,G43/(G42*100)&lt;$C$90),G43/(G42*100),"n/a"),"n/a")</f>
        <v>n/a</v>
      </c>
      <c r="H44" s="417">
        <f t="shared" ref="H44" si="42">IFERROR(IF(AND(H43/(H42*100)&gt;$B$90,H43/(H42*100)&lt;$C$90),H43/(H42*100),"n/a"),"n/a")</f>
        <v>1.069956475039086</v>
      </c>
      <c r="I44" s="417">
        <f t="shared" ref="I44" si="43">IFERROR(IF(AND(I43/(I42*100)&gt;$B$90,I43/(I42*100)&lt;$C$90),I43/(I42*100),"n/a"),"n/a")</f>
        <v>0.8675330243363879</v>
      </c>
      <c r="J44" s="404">
        <f t="shared" ref="J44" si="44">IFERROR(IF(AND(J43/(J42*100)&gt;$B$90,J43/(J42*100)&lt;$C$90),J43/(J42*100),"n/a"),"n/a")</f>
        <v>0.96607898041603812</v>
      </c>
    </row>
    <row r="45" spans="1:11" x14ac:dyDescent="0.25">
      <c r="A45" s="398"/>
      <c r="B45" s="212"/>
      <c r="C45" s="212"/>
      <c r="D45" s="212"/>
      <c r="E45" s="212"/>
      <c r="F45" s="418"/>
      <c r="G45" s="212"/>
      <c r="H45" s="212"/>
      <c r="I45" s="212"/>
      <c r="J45" s="418"/>
    </row>
    <row r="46" spans="1:11" x14ac:dyDescent="0.25">
      <c r="A46" s="398" t="s">
        <v>135</v>
      </c>
      <c r="B46" s="377">
        <f>-'Income Statement'!CY236</f>
        <v>11991</v>
      </c>
      <c r="C46" s="377">
        <f>-'Income Statement'!CZ236</f>
        <v>14027</v>
      </c>
      <c r="D46" s="377">
        <f>-'Income Statement'!DA236</f>
        <v>16690</v>
      </c>
      <c r="E46" s="377">
        <f>-'Income Statement'!DB236</f>
        <v>20426</v>
      </c>
      <c r="F46" s="399">
        <f>-'Income Statement'!DC236</f>
        <v>21447.3</v>
      </c>
      <c r="G46" s="377">
        <f>-'Income Statement'!DD236</f>
        <v>22519.665000000001</v>
      </c>
      <c r="H46" s="377">
        <f>-'Income Statement'!DE236</f>
        <v>23533.049924999996</v>
      </c>
      <c r="I46" s="377">
        <f>-'Income Statement'!DF236</f>
        <v>24474.371921999998</v>
      </c>
      <c r="J46" s="399">
        <f>-'Income Statement'!DG236</f>
        <v>25330.974939269996</v>
      </c>
    </row>
    <row r="47" spans="1:11" ht="12.5" thickBot="1" x14ac:dyDescent="0.35">
      <c r="A47" s="407" t="s">
        <v>2</v>
      </c>
      <c r="B47" s="408">
        <f>'Income Statement'!CY239</f>
        <v>0.30863254392666151</v>
      </c>
      <c r="C47" s="408">
        <f>'Income Statement'!CZ239</f>
        <v>0.16979401217579859</v>
      </c>
      <c r="D47" s="408">
        <f>'Income Statement'!DA239</f>
        <v>0.18984814999643551</v>
      </c>
      <c r="E47" s="408">
        <f>'Income Statement'!DB239</f>
        <v>0.22384661473936496</v>
      </c>
      <c r="F47" s="409">
        <f>'Income Statement'!DC239</f>
        <v>5.0000000000000044E-2</v>
      </c>
      <c r="G47" s="408">
        <f>'Income Statement'!DD239</f>
        <v>5.0000000000000044E-2</v>
      </c>
      <c r="H47" s="408">
        <f>'Income Statement'!DE239</f>
        <v>4.4999999999999707E-2</v>
      </c>
      <c r="I47" s="408">
        <f>'Income Statement'!DF239</f>
        <v>4.0000000000000036E-2</v>
      </c>
      <c r="J47" s="409">
        <f>'Income Statement'!DG239</f>
        <v>3.499999999999992E-2</v>
      </c>
    </row>
    <row r="48" spans="1:11" x14ac:dyDescent="0.25">
      <c r="D48" s="410"/>
      <c r="E48" s="410"/>
      <c r="F48" s="410"/>
      <c r="G48" s="410"/>
      <c r="H48" s="410"/>
    </row>
    <row r="49" spans="1:6" ht="12" thickBot="1" x14ac:dyDescent="0.3">
      <c r="A49" s="2"/>
      <c r="B49" s="415"/>
      <c r="C49" s="415"/>
      <c r="D49" s="415"/>
    </row>
    <row r="50" spans="1:6" x14ac:dyDescent="0.25">
      <c r="A50" s="252" t="s">
        <v>254</v>
      </c>
      <c r="B50" s="259"/>
      <c r="C50" s="259"/>
      <c r="D50" s="260"/>
    </row>
    <row r="51" spans="1:6" x14ac:dyDescent="0.25">
      <c r="A51" s="253"/>
      <c r="B51" s="152" t="s">
        <v>255</v>
      </c>
      <c r="C51" s="152" t="s">
        <v>256</v>
      </c>
      <c r="D51" s="261" t="s">
        <v>257</v>
      </c>
      <c r="F51" s="52"/>
    </row>
    <row r="52" spans="1:6" x14ac:dyDescent="0.25">
      <c r="A52" s="254" t="s">
        <v>258</v>
      </c>
      <c r="B52" s="262">
        <f ca="1">MROUND((B81-B83+B84)/B85,5)</f>
        <v>540</v>
      </c>
      <c r="C52" s="262">
        <f ca="1">MROUND((C81-C83+C84)/C85,5)</f>
        <v>835</v>
      </c>
      <c r="D52" s="263">
        <f ca="1">MROUND((D81-D83+D84)/D85,5)</f>
        <v>1175</v>
      </c>
    </row>
    <row r="53" spans="1:6" ht="12" x14ac:dyDescent="0.3">
      <c r="A53" s="255" t="s">
        <v>259</v>
      </c>
      <c r="B53" s="264">
        <f ca="1">B52/$B$3-1</f>
        <v>-0.2468619246861925</v>
      </c>
      <c r="C53" s="264">
        <f ca="1">C52/$B$3-1</f>
        <v>0.16457461645746174</v>
      </c>
      <c r="D53" s="265">
        <f ca="1">D52/$B$3-1</f>
        <v>0.63877266387726639</v>
      </c>
      <c r="E53" s="30"/>
    </row>
    <row r="54" spans="1:6" hidden="1" outlineLevel="1" x14ac:dyDescent="0.25">
      <c r="A54" s="254" t="s">
        <v>367</v>
      </c>
      <c r="B54" s="380">
        <f ca="1">$C54*(1+B55)</f>
        <v>231019.6452</v>
      </c>
      <c r="C54" s="380">
        <f ca="1">SUM('NTM Valuation'!$J$14:$M$14)</f>
        <v>251108.31</v>
      </c>
      <c r="D54" s="266">
        <f ca="1">$C54*(1+D55)</f>
        <v>271196.97480000003</v>
      </c>
    </row>
    <row r="55" spans="1:6" ht="12" hidden="1" outlineLevel="1" x14ac:dyDescent="0.3">
      <c r="A55" s="256" t="s">
        <v>260</v>
      </c>
      <c r="B55" s="381">
        <v>-0.08</v>
      </c>
      <c r="C55" s="382" t="s">
        <v>277</v>
      </c>
      <c r="D55" s="267">
        <v>0.08</v>
      </c>
      <c r="F55" s="52"/>
    </row>
    <row r="56" spans="1:6" hidden="1" outlineLevel="1" x14ac:dyDescent="0.25">
      <c r="A56" s="254" t="s">
        <v>368</v>
      </c>
      <c r="B56" s="380">
        <f ca="1">$C56*(1+B57)</f>
        <v>269187.81732000003</v>
      </c>
      <c r="C56" s="380">
        <f ca="1">SUM('NTM Valuation'!$O$14:$R$14)</f>
        <v>299097.5748</v>
      </c>
      <c r="D56" s="266">
        <f ca="1">$C56*(1+D57)</f>
        <v>329007.33228000003</v>
      </c>
    </row>
    <row r="57" spans="1:6" ht="12" hidden="1" outlineLevel="1" x14ac:dyDescent="0.3">
      <c r="A57" s="256" t="s">
        <v>260</v>
      </c>
      <c r="B57" s="381">
        <v>-0.1</v>
      </c>
      <c r="C57" s="382" t="s">
        <v>277</v>
      </c>
      <c r="D57" s="267">
        <v>0.1</v>
      </c>
    </row>
    <row r="58" spans="1:6" hidden="1" outlineLevel="1" x14ac:dyDescent="0.25">
      <c r="A58" s="253" t="s">
        <v>369</v>
      </c>
      <c r="B58" s="383">
        <f ca="1">B81/B56</f>
        <v>5.0304041273926838</v>
      </c>
      <c r="C58" s="383">
        <f ca="1">C81/C56</f>
        <v>7.0832836076416434</v>
      </c>
      <c r="D58" s="268">
        <f t="shared" ref="D58" ca="1" si="45">D81/D56</f>
        <v>9.1351978374963405</v>
      </c>
    </row>
    <row r="59" spans="1:6" hidden="1" outlineLevel="1" x14ac:dyDescent="0.25">
      <c r="A59" s="253" t="s">
        <v>370</v>
      </c>
      <c r="B59" s="269">
        <f ca="1">(B56/SUM('NTM Valuation'!$D$14:$F$14,'NTM Valuation'!$H$14))^0.5-1</f>
        <v>0.15735738402114574</v>
      </c>
      <c r="C59" s="269">
        <f ca="1">(C56/SUM('NTM Valuation'!$D$14:$F$14,'NTM Valuation'!$H$14))^0.5-1</f>
        <v>0.21996180010699495</v>
      </c>
      <c r="D59" s="270">
        <f ca="1">(D56/SUM('NTM Valuation'!$D$14:$F$14,'NTM Valuation'!$H$14))^0.5-1</f>
        <v>0.27950673038180218</v>
      </c>
    </row>
    <row r="60" spans="1:6" hidden="1" outlineLevel="1" x14ac:dyDescent="0.25">
      <c r="A60" s="257" t="s">
        <v>278</v>
      </c>
      <c r="B60" s="271">
        <f ca="1">IFERROR(IF(AND(B58/(B59*100)&gt;$B$89,B58/(B59*100)&lt;$C$89),B58/(B59*100),"n/a"),"n/a")</f>
        <v>0.31968020812526321</v>
      </c>
      <c r="C60" s="271">
        <f ca="1">IFERROR(IF(AND(C58/(C59*100)&gt;$B$89,C58/(C59*100)&lt;$C$89),C58/(C59*100),"n/a"),"n/a")</f>
        <v>0.32202335151813433</v>
      </c>
      <c r="D60" s="272">
        <f ca="1">IFERROR(IF(AND(D58/(D59*100)&gt;$B$89,D58/(D59*100)&lt;$C$89),D58/(D59*100),"n/a"),"n/a")</f>
        <v>0.32683283958915016</v>
      </c>
    </row>
    <row r="61" spans="1:6" collapsed="1" x14ac:dyDescent="0.25">
      <c r="A61" s="254" t="s">
        <v>442</v>
      </c>
      <c r="B61" s="380">
        <f ca="1">B54*B62</f>
        <v>69305.893559999997</v>
      </c>
      <c r="C61" s="380">
        <f ca="1">SUM('NTM Valuation'!$J$23:$M$23)</f>
        <v>84762.202014081297</v>
      </c>
      <c r="D61" s="266">
        <f ca="1">D54*D62</f>
        <v>97630.910928000012</v>
      </c>
    </row>
    <row r="62" spans="1:6" ht="12" x14ac:dyDescent="0.3">
      <c r="A62" s="256" t="s">
        <v>443</v>
      </c>
      <c r="B62" s="384">
        <v>0.3</v>
      </c>
      <c r="C62" s="385">
        <f ca="1">C61/C54</f>
        <v>0.33755235744321366</v>
      </c>
      <c r="D62" s="273">
        <v>0.36</v>
      </c>
    </row>
    <row r="63" spans="1:6" x14ac:dyDescent="0.25">
      <c r="A63" s="254" t="s">
        <v>444</v>
      </c>
      <c r="B63" s="380">
        <f ca="1">B56*B64</f>
        <v>82102.284282600012</v>
      </c>
      <c r="C63" s="380">
        <f ca="1">SUM('NTM Valuation'!$O$23:$R$23)</f>
        <v>99831.570483485848</v>
      </c>
      <c r="D63" s="266">
        <f ca="1">D56*D64</f>
        <v>118442.63962080001</v>
      </c>
    </row>
    <row r="64" spans="1:6" ht="12" x14ac:dyDescent="0.3">
      <c r="A64" s="256" t="s">
        <v>443</v>
      </c>
      <c r="B64" s="384">
        <v>0.30499999999999999</v>
      </c>
      <c r="C64" s="385">
        <f ca="1">C63/C56</f>
        <v>0.33377592763913594</v>
      </c>
      <c r="D64" s="273">
        <v>0.36</v>
      </c>
    </row>
    <row r="65" spans="1:4" x14ac:dyDescent="0.25">
      <c r="A65" s="390" t="s">
        <v>445</v>
      </c>
      <c r="B65" s="393">
        <v>18</v>
      </c>
      <c r="C65" s="393">
        <v>26</v>
      </c>
      <c r="D65" s="394">
        <v>28</v>
      </c>
    </row>
    <row r="66" spans="1:4" x14ac:dyDescent="0.25">
      <c r="A66" s="390" t="s">
        <v>446</v>
      </c>
      <c r="B66" s="269">
        <f ca="1">(B63/SUM('NTM Valuation'!$D$23:$F$23,'NTM Valuation'!$H$23))^0.5-1</f>
        <v>-7.0721503942031694E-3</v>
      </c>
      <c r="C66" s="269">
        <f ca="1">(C63/SUM('NTM Valuation'!$D$23:$F$23,'NTM Valuation'!$H$23))^0.5-1</f>
        <v>9.4898909805943621E-2</v>
      </c>
      <c r="D66" s="270">
        <f ca="1">(D63/SUM('NTM Valuation'!$D$23:$F$23,'NTM Valuation'!$H$23))^0.5-1</f>
        <v>0.19259809286902985</v>
      </c>
    </row>
    <row r="67" spans="1:4" x14ac:dyDescent="0.25">
      <c r="A67" s="390" t="s">
        <v>447</v>
      </c>
      <c r="B67" s="391" t="str">
        <f ca="1">IFERROR(IF(AND(B65/(B66*100)&gt;$B$90,B65/(B66*100)&lt;$C$90),B65/(B66*100),"n/a"),"n/a")</f>
        <v>n/a</v>
      </c>
      <c r="C67" s="391">
        <f ca="1">IFERROR(IF(AND(C65/(C66*100)&gt;$B$90,C65/(C66*100)&lt;$C$90),C65/(C66*100),"n/a"),"n/a")</f>
        <v>2.739757501236499</v>
      </c>
      <c r="D67" s="392">
        <f ca="1">IFERROR(IF(AND(D65/(D66*100)&gt;$B$90,D65/(D66*100)&lt;$C$90),D65/(D66*100),"n/a"),"n/a")</f>
        <v>1.453804634454013</v>
      </c>
    </row>
    <row r="68" spans="1:4" x14ac:dyDescent="0.25">
      <c r="A68" s="257" t="s">
        <v>261</v>
      </c>
      <c r="B68" s="275">
        <f ca="1">B63*B65</f>
        <v>1477841.1170868003</v>
      </c>
      <c r="C68" s="275">
        <f ca="1">C63*C65</f>
        <v>2595620.832570632</v>
      </c>
      <c r="D68" s="276">
        <f ca="1">D63*D65</f>
        <v>3316393.9093824001</v>
      </c>
    </row>
    <row r="69" spans="1:4" x14ac:dyDescent="0.25">
      <c r="A69" s="254" t="s">
        <v>371</v>
      </c>
      <c r="B69" s="380">
        <f ca="1">B70*SUM('NTM Valuation'!$AD$14:$AG$14)</f>
        <v>51980.376926418096</v>
      </c>
      <c r="C69" s="380">
        <f ca="1">SUM('NTM Valuation'!$AD$29:$AG$29)</f>
        <v>57657.018082641269</v>
      </c>
      <c r="D69" s="266">
        <f ca="1">D70*SUM('NTM Valuation'!$AD$14:$AG$14)</f>
        <v>77970.56538962714</v>
      </c>
    </row>
    <row r="70" spans="1:4" ht="12" x14ac:dyDescent="0.3">
      <c r="A70" s="256" t="s">
        <v>262</v>
      </c>
      <c r="B70" s="384">
        <v>0.12</v>
      </c>
      <c r="C70" s="385">
        <f ca="1">C69/SUM('NTM Valuation'!$AD$14:$AG$14)</f>
        <v>0.1331048864788161</v>
      </c>
      <c r="D70" s="273">
        <v>0.18</v>
      </c>
    </row>
    <row r="71" spans="1:4" x14ac:dyDescent="0.25">
      <c r="A71" s="253" t="s">
        <v>372</v>
      </c>
      <c r="B71" s="393">
        <v>36</v>
      </c>
      <c r="C71" s="393">
        <v>40</v>
      </c>
      <c r="D71" s="394">
        <v>46</v>
      </c>
    </row>
    <row r="72" spans="1:4" x14ac:dyDescent="0.25">
      <c r="A72" s="253" t="s">
        <v>373</v>
      </c>
      <c r="B72" s="269">
        <f ca="1">(B69/SUM('NTM Valuation'!$O$29:$R$29))^(1/3)-1</f>
        <v>0.46968536764569779</v>
      </c>
      <c r="C72" s="269">
        <v>0.2</v>
      </c>
      <c r="D72" s="270">
        <f ca="1">(D69/SUM('NTM Valuation'!$O$29:$R$29))^(1/3)-1</f>
        <v>0.68236977241625985</v>
      </c>
    </row>
    <row r="73" spans="1:4" x14ac:dyDescent="0.25">
      <c r="A73" s="253" t="s">
        <v>285</v>
      </c>
      <c r="B73" s="379">
        <f ca="1">IFERROR(IF(AND(B71/(B72*100)&gt;$B$90,B71/(B72*100)&lt;$C$90),B71/(B72*100),"n/a"),"n/a")</f>
        <v>0.76647054560056516</v>
      </c>
      <c r="C73" s="379">
        <f t="shared" ref="C73:D73" si="46">IFERROR(IF(AND(C71/(C72*100)&gt;$B$90,C71/(C72*100)&lt;$C$90),C71/(C72*100),"n/a"),"n/a")</f>
        <v>2</v>
      </c>
      <c r="D73" s="274">
        <f t="shared" ca="1" si="46"/>
        <v>0.67412130284017091</v>
      </c>
    </row>
    <row r="74" spans="1:4" x14ac:dyDescent="0.25">
      <c r="A74" s="253" t="s">
        <v>279</v>
      </c>
      <c r="B74" s="384">
        <v>0.15</v>
      </c>
      <c r="C74" s="384">
        <v>0.12</v>
      </c>
      <c r="D74" s="273">
        <v>0.1</v>
      </c>
    </row>
    <row r="75" spans="1:4" x14ac:dyDescent="0.25">
      <c r="A75" s="253" t="s">
        <v>280</v>
      </c>
      <c r="B75" s="386">
        <v>3</v>
      </c>
      <c r="C75" s="386">
        <v>3</v>
      </c>
      <c r="D75" s="277">
        <v>3</v>
      </c>
    </row>
    <row r="76" spans="1:4" x14ac:dyDescent="0.25">
      <c r="A76" s="253" t="s">
        <v>374</v>
      </c>
      <c r="B76" s="380">
        <f ca="1">B69*B71</f>
        <v>1871293.5693510515</v>
      </c>
      <c r="C76" s="380">
        <f ca="1">C69*C71</f>
        <v>2306280.723305651</v>
      </c>
      <c r="D76" s="266">
        <f ca="1">D69*D71</f>
        <v>3586646.0079228482</v>
      </c>
    </row>
    <row r="77" spans="1:4" x14ac:dyDescent="0.25">
      <c r="A77" s="257" t="s">
        <v>375</v>
      </c>
      <c r="B77" s="275">
        <f ca="1">B76/(1+B74)^B75</f>
        <v>1230405.8974939112</v>
      </c>
      <c r="C77" s="275">
        <f ca="1">C76/(1+C74)^C75</f>
        <v>1641565.0647617888</v>
      </c>
      <c r="D77" s="276">
        <f ca="1">D76/(1+D74)^D75</f>
        <v>2694700.2313469928</v>
      </c>
    </row>
    <row r="78" spans="1:4" x14ac:dyDescent="0.25">
      <c r="A78" s="254" t="s">
        <v>263</v>
      </c>
      <c r="B78" s="387"/>
      <c r="C78" s="387"/>
      <c r="D78" s="278"/>
    </row>
    <row r="79" spans="1:4" x14ac:dyDescent="0.25">
      <c r="A79" s="258" t="s">
        <v>265</v>
      </c>
      <c r="B79" s="388">
        <f t="shared" ref="B79:D80" si="47">$C79</f>
        <v>0.5</v>
      </c>
      <c r="C79" s="389">
        <v>0.5</v>
      </c>
      <c r="D79" s="279">
        <f t="shared" si="47"/>
        <v>0.5</v>
      </c>
    </row>
    <row r="80" spans="1:4" x14ac:dyDescent="0.25">
      <c r="A80" s="258" t="s">
        <v>264</v>
      </c>
      <c r="B80" s="388">
        <f t="shared" si="47"/>
        <v>0.5</v>
      </c>
      <c r="C80" s="389">
        <v>0.5</v>
      </c>
      <c r="D80" s="279">
        <f t="shared" si="47"/>
        <v>0.5</v>
      </c>
    </row>
    <row r="81" spans="1:4" x14ac:dyDescent="0.25">
      <c r="A81" s="253" t="s">
        <v>261</v>
      </c>
      <c r="B81" s="380">
        <f ca="1">(B68*B79)+(B77*B80)</f>
        <v>1354123.5072903559</v>
      </c>
      <c r="C81" s="380">
        <f ca="1">(C68*C79)+(C77*C80)</f>
        <v>2118592.9486662103</v>
      </c>
      <c r="D81" s="266">
        <f ca="1">(D68*D79)+(D77*D80)</f>
        <v>3005547.0703646964</v>
      </c>
    </row>
    <row r="82" spans="1:4" x14ac:dyDescent="0.25">
      <c r="A82" s="254" t="s">
        <v>266</v>
      </c>
      <c r="B82" s="387"/>
      <c r="C82" s="387"/>
      <c r="D82" s="278"/>
    </row>
    <row r="83" spans="1:4" x14ac:dyDescent="0.25">
      <c r="A83" s="253" t="s">
        <v>376</v>
      </c>
      <c r="B83" s="380">
        <f ca="1">$C83</f>
        <v>-41064.251915261797</v>
      </c>
      <c r="C83" s="262">
        <f ca="1">'NTM Valuation'!C6</f>
        <v>-41064.251915261797</v>
      </c>
      <c r="D83" s="266">
        <f ca="1">$C83</f>
        <v>-41064.251915261797</v>
      </c>
    </row>
    <row r="84" spans="1:4" x14ac:dyDescent="0.25">
      <c r="A84" s="284" t="s">
        <v>378</v>
      </c>
      <c r="B84" s="380">
        <f ca="1">$C$84</f>
        <v>5390.9964714591715</v>
      </c>
      <c r="C84" s="262">
        <f ca="1">SUM('NTM Valuation'!$J$38:$M$38)</f>
        <v>5390.9964714591715</v>
      </c>
      <c r="D84" s="266">
        <f ca="1">$C$84</f>
        <v>5390.9964714591715</v>
      </c>
    </row>
    <row r="85" spans="1:4" ht="12" thickBot="1" x14ac:dyDescent="0.3">
      <c r="A85" s="361" t="s">
        <v>427</v>
      </c>
      <c r="B85" s="280">
        <f ca="1">C85</f>
        <v>2595.3899324956028</v>
      </c>
      <c r="C85" s="281">
        <f ca="1">'NTM Valuation'!C5</f>
        <v>2595.3899324956028</v>
      </c>
      <c r="D85" s="282">
        <f ca="1">C85</f>
        <v>2595.3899324956028</v>
      </c>
    </row>
    <row r="89" spans="1:4" ht="12" x14ac:dyDescent="0.3">
      <c r="B89" s="378">
        <v>0</v>
      </c>
      <c r="C89" s="378">
        <v>1.5</v>
      </c>
    </row>
    <row r="90" spans="1:4" ht="12" x14ac:dyDescent="0.3">
      <c r="B90" s="378">
        <v>0</v>
      </c>
      <c r="C90" s="378">
        <v>3</v>
      </c>
    </row>
    <row r="91" spans="1:4" ht="12" x14ac:dyDescent="0.3">
      <c r="B91" s="378"/>
      <c r="C91" s="378"/>
    </row>
  </sheetData>
  <printOptions horizontalCentered="1" verticalCentered="1"/>
  <pageMargins left="0.7" right="0.7" top="0.75" bottom="0.75" header="0.3" footer="0.3"/>
  <pageSetup scale="25" orientation="portrait" r:id="rId1"/>
  <customProperties>
    <customPr name="Qube.Worksheet.Visibility" r:id="rId2"/>
  </customProperties>
  <ignoredErrors>
    <ignoredError sqref="C57 B74:B75 B78:B80 B82 B81 C82 C78:C80 C74:C75 C62 C69:C70 C83:C84 D82 D78:D80 D74:D75 D81 D63 D68:D69 D76:D77 D83 D72 C55 C54 C56 C64" formula="1"/>
  </ignoredError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C25B7-BAC0-4DBD-AC4E-42FC9EEC5FCD}">
  <dimension ref="A1:AG38"/>
  <sheetViews>
    <sheetView zoomScale="90" zoomScaleNormal="90" workbookViewId="0">
      <selection activeCell="A37" sqref="A37:XFD39"/>
    </sheetView>
  </sheetViews>
  <sheetFormatPr defaultColWidth="9.1796875" defaultRowHeight="14.5" outlineLevelCol="1" x14ac:dyDescent="0.35"/>
  <cols>
    <col min="1" max="1" width="2.7265625" style="125" customWidth="1"/>
    <col min="2" max="2" width="21.81640625" style="228" bestFit="1" customWidth="1"/>
    <col min="3" max="3" width="10.1796875" style="228" bestFit="1" customWidth="1" outlineLevel="1"/>
    <col min="4" max="6" width="9.1796875" style="228" outlineLevel="1"/>
    <col min="7" max="7" width="2.7265625" style="228" customWidth="1" outlineLevel="1"/>
    <col min="8" max="8" width="8" style="228" bestFit="1" customWidth="1"/>
    <col min="9" max="9" width="2.7265625" style="228" customWidth="1"/>
    <col min="10" max="13" width="9.1796875" style="228" outlineLevel="1"/>
    <col min="14" max="14" width="2.7265625" style="228" customWidth="1"/>
    <col min="15" max="18" width="9.1796875" style="228" outlineLevel="1"/>
    <col min="19" max="19" width="2.7265625" style="228" customWidth="1"/>
    <col min="20" max="23" width="9.1796875" style="228" outlineLevel="1"/>
    <col min="24" max="24" width="2.7265625" style="228" customWidth="1"/>
    <col min="25" max="28" width="9.1796875" style="228" outlineLevel="1"/>
    <col min="29" max="29" width="2.7265625" style="228" customWidth="1"/>
    <col min="30" max="33" width="9.1796875" style="228" outlineLevel="1"/>
    <col min="34" max="16384" width="9.1796875" style="125"/>
  </cols>
  <sheetData>
    <row r="1" spans="1:33" x14ac:dyDescent="0.35">
      <c r="A1" s="226"/>
      <c r="B1" s="226"/>
      <c r="C1" s="226"/>
      <c r="D1" s="226"/>
      <c r="E1" s="226"/>
      <c r="F1" s="226"/>
      <c r="G1" s="226"/>
      <c r="H1" s="226"/>
      <c r="I1" s="226"/>
      <c r="J1" s="226"/>
      <c r="K1" s="226"/>
      <c r="L1" s="226"/>
      <c r="M1" s="226"/>
      <c r="N1" s="226"/>
      <c r="O1" s="226"/>
      <c r="P1" s="226"/>
      <c r="Q1" s="226"/>
      <c r="R1" s="226"/>
      <c r="S1" s="226"/>
      <c r="T1" s="226"/>
      <c r="U1" s="226"/>
      <c r="V1" s="226"/>
      <c r="W1" s="226"/>
      <c r="X1" s="226"/>
      <c r="Y1" s="226"/>
      <c r="Z1" s="226"/>
      <c r="AA1" s="226"/>
      <c r="AB1" s="226"/>
      <c r="AC1" s="226"/>
      <c r="AD1" s="226"/>
      <c r="AE1" s="226"/>
      <c r="AF1" s="226"/>
      <c r="AG1" s="226"/>
    </row>
    <row r="2" spans="1:33" ht="3.75" customHeight="1" x14ac:dyDescent="0.35"/>
    <row r="3" spans="1:33" x14ac:dyDescent="0.35">
      <c r="B3" s="135" t="s">
        <v>355</v>
      </c>
      <c r="C3" s="227" t="s">
        <v>453</v>
      </c>
    </row>
    <row r="4" spans="1:33" x14ac:dyDescent="0.35">
      <c r="B4" s="135" t="s">
        <v>356</v>
      </c>
      <c r="C4" s="229" t="str">
        <f ca="1">OFFSET('Income Statement'!A1,0,MATCH('NTM Valuation'!C3,'Income Statement'!1:1,0)+3)</f>
        <v>4Q26E</v>
      </c>
    </row>
    <row r="5" spans="1:33" x14ac:dyDescent="0.35">
      <c r="B5" s="135" t="s">
        <v>357</v>
      </c>
      <c r="C5" s="230">
        <f ca="1">HLOOKUP($C$4,'Shares Outstanding &amp; Corporate'!A1:CL17,ROW('Shares Outstanding &amp; Corporate'!A9),FALSE)</f>
        <v>2595.3899324956028</v>
      </c>
    </row>
    <row r="6" spans="1:33" x14ac:dyDescent="0.35">
      <c r="B6" s="135" t="s">
        <v>358</v>
      </c>
      <c r="C6" s="231">
        <f ca="1">HLOOKUP(C4,'Balance Sheet'!A1:CL42,ROW('Balance Sheet'!A42),FALSE)</f>
        <v>-41064.251915261797</v>
      </c>
    </row>
    <row r="7" spans="1:33" ht="3.75" customHeight="1" x14ac:dyDescent="0.35"/>
    <row r="8" spans="1:33" x14ac:dyDescent="0.35">
      <c r="C8" s="232">
        <f>+D8-1</f>
        <v>-4</v>
      </c>
      <c r="D8" s="232">
        <f>+E8-1</f>
        <v>-3</v>
      </c>
      <c r="E8" s="232">
        <f>+F8-1</f>
        <v>-2</v>
      </c>
      <c r="F8" s="232">
        <v>-1</v>
      </c>
      <c r="G8" s="232"/>
      <c r="H8" s="232">
        <v>0</v>
      </c>
      <c r="I8" s="232"/>
      <c r="J8" s="233">
        <v>1</v>
      </c>
      <c r="K8" s="234">
        <f>+J8+1</f>
        <v>2</v>
      </c>
      <c r="L8" s="234">
        <f>+K8+1</f>
        <v>3</v>
      </c>
      <c r="M8" s="234">
        <f>+L8+1</f>
        <v>4</v>
      </c>
      <c r="N8" s="234"/>
      <c r="O8" s="233">
        <f>+M8+1</f>
        <v>5</v>
      </c>
      <c r="P8" s="233">
        <f>+O8+1</f>
        <v>6</v>
      </c>
      <c r="Q8" s="233">
        <f t="shared" ref="Q8:R8" si="0">+P8+1</f>
        <v>7</v>
      </c>
      <c r="R8" s="233">
        <f t="shared" si="0"/>
        <v>8</v>
      </c>
      <c r="S8" s="235"/>
      <c r="T8" s="233">
        <f>+R8+1</f>
        <v>9</v>
      </c>
      <c r="U8" s="233">
        <f>+T8+1</f>
        <v>10</v>
      </c>
      <c r="V8" s="233">
        <f t="shared" ref="V8:W8" si="1">+U8+1</f>
        <v>11</v>
      </c>
      <c r="W8" s="233">
        <f t="shared" si="1"/>
        <v>12</v>
      </c>
      <c r="X8" s="235"/>
      <c r="Y8" s="233">
        <f>+W8+1</f>
        <v>13</v>
      </c>
      <c r="Z8" s="233">
        <f>+Y8+1</f>
        <v>14</v>
      </c>
      <c r="AA8" s="233">
        <f t="shared" ref="AA8:AB8" si="2">+Z8+1</f>
        <v>15</v>
      </c>
      <c r="AB8" s="233">
        <f t="shared" si="2"/>
        <v>16</v>
      </c>
      <c r="AC8" s="235"/>
      <c r="AD8" s="233">
        <f>+AB8+1</f>
        <v>17</v>
      </c>
      <c r="AE8" s="233">
        <f>+AD8+1</f>
        <v>18</v>
      </c>
      <c r="AF8" s="233">
        <f t="shared" ref="AF8:AG8" si="3">+AE8+1</f>
        <v>19</v>
      </c>
      <c r="AG8" s="233">
        <f t="shared" si="3"/>
        <v>20</v>
      </c>
    </row>
    <row r="9" spans="1:33" ht="3.75" customHeight="1" x14ac:dyDescent="0.35"/>
    <row r="10" spans="1:33" x14ac:dyDescent="0.35">
      <c r="C10" s="236" t="s">
        <v>359</v>
      </c>
      <c r="D10" s="237"/>
      <c r="E10" s="237"/>
      <c r="F10" s="238"/>
      <c r="G10" s="239"/>
      <c r="H10" s="240" t="s">
        <v>360</v>
      </c>
      <c r="J10" s="236" t="s">
        <v>356</v>
      </c>
      <c r="K10" s="237"/>
      <c r="L10" s="237"/>
      <c r="M10" s="238"/>
      <c r="O10" s="236" t="s">
        <v>361</v>
      </c>
      <c r="P10" s="237"/>
      <c r="Q10" s="237"/>
      <c r="R10" s="238"/>
      <c r="T10" s="236" t="s">
        <v>362</v>
      </c>
      <c r="U10" s="237"/>
      <c r="V10" s="237"/>
      <c r="W10" s="238"/>
      <c r="Y10" s="236" t="s">
        <v>363</v>
      </c>
      <c r="Z10" s="237"/>
      <c r="AA10" s="237"/>
      <c r="AB10" s="238"/>
      <c r="AD10" s="236" t="s">
        <v>364</v>
      </c>
      <c r="AE10" s="237"/>
      <c r="AF10" s="237"/>
      <c r="AG10" s="238"/>
    </row>
    <row r="11" spans="1:33" ht="15" thickBot="1" x14ac:dyDescent="0.4">
      <c r="C11" s="239" t="str">
        <f ca="1">CONCATENATE(IF(LEFT(C12,2)="4Q","12/31",IF(LEFT(C12,2)="1Q","3/31",IF(LEFT(C12,2)="2Q","6/30","9/30"))),"/",MID(C12,3,3))</f>
        <v>12/31/24</v>
      </c>
      <c r="D11" s="239" t="str">
        <f t="shared" ref="D11:H11" ca="1" si="4">CONCATENATE(IF(LEFT(D12,2)="4Q","12/31",IF(LEFT(D12,2)="1Q","3/31",IF(LEFT(D12,2)="2Q","6/30","9/30"))),"/",MID(D12,3,3))</f>
        <v>3/31/25</v>
      </c>
      <c r="E11" s="239" t="str">
        <f t="shared" ca="1" si="4"/>
        <v>6/30/25</v>
      </c>
      <c r="F11" s="239" t="str">
        <f t="shared" ca="1" si="4"/>
        <v>9/30/25</v>
      </c>
      <c r="G11" s="239"/>
      <c r="H11" s="239" t="str">
        <f t="shared" ca="1" si="4"/>
        <v>12/31/25</v>
      </c>
      <c r="J11" s="239" t="str">
        <f t="shared" ref="J11:M11" ca="1" si="5">CONCATENATE(IF(LEFT(J12,2)="4Q","12/31",IF(LEFT(J12,2)="1Q","3/31",IF(LEFT(J12,2)="2Q","6/30","9/30"))),"/",MID(J12,3,3))</f>
        <v>3/31/26E</v>
      </c>
      <c r="K11" s="239" t="str">
        <f t="shared" ca="1" si="5"/>
        <v>6/30/26E</v>
      </c>
      <c r="L11" s="239" t="str">
        <f t="shared" ca="1" si="5"/>
        <v>9/30/26E</v>
      </c>
      <c r="M11" s="239" t="str">
        <f t="shared" ca="1" si="5"/>
        <v>12/31/26E</v>
      </c>
      <c r="N11" s="239"/>
      <c r="O11" s="239" t="str">
        <f t="shared" ref="O11:R11" ca="1" si="6">CONCATENATE(IF(LEFT(O12,2)="4Q","12/31",IF(LEFT(O12,2)="1Q","3/31",IF(LEFT(O12,2)="2Q","6/30","9/30"))),"/",MID(O12,3,3))</f>
        <v>3/31/27E</v>
      </c>
      <c r="P11" s="239" t="str">
        <f t="shared" ca="1" si="6"/>
        <v>6/30/27E</v>
      </c>
      <c r="Q11" s="239" t="str">
        <f t="shared" ca="1" si="6"/>
        <v>9/30/27E</v>
      </c>
      <c r="R11" s="239" t="str">
        <f t="shared" ca="1" si="6"/>
        <v>12/31/27E</v>
      </c>
      <c r="S11" s="239"/>
      <c r="T11" s="239" t="str">
        <f t="shared" ref="T11:W11" ca="1" si="7">CONCATENATE(IF(LEFT(T12,2)="4Q","12/31",IF(LEFT(T12,2)="1Q","3/31",IF(LEFT(T12,2)="2Q","6/30","9/30"))),"/",MID(T12,3,3))</f>
        <v>3/31/28E</v>
      </c>
      <c r="U11" s="239" t="str">
        <f t="shared" ca="1" si="7"/>
        <v>6/30/28E</v>
      </c>
      <c r="V11" s="239" t="str">
        <f t="shared" ca="1" si="7"/>
        <v>9/30/28E</v>
      </c>
      <c r="W11" s="239" t="str">
        <f t="shared" ca="1" si="7"/>
        <v>12/31/28E</v>
      </c>
      <c r="X11" s="239"/>
      <c r="Y11" s="239" t="str">
        <f t="shared" ref="Y11:AB11" ca="1" si="8">CONCATENATE(IF(LEFT(Y12,2)="4Q","12/31",IF(LEFT(Y12,2)="1Q","3/31",IF(LEFT(Y12,2)="2Q","6/30","9/30"))),"/",MID(Y12,3,3))</f>
        <v>3/31/29E</v>
      </c>
      <c r="Z11" s="239" t="str">
        <f t="shared" ca="1" si="8"/>
        <v>6/30/29E</v>
      </c>
      <c r="AA11" s="239" t="str">
        <f t="shared" ca="1" si="8"/>
        <v>9/30/29E</v>
      </c>
      <c r="AB11" s="239" t="str">
        <f t="shared" ca="1" si="8"/>
        <v>12/31/29E</v>
      </c>
      <c r="AC11" s="239"/>
      <c r="AD11" s="239" t="str">
        <f t="shared" ref="AD11:AG11" ca="1" si="9">CONCATENATE(IF(LEFT(AD12,2)="4Q","12/31",IF(LEFT(AD12,2)="1Q","3/31",IF(LEFT(AD12,2)="2Q","6/30","9/30"))),"/",MID(AD12,3,3))</f>
        <v>3/31/30E</v>
      </c>
      <c r="AE11" s="239" t="str">
        <f t="shared" ca="1" si="9"/>
        <v>6/30/30E</v>
      </c>
      <c r="AF11" s="239" t="str">
        <f t="shared" ca="1" si="9"/>
        <v>9/30/30E</v>
      </c>
      <c r="AG11" s="239" t="str">
        <f t="shared" ca="1" si="9"/>
        <v>12/31/30E</v>
      </c>
    </row>
    <row r="12" spans="1:33" x14ac:dyDescent="0.35">
      <c r="C12" s="241" t="str">
        <f ca="1">OFFSET('Income Statement'!$A1,0,MATCH('NTM Valuation'!$C3,'Income Statement'!1:1,0)+C8-1)</f>
        <v>4Q24</v>
      </c>
      <c r="D12" s="241" t="str">
        <f ca="1">OFFSET('Income Statement'!$A1,0,MATCH('NTM Valuation'!$C3,'Income Statement'!1:1,0)+D8-1)</f>
        <v>1Q25</v>
      </c>
      <c r="E12" s="241" t="str">
        <f ca="1">OFFSET('Income Statement'!$A1,0,MATCH('NTM Valuation'!$C3,'Income Statement'!1:1,0)+E8-1)</f>
        <v>2Q25</v>
      </c>
      <c r="F12" s="241" t="str">
        <f ca="1">OFFSET('Income Statement'!$A1,0,MATCH('NTM Valuation'!$C3,'Income Statement'!1:1,0)+F8-1)</f>
        <v>3Q25</v>
      </c>
      <c r="G12" s="241"/>
      <c r="H12" s="242" t="str">
        <f ca="1">OFFSET('Income Statement'!$A1,0,MATCH('NTM Valuation'!$C3,'Income Statement'!1:1,0)+H8-1)</f>
        <v>4Q25</v>
      </c>
      <c r="I12" s="241"/>
      <c r="J12" s="241" t="str">
        <f ca="1">OFFSET('Income Statement'!$A1,0,MATCH('NTM Valuation'!$C3,'Income Statement'!1:1,0)+J8-1)</f>
        <v>1Q26E</v>
      </c>
      <c r="K12" s="241" t="str">
        <f ca="1">OFFSET('Income Statement'!$A1,0,MATCH('NTM Valuation'!$C3,'Income Statement'!1:1,0)+K8-1)</f>
        <v>2Q26E</v>
      </c>
      <c r="L12" s="241" t="str">
        <f ca="1">OFFSET('Income Statement'!$A1,0,MATCH('NTM Valuation'!$C3,'Income Statement'!1:1,0)+L8-1)</f>
        <v>3Q26E</v>
      </c>
      <c r="M12" s="241" t="str">
        <f ca="1">OFFSET('Income Statement'!$A1,0,MATCH('NTM Valuation'!$C3,'Income Statement'!1:1,0)+M8-1)</f>
        <v>4Q26E</v>
      </c>
      <c r="N12" s="241"/>
      <c r="O12" s="241" t="str">
        <f ca="1">OFFSET('Income Statement'!$A1,0,MATCH('NTM Valuation'!$C3,'Income Statement'!1:1,0)+O8-1)</f>
        <v>1Q27E</v>
      </c>
      <c r="P12" s="241" t="str">
        <f ca="1">OFFSET('Income Statement'!$A1,0,MATCH('NTM Valuation'!$C3,'Income Statement'!1:1,0)+P8-1)</f>
        <v>2Q27E</v>
      </c>
      <c r="Q12" s="241" t="str">
        <f ca="1">OFFSET('Income Statement'!$A1,0,MATCH('NTM Valuation'!$C3,'Income Statement'!1:1,0)+Q8-1)</f>
        <v>3Q27E</v>
      </c>
      <c r="R12" s="241" t="str">
        <f ca="1">OFFSET('Income Statement'!$A1,0,MATCH('NTM Valuation'!$C3,'Income Statement'!1:1,0)+R8-1)</f>
        <v>4Q27E</v>
      </c>
      <c r="S12" s="241"/>
      <c r="T12" s="241" t="str">
        <f ca="1">OFFSET('Income Statement'!$A1,0,MATCH('NTM Valuation'!$C3,'Income Statement'!1:1,0)+T8-1)</f>
        <v>1Q28E</v>
      </c>
      <c r="U12" s="241" t="str">
        <f ca="1">OFFSET('Income Statement'!$A1,0,MATCH('NTM Valuation'!$C3,'Income Statement'!1:1,0)+U8-1)</f>
        <v>2Q28E</v>
      </c>
      <c r="V12" s="241" t="str">
        <f ca="1">OFFSET('Income Statement'!$A1,0,MATCH('NTM Valuation'!$C3,'Income Statement'!1:1,0)+V8-1)</f>
        <v>3Q28E</v>
      </c>
      <c r="W12" s="241" t="str">
        <f ca="1">OFFSET('Income Statement'!$A1,0,MATCH('NTM Valuation'!$C3,'Income Statement'!1:1,0)+W8-1)</f>
        <v>4Q28E</v>
      </c>
      <c r="X12" s="241"/>
      <c r="Y12" s="241" t="str">
        <f ca="1">OFFSET('Income Statement'!$A1,0,MATCH('NTM Valuation'!$C3,'Income Statement'!1:1,0)+Y8-1)</f>
        <v>1Q29E</v>
      </c>
      <c r="Z12" s="241" t="str">
        <f ca="1">OFFSET('Income Statement'!$A1,0,MATCH('NTM Valuation'!$C3,'Income Statement'!1:1,0)+Z8-1)</f>
        <v>2Q29E</v>
      </c>
      <c r="AA12" s="241" t="str">
        <f ca="1">OFFSET('Income Statement'!$A1,0,MATCH('NTM Valuation'!$C3,'Income Statement'!1:1,0)+AA8-1)</f>
        <v>3Q29E</v>
      </c>
      <c r="AB12" s="241" t="str">
        <f ca="1">OFFSET('Income Statement'!$A1,0,MATCH('NTM Valuation'!$C3,'Income Statement'!1:1,0)+AB8-1)</f>
        <v>4Q29E</v>
      </c>
      <c r="AC12" s="241"/>
      <c r="AD12" s="241" t="str">
        <f ca="1">OFFSET('Income Statement'!$A1,0,MATCH('NTM Valuation'!$C3,'Income Statement'!1:1,0)+AD8-1)</f>
        <v>1Q30E</v>
      </c>
      <c r="AE12" s="241" t="str">
        <f ca="1">OFFSET('Income Statement'!$A1,0,MATCH('NTM Valuation'!$C3,'Income Statement'!1:1,0)+AE8-1)</f>
        <v>2Q30E</v>
      </c>
      <c r="AF12" s="241" t="str">
        <f ca="1">OFFSET('Income Statement'!$A1,0,MATCH('NTM Valuation'!$C3,'Income Statement'!1:1,0)+AF8-1)</f>
        <v>3Q30E</v>
      </c>
      <c r="AG12" s="241" t="str">
        <f ca="1">OFFSET('Income Statement'!$A1,0,MATCH('NTM Valuation'!$C3,'Income Statement'!1:1,0)+AG8-1)</f>
        <v>4Q30E</v>
      </c>
    </row>
    <row r="13" spans="1:33" x14ac:dyDescent="0.35">
      <c r="H13" s="243"/>
    </row>
    <row r="14" spans="1:33" x14ac:dyDescent="0.35">
      <c r="A14" s="228"/>
      <c r="B14" s="228" t="s">
        <v>172</v>
      </c>
      <c r="C14" s="244">
        <f ca="1">+HLOOKUP(C$12,'Income Statement'!$A$1:CL157,ROW('Income Statement'!$A157),FALSE)</f>
        <v>48385</v>
      </c>
      <c r="D14" s="244">
        <f ca="1">+HLOOKUP(D$12,'Income Statement'!$A$1:CL157,ROW('Income Statement'!$A157),FALSE)</f>
        <v>42314</v>
      </c>
      <c r="E14" s="244">
        <f ca="1">+HLOOKUP(E$12,'Income Statement'!$A$1:CL157,ROW('Income Statement'!$A157),FALSE)</f>
        <v>47516</v>
      </c>
      <c r="F14" s="244">
        <f ca="1">+HLOOKUP(F$12,'Income Statement'!$A$1:CL157,ROW('Income Statement'!$A157),FALSE)</f>
        <v>51242</v>
      </c>
      <c r="G14" s="244"/>
      <c r="H14" s="245">
        <f ca="1">+HLOOKUP(H$12,'Income Statement'!$A$1:CL157,ROW('Income Statement'!$A157),FALSE)</f>
        <v>59893</v>
      </c>
      <c r="I14" s="244"/>
      <c r="J14" s="244">
        <f ca="1">+HLOOKUP(J$12,'Income Statement'!$A$1:CL157,ROW('Income Statement'!$A157),FALSE)</f>
        <v>55911.78</v>
      </c>
      <c r="K14" s="244">
        <f ca="1">+HLOOKUP(K$12,'Income Statement'!$A$1:CL157,ROW('Income Statement'!$A157),FALSE)</f>
        <v>58991.22</v>
      </c>
      <c r="L14" s="244">
        <f ca="1">+HLOOKUP(L$12,'Income Statement'!$A$1:CL157,ROW('Income Statement'!$A157),FALSE)</f>
        <v>62805.29</v>
      </c>
      <c r="M14" s="244">
        <f ca="1">+HLOOKUP(M$12,'Income Statement'!$A$1:CL157,ROW('Income Statement'!$A157),FALSE)</f>
        <v>73400.02</v>
      </c>
      <c r="N14" s="244"/>
      <c r="O14" s="244">
        <f ca="1">+HLOOKUP(O$12,'Income Statement'!$A$1:CL157,ROW('Income Statement'!$A157),FALSE)</f>
        <v>66593.006999999998</v>
      </c>
      <c r="P14" s="244">
        <f ca="1">+HLOOKUP(P$12,'Income Statement'!$A$1:CL157,ROW('Income Statement'!$A157),FALSE)</f>
        <v>70261.083400000003</v>
      </c>
      <c r="Q14" s="244">
        <f ca="1">+HLOOKUP(Q$12,'Income Statement'!$A$1:CL157,ROW('Income Statement'!$A157),FALSE)</f>
        <v>74806.686799999996</v>
      </c>
      <c r="R14" s="244">
        <f ca="1">+HLOOKUP(R$12,'Income Statement'!$A$1:CL157,ROW('Income Statement'!$A157),FALSE)</f>
        <v>87436.797600000005</v>
      </c>
      <c r="S14" s="244"/>
      <c r="T14" s="244">
        <f ca="1">+HLOOKUP(T$12,'Income Statement'!$A$1:CL157,ROW('Income Statement'!$A157),FALSE)</f>
        <v>76896.444404999987</v>
      </c>
      <c r="U14" s="244">
        <f ca="1">+HLOOKUP(U$12,'Income Statement'!$A$1:CL157,ROW('Income Statement'!$A157),FALSE)</f>
        <v>81133.742427000005</v>
      </c>
      <c r="V14" s="244">
        <f ca="1">+HLOOKUP(V$12,'Income Statement'!$A$1:CL157,ROW('Income Statement'!$A157),FALSE)</f>
        <v>86386.275953999997</v>
      </c>
      <c r="W14" s="244">
        <f ca="1">+HLOOKUP(W$12,'Income Statement'!$A$1:CL157,ROW('Income Statement'!$A157),FALSE)</f>
        <v>100993.8569955</v>
      </c>
      <c r="X14" s="244"/>
      <c r="Y14" s="244">
        <f ca="1">+HLOOKUP(Y$12,'Income Statement'!$A$1:CL157,ROW('Income Statement'!$A157),FALSE)</f>
        <v>86883.469867064996</v>
      </c>
      <c r="Z14" s="244">
        <f ca="1">+HLOOKUP(Z$12,'Income Statement'!$A$1:CL157,ROW('Income Statement'!$A157),FALSE)</f>
        <v>91671.127926164991</v>
      </c>
      <c r="AA14" s="244">
        <f ca="1">+HLOOKUP(AA$12,'Income Statement'!$A$1:CL157,ROW('Income Statement'!$A157),FALSE)</f>
        <v>97605.814455479995</v>
      </c>
      <c r="AB14" s="244">
        <f ca="1">+HLOOKUP(AB$12,'Income Statement'!$A$1:CL157,ROW('Income Statement'!$A157),FALSE)</f>
        <v>114131.59487720249</v>
      </c>
      <c r="AC14" s="244"/>
      <c r="AD14" s="244">
        <f ca="1">+HLOOKUP(AD$12,'Income Statement'!$A$1:CL157,ROW('Income Statement'!$A157),FALSE)</f>
        <v>96424.675408080671</v>
      </c>
      <c r="AE14" s="244">
        <f ca="1">+HLOOKUP(AE$12,'Income Statement'!$A$1:CL157,ROW('Income Statement'!$A157),FALSE)</f>
        <v>101738.40214328229</v>
      </c>
      <c r="AF14" s="244">
        <f ca="1">+HLOOKUP(AF$12,'Income Statement'!$A$1:CL157,ROW('Income Statement'!$A157),FALSE)</f>
        <v>108325.90618615532</v>
      </c>
      <c r="AG14" s="244">
        <f ca="1">+HLOOKUP(AG$12,'Income Statement'!$A$1:CL157,ROW('Income Statement'!$A157),FALSE)</f>
        <v>126680.82398263249</v>
      </c>
    </row>
    <row r="15" spans="1:33" x14ac:dyDescent="0.35">
      <c r="B15" s="159" t="s">
        <v>2</v>
      </c>
      <c r="C15" s="244"/>
      <c r="D15" s="244"/>
      <c r="E15" s="244"/>
      <c r="F15" s="244"/>
      <c r="G15" s="244"/>
      <c r="H15" s="245"/>
      <c r="I15" s="244"/>
      <c r="J15" s="244"/>
      <c r="K15" s="244"/>
      <c r="L15" s="244"/>
      <c r="M15" s="246">
        <f ca="1">+SUM(J14:M14)/SUM(C14:F14)-1</f>
        <v>0.32541056809724633</v>
      </c>
      <c r="N15" s="244"/>
      <c r="O15" s="244"/>
      <c r="P15" s="244"/>
      <c r="Q15" s="244"/>
      <c r="R15" s="246">
        <f ca="1">+SUM(O14:R14)/SUM(J14:M14)-1</f>
        <v>0.19110982348612837</v>
      </c>
      <c r="W15" s="246">
        <f ca="1">+SUM(T14:W14)/SUM(O14:R14)-1</f>
        <v>0.15484159312381007</v>
      </c>
      <c r="AB15" s="246">
        <f ca="1">+SUM(Y14:AB14)/SUM(T14:W14)-1</f>
        <v>0.12993730868493958</v>
      </c>
      <c r="AG15" s="246">
        <f ca="1">+SUM(AD14:AG14)/SUM(Y14:AB14)-1</f>
        <v>0.1098608216703898</v>
      </c>
    </row>
    <row r="16" spans="1:33" x14ac:dyDescent="0.35">
      <c r="C16" s="244"/>
      <c r="D16" s="244"/>
      <c r="E16" s="244"/>
      <c r="F16" s="244"/>
      <c r="G16" s="244"/>
      <c r="H16" s="245"/>
      <c r="I16" s="244"/>
      <c r="J16" s="244"/>
      <c r="K16" s="244"/>
      <c r="L16" s="244"/>
      <c r="M16" s="244"/>
      <c r="N16" s="244"/>
      <c r="O16" s="244"/>
      <c r="P16" s="244"/>
      <c r="Q16" s="244"/>
      <c r="R16" s="244"/>
      <c r="W16" s="244"/>
      <c r="AB16" s="244"/>
      <c r="AG16" s="244"/>
    </row>
    <row r="17" spans="2:33" x14ac:dyDescent="0.35">
      <c r="B17" s="228" t="s">
        <v>365</v>
      </c>
      <c r="C17" s="244">
        <f ca="1">+HLOOKUP(C$12,'Income Statement'!$A$1:CL186,ROW('Income Statement'!$A186),FALSE)</f>
        <v>39546</v>
      </c>
      <c r="D17" s="244">
        <f ca="1">+HLOOKUP(D$12,'Income Statement'!$A$1:CL186,ROW('Income Statement'!$A186),FALSE)</f>
        <v>34742</v>
      </c>
      <c r="E17" s="244">
        <f ca="1">+HLOOKUP(E$12,'Income Statement'!$A$1:CL186,ROW('Income Statement'!$A186),FALSE)</f>
        <v>39025</v>
      </c>
      <c r="F17" s="244">
        <f ca="1">+HLOOKUP(F$12,'Income Statement'!$A$1:CL186,ROW('Income Statement'!$A186),FALSE)</f>
        <v>42036</v>
      </c>
      <c r="G17" s="244"/>
      <c r="H17" s="245">
        <f ca="1">+HLOOKUP(H$12,'Income Statement'!$A$1:CL186,ROW('Income Statement'!$A186),FALSE)</f>
        <v>48988</v>
      </c>
      <c r="I17" s="244"/>
      <c r="J17" s="244">
        <f ca="1">+HLOOKUP(J$12,'Income Statement'!$A$1:CL186,ROW('Income Statement'!$A186),FALSE)</f>
        <v>42188.352917280805</v>
      </c>
      <c r="K17" s="244">
        <f ca="1">+HLOOKUP(K$12,'Income Statement'!$A$1:CL186,ROW('Income Statement'!$A186),FALSE)</f>
        <v>44526.70842804361</v>
      </c>
      <c r="L17" s="244">
        <f ca="1">+HLOOKUP(L$12,'Income Statement'!$A$1:CL186,ROW('Income Statement'!$A186),FALSE)</f>
        <v>47345.308611549706</v>
      </c>
      <c r="M17" s="244">
        <f ca="1">+HLOOKUP(M$12,'Income Statement'!$A$1:CL186,ROW('Income Statement'!$A186),FALSE)</f>
        <v>55154.632057207185</v>
      </c>
      <c r="N17" s="244"/>
      <c r="O17" s="244">
        <f ca="1">+HLOOKUP(O$12,'Income Statement'!$A$1:CL186,ROW('Income Statement'!$A186),FALSE)</f>
        <v>47584.17526435489</v>
      </c>
      <c r="P17" s="244">
        <f ca="1">+HLOOKUP(P$12,'Income Statement'!$A$1:CL186,ROW('Income Statement'!$A186),FALSE)</f>
        <v>50222.783886462174</v>
      </c>
      <c r="Q17" s="244">
        <f ca="1">+HLOOKUP(Q$12,'Income Statement'!$A$1:CL186,ROW('Income Statement'!$A186),FALSE)</f>
        <v>53400.206358684343</v>
      </c>
      <c r="R17" s="244">
        <f ca="1">+HLOOKUP(R$12,'Income Statement'!$A$1:CL186,ROW('Income Statement'!$A186),FALSE)</f>
        <v>62204.74997398445</v>
      </c>
      <c r="S17" s="244"/>
      <c r="T17" s="244">
        <f ca="1">+HLOOKUP(T$12,'Income Statement'!$A$1:CL186,ROW('Income Statement'!$A186),FALSE)</f>
        <v>52255.142895926547</v>
      </c>
      <c r="U17" s="244">
        <f ca="1">+HLOOKUP(U$12,'Income Statement'!$A$1:CL186,ROW('Income Statement'!$A186),FALSE)</f>
        <v>55154.904561270872</v>
      </c>
      <c r="V17" s="244">
        <f ca="1">+HLOOKUP(V$12,'Income Statement'!$A$1:CL186,ROW('Income Statement'!$A186),FALSE)</f>
        <v>58642.691743741649</v>
      </c>
      <c r="W17" s="244">
        <f ca="1">+HLOOKUP(W$12,'Income Statement'!$A$1:CL186,ROW('Income Statement'!$A186),FALSE)</f>
        <v>68314.800028310463</v>
      </c>
      <c r="X17" s="244"/>
      <c r="Y17" s="244">
        <f ca="1">+HLOOKUP(Y$12,'Income Statement'!$A$1:CL186,ROW('Income Statement'!$A186),FALSE)</f>
        <v>56609.110205161443</v>
      </c>
      <c r="Z17" s="244">
        <f ca="1">+HLOOKUP(Z$12,'Income Statement'!$A$1:CL186,ROW('Income Statement'!$A186),FALSE)</f>
        <v>59751.451858408051</v>
      </c>
      <c r="AA17" s="244">
        <f ca="1">+HLOOKUP(AA$12,'Income Statement'!$A$1:CL186,ROW('Income Statement'!$A186),FALSE)</f>
        <v>63526.030609402645</v>
      </c>
      <c r="AB17" s="244">
        <f ca="1">+HLOOKUP(AB$12,'Income Statement'!$A$1:CL186,ROW('Income Statement'!$A186),FALSE)</f>
        <v>74005.813661258173</v>
      </c>
      <c r="AC17" s="244"/>
      <c r="AD17" s="244">
        <f ca="1">+HLOOKUP(AD$12,'Income Statement'!$A$1:CL186,ROW('Income Statement'!$A186),FALSE)</f>
        <v>60897.209528615051</v>
      </c>
      <c r="AE17" s="244">
        <f ca="1">+HLOOKUP(AE$12,'Income Statement'!$A$1:CL186,ROW('Income Statement'!$A186),FALSE)</f>
        <v>64278.556286599734</v>
      </c>
      <c r="AF17" s="244">
        <f ca="1">+HLOOKUP(AF$12,'Income Statement'!$A$1:CL186,ROW('Income Statement'!$A186),FALSE)</f>
        <v>68336.605799409372</v>
      </c>
      <c r="AG17" s="244">
        <f ca="1">+HLOOKUP(AG$12,'Income Statement'!$A$1:CL186,ROW('Income Statement'!$A186),FALSE)</f>
        <v>79609.434830550337</v>
      </c>
    </row>
    <row r="18" spans="2:33" x14ac:dyDescent="0.35">
      <c r="C18" s="244"/>
      <c r="D18" s="244"/>
      <c r="E18" s="244"/>
      <c r="F18" s="244"/>
      <c r="G18" s="244"/>
      <c r="H18" s="245"/>
      <c r="I18" s="244"/>
      <c r="J18" s="244"/>
      <c r="K18" s="244"/>
      <c r="L18" s="247"/>
      <c r="M18" s="246">
        <f ca="1">+SUM(J17:M17)/SUM(C17:F17)-1</f>
        <v>0.21799948512112266</v>
      </c>
      <c r="N18" s="244"/>
      <c r="O18" s="244"/>
      <c r="P18" s="244"/>
      <c r="Q18" s="247"/>
      <c r="R18" s="246">
        <f ca="1">+SUM(O17:R17)/SUM(J17:M17)-1</f>
        <v>0.12788052327692201</v>
      </c>
      <c r="T18" s="244"/>
      <c r="U18" s="244"/>
      <c r="V18" s="247"/>
      <c r="W18" s="246">
        <f ca="1">+SUM(T17:W17)/SUM(O17:R17)-1</f>
        <v>9.8193316424195931E-2</v>
      </c>
      <c r="Y18" s="244"/>
      <c r="Z18" s="244"/>
      <c r="AA18" s="247"/>
      <c r="AB18" s="246">
        <f ca="1">+SUM(Y17:AB17)/SUM(T17:W17)-1</f>
        <v>8.3308751583905494E-2</v>
      </c>
      <c r="AG18" s="246">
        <f ca="1">+SUM(AD17:AG17)/SUM(Y17:AB17)-1</f>
        <v>7.5738382209155741E-2</v>
      </c>
    </row>
    <row r="19" spans="2:33" x14ac:dyDescent="0.35">
      <c r="B19" s="248"/>
      <c r="C19" s="249"/>
      <c r="D19" s="249"/>
      <c r="E19" s="249"/>
      <c r="F19" s="249"/>
      <c r="G19" s="249"/>
      <c r="H19" s="250"/>
      <c r="I19" s="249"/>
      <c r="J19" s="249"/>
      <c r="K19" s="249"/>
      <c r="L19" s="249"/>
      <c r="M19" s="249"/>
      <c r="N19" s="249"/>
      <c r="O19" s="244"/>
      <c r="P19" s="244"/>
      <c r="Q19" s="244"/>
      <c r="R19" s="249"/>
      <c r="T19" s="244"/>
      <c r="U19" s="244"/>
      <c r="V19" s="244"/>
      <c r="W19" s="249"/>
      <c r="Y19" s="244"/>
      <c r="Z19" s="244"/>
      <c r="AA19" s="244"/>
      <c r="AB19" s="249"/>
      <c r="AG19" s="249"/>
    </row>
    <row r="20" spans="2:33" x14ac:dyDescent="0.35">
      <c r="B20" s="228" t="s">
        <v>133</v>
      </c>
      <c r="C20" s="244">
        <f ca="1">+HLOOKUP(C$12,'Cash Flow Statement'!$A$1:CL72,ROW('Cash Flow Statement'!$A72),FALSE)</f>
        <v>27825</v>
      </c>
      <c r="D20" s="244">
        <f ca="1">+HLOOKUP(D$12,'Cash Flow Statement'!$A$1:CL72,ROW('Cash Flow Statement'!$A72),FALSE)</f>
        <v>21455</v>
      </c>
      <c r="E20" s="244">
        <f ca="1">+HLOOKUP(E$12,'Cash Flow Statement'!$A$1:CL72,ROW('Cash Flow Statement'!$A72),FALSE)</f>
        <v>24783</v>
      </c>
      <c r="F20" s="244">
        <f ca="1">+HLOOKUP(F$12,'Cash Flow Statement'!$A$1:CL72,ROW('Cash Flow Statement'!$A72),FALSE)</f>
        <v>25498</v>
      </c>
      <c r="G20" s="244"/>
      <c r="H20" s="245">
        <f ca="1">+HLOOKUP(H$12,'Cash Flow Statement'!$A$1:CL72,ROW('Cash Flow Statement'!$A72),FALSE)</f>
        <v>30156</v>
      </c>
      <c r="I20" s="244"/>
      <c r="J20" s="244">
        <f ca="1">+HLOOKUP(J$12,'Cash Flow Statement'!$A$1:CL72,ROW('Cash Flow Statement'!$A72),FALSE)</f>
        <v>27361.998339929105</v>
      </c>
      <c r="K20" s="244">
        <f ca="1">+HLOOKUP(K$12,'Cash Flow Statement'!$A$1:CL72,ROW('Cash Flow Statement'!$A72),FALSE)</f>
        <v>29021.264867438913</v>
      </c>
      <c r="L20" s="244">
        <f ca="1">+HLOOKUP(L$12,'Cash Flow Statement'!$A$1:CL72,ROW('Cash Flow Statement'!$A72),FALSE)</f>
        <v>30547.657733033659</v>
      </c>
      <c r="M20" s="244">
        <f ca="1">+HLOOKUP(M$12,'Cash Flow Statement'!$A$1:CL72,ROW('Cash Flow Statement'!$A72),FALSE)</f>
        <v>36080.577679704147</v>
      </c>
      <c r="N20" s="244"/>
      <c r="O20" s="244">
        <f ca="1">+HLOOKUP(O$12,'Cash Flow Statement'!$A$1:CL72,ROW('Cash Flow Statement'!$A72),FALSE)</f>
        <v>35355.995198240693</v>
      </c>
      <c r="P20" s="244">
        <f ca="1">+HLOOKUP(P$12,'Cash Flow Statement'!$A$1:CL72,ROW('Cash Flow Statement'!$A72),FALSE)</f>
        <v>37294.952079195384</v>
      </c>
      <c r="Q20" s="244">
        <f ca="1">+HLOOKUP(Q$12,'Cash Flow Statement'!$A$1:CL72,ROW('Cash Flow Statement'!$A72),FALSE)</f>
        <v>39038.756877706277</v>
      </c>
      <c r="R20" s="244">
        <f ca="1">+HLOOKUP(R$12,'Cash Flow Statement'!$A$1:CL72,ROW('Cash Flow Statement'!$A72),FALSE)</f>
        <v>45401.32413715592</v>
      </c>
      <c r="S20" s="244"/>
      <c r="T20" s="244">
        <f ca="1">+HLOOKUP(T$12,'Cash Flow Statement'!$A$1:CL72,ROW('Cash Flow Statement'!$A72),FALSE)</f>
        <v>43215.475795304781</v>
      </c>
      <c r="U20" s="244">
        <f ca="1">+HLOOKUP(U$12,'Cash Flow Statement'!$A$1:CL72,ROW('Cash Flow Statement'!$A72),FALSE)</f>
        <v>45403.496628215042</v>
      </c>
      <c r="V20" s="244">
        <f ca="1">+HLOOKUP(V$12,'Cash Flow Statement'!$A$1:CL72,ROW('Cash Flow Statement'!$A72),FALSE)</f>
        <v>47319.784749181759</v>
      </c>
      <c r="W20" s="244">
        <f ca="1">+HLOOKUP(W$12,'Cash Flow Statement'!$A$1:CL72,ROW('Cash Flow Statement'!$A72),FALSE)</f>
        <v>54401.051488649115</v>
      </c>
      <c r="X20" s="244"/>
      <c r="Y20" s="244">
        <f ca="1">+HLOOKUP(Y$12,'Cash Flow Statement'!$A$1:CL72,ROW('Cash Flow Statement'!$A72),FALSE)</f>
        <v>51017.234302092525</v>
      </c>
      <c r="Z20" s="244">
        <f ca="1">+HLOOKUP(Z$12,'Cash Flow Statement'!$A$1:CL72,ROW('Cash Flow Statement'!$A72),FALSE)</f>
        <v>53442.444197729441</v>
      </c>
      <c r="AA20" s="244">
        <f ca="1">+HLOOKUP(AA$12,'Cash Flow Statement'!$A$1:CL72,ROW('Cash Flow Statement'!$A72),FALSE)</f>
        <v>55517.414838685523</v>
      </c>
      <c r="AB20" s="244">
        <f ca="1">+HLOOKUP(AB$12,'Cash Flow Statement'!$A$1:CL72,ROW('Cash Flow Statement'!$A72),FALSE)</f>
        <v>63277.300339834124</v>
      </c>
      <c r="AC20" s="244"/>
      <c r="AD20" s="244">
        <f ca="1">+HLOOKUP(AD$12,'Cash Flow Statement'!$A$1:CL72,ROW('Cash Flow Statement'!$A72),FALSE)</f>
        <v>58602.016082597067</v>
      </c>
      <c r="AE20" s="244">
        <f ca="1">+HLOOKUP(AE$12,'Cash Flow Statement'!$A$1:CL72,ROW('Cash Flow Statement'!$A72),FALSE)</f>
        <v>61264.967143778267</v>
      </c>
      <c r="AF20" s="244">
        <f ca="1">+HLOOKUP(AF$12,'Cash Flow Statement'!$A$1:CL72,ROW('Cash Flow Statement'!$A72),FALSE)</f>
        <v>63511.773974575088</v>
      </c>
      <c r="AG20" s="244">
        <f ca="1">+HLOOKUP(AG$12,'Cash Flow Statement'!$A$1:CL72,ROW('Cash Flow Statement'!$A72),FALSE)</f>
        <v>71957.73547350819</v>
      </c>
    </row>
    <row r="21" spans="2:33" x14ac:dyDescent="0.35">
      <c r="C21" s="244"/>
      <c r="D21" s="244"/>
      <c r="E21" s="244"/>
      <c r="F21" s="244"/>
      <c r="G21" s="244"/>
      <c r="H21" s="245"/>
      <c r="I21" s="244"/>
      <c r="J21" s="244"/>
      <c r="K21" s="244"/>
      <c r="L21" s="244"/>
      <c r="M21" s="246">
        <f ca="1">+SUM(J20:M20)/SUM(C20:F20)-1</f>
        <v>0.23553900242168946</v>
      </c>
      <c r="N21" s="244"/>
      <c r="O21" s="244"/>
      <c r="P21" s="244"/>
      <c r="Q21" s="244"/>
      <c r="R21" s="246">
        <f ca="1">+SUM(O20:R20)/SUM(J20:M20)-1</f>
        <v>0.27704344760029032</v>
      </c>
      <c r="T21" s="244"/>
      <c r="U21" s="244"/>
      <c r="V21" s="244"/>
      <c r="W21" s="246">
        <f ca="1">+SUM(T20:W20)/SUM(O20:R20)-1</f>
        <v>0.21165295517186755</v>
      </c>
      <c r="Y21" s="244"/>
      <c r="Z21" s="244"/>
      <c r="AA21" s="244"/>
      <c r="AB21" s="246">
        <f ca="1">+SUM(Y20:AB20)/SUM(T20:W20)-1</f>
        <v>0.17292538669906921</v>
      </c>
      <c r="AG21" s="246">
        <f ca="1">+SUM(AD20:AG20)/SUM(Y20:AB20)-1</f>
        <v>0.14370198260169498</v>
      </c>
    </row>
    <row r="22" spans="2:33" x14ac:dyDescent="0.35">
      <c r="C22" s="244"/>
      <c r="D22" s="244"/>
      <c r="E22" s="244"/>
      <c r="F22" s="244"/>
      <c r="G22" s="244"/>
      <c r="H22" s="245"/>
      <c r="I22" s="244"/>
      <c r="J22" s="244"/>
      <c r="K22" s="244"/>
      <c r="L22" s="244"/>
      <c r="M22" s="244"/>
      <c r="N22" s="244"/>
      <c r="O22" s="244"/>
      <c r="P22" s="244"/>
      <c r="Q22" s="244"/>
      <c r="R22" s="244"/>
      <c r="T22" s="244"/>
      <c r="U22" s="244"/>
      <c r="V22" s="244"/>
      <c r="W22" s="244"/>
      <c r="Y22" s="244"/>
      <c r="Z22" s="244"/>
      <c r="AA22" s="244"/>
      <c r="AB22" s="244"/>
      <c r="AG22" s="244"/>
    </row>
    <row r="23" spans="2:33" x14ac:dyDescent="0.35">
      <c r="B23" s="228" t="s">
        <v>366</v>
      </c>
      <c r="C23" s="244">
        <f ca="1">+HLOOKUP(C$12,'Income Statement'!$A$1:CL216,ROW('Income Statement'!$A216),FALSE)</f>
        <v>23365</v>
      </c>
      <c r="D23" s="244">
        <f ca="1">+HLOOKUP(D$12,'Income Statement'!$A$1:CL216,ROW('Income Statement'!$A216),FALSE)</f>
        <v>17555</v>
      </c>
      <c r="E23" s="244">
        <f ca="1">+HLOOKUP(E$12,'Income Statement'!$A$1:CL216,ROW('Income Statement'!$A216),FALSE)</f>
        <v>20441</v>
      </c>
      <c r="F23" s="244">
        <f ca="1">+HLOOKUP(F$12,'Income Statement'!$A$1:CL216,ROW('Income Statement'!$A216),FALSE)</f>
        <v>20535</v>
      </c>
      <c r="G23" s="244"/>
      <c r="H23" s="245">
        <f ca="1">+HLOOKUP(H$12,'Income Statement'!$A$1:CL216,ROW('Income Statement'!$A216),FALSE)</f>
        <v>24745</v>
      </c>
      <c r="I23" s="244"/>
      <c r="J23" s="244">
        <f ca="1">+HLOOKUP(J$12,'Income Statement'!$A$1:CL216,ROW('Income Statement'!$A216),FALSE)</f>
        <v>17852.652917280804</v>
      </c>
      <c r="K23" s="244">
        <f ca="1">+HLOOKUP(K$12,'Income Statement'!$A$1:CL216,ROW('Income Statement'!$A216),FALSE)</f>
        <v>19421.45842804361</v>
      </c>
      <c r="L23" s="244">
        <f ca="1">+HLOOKUP(L$12,'Income Statement'!$A$1:CL216,ROW('Income Statement'!$A216),FALSE)</f>
        <v>21016.608611549706</v>
      </c>
      <c r="M23" s="244">
        <f ca="1">+HLOOKUP(M$12,'Income Statement'!$A$1:CL216,ROW('Income Statement'!$A216),FALSE)</f>
        <v>26471.482057207184</v>
      </c>
      <c r="N23" s="244"/>
      <c r="O23" s="244">
        <f ca="1">+HLOOKUP(O$12,'Income Statement'!$A$1:CL216,ROW('Income Statement'!$A216),FALSE)</f>
        <v>21120.440264354889</v>
      </c>
      <c r="P23" s="244">
        <f ca="1">+HLOOKUP(P$12,'Income Statement'!$A$1:CL216,ROW('Income Statement'!$A216),FALSE)</f>
        <v>22923.976386462178</v>
      </c>
      <c r="Q23" s="244">
        <f ca="1">+HLOOKUP(Q$12,'Income Statement'!$A$1:CL216,ROW('Income Statement'!$A216),FALSE)</f>
        <v>24770.711358684341</v>
      </c>
      <c r="R23" s="244">
        <f ca="1">+HLOOKUP(R$12,'Income Statement'!$A$1:CL216,ROW('Income Statement'!$A216),FALSE)</f>
        <v>31016.442473984447</v>
      </c>
      <c r="S23" s="244"/>
      <c r="T23" s="244">
        <f ca="1">+HLOOKUP(T$12,'Income Statement'!$A$1:CL216,ROW('Income Statement'!$A216),FALSE)</f>
        <v>23798.639820926546</v>
      </c>
      <c r="U23" s="244">
        <f ca="1">+HLOOKUP(U$12,'Income Statement'!$A$1:CL216,ROW('Income Statement'!$A216),FALSE)</f>
        <v>25801.951123770876</v>
      </c>
      <c r="V23" s="244">
        <f ca="1">+HLOOKUP(V$12,'Income Statement'!$A$1:CL216,ROW('Income Statement'!$A216),FALSE)</f>
        <v>27858.632668741644</v>
      </c>
      <c r="W23" s="244">
        <f ca="1">+HLOOKUP(W$12,'Income Statement'!$A$1:CL216,ROW('Income Statement'!$A216),FALSE)</f>
        <v>34780.538690810463</v>
      </c>
      <c r="X23" s="244"/>
      <c r="Y23" s="244">
        <f ca="1">+HLOOKUP(Y$12,'Income Statement'!$A$1:CL216,ROW('Income Statement'!$A216),FALSE)</f>
        <v>26361.800882161446</v>
      </c>
      <c r="Z23" s="244">
        <f ca="1">+HLOOKUP(Z$12,'Income Statement'!$A$1:CL216,ROW('Income Statement'!$A216),FALSE)</f>
        <v>28552.46723390805</v>
      </c>
      <c r="AA23" s="244">
        <f ca="1">+HLOOKUP(AA$12,'Income Statement'!$A$1:CL216,ROW('Income Statement'!$A216),FALSE)</f>
        <v>30805.708975402638</v>
      </c>
      <c r="AB23" s="244">
        <f ca="1">+HLOOKUP(AB$12,'Income Statement'!$A$1:CL216,ROW('Income Statement'!$A216),FALSE)</f>
        <v>38363.238770258169</v>
      </c>
      <c r="AC23" s="244"/>
      <c r="AD23" s="244">
        <f ca="1">+HLOOKUP(AD$12,'Income Statement'!$A$1:CL216,ROW('Income Statement'!$A216),FALSE)</f>
        <v>29125.761476810054</v>
      </c>
      <c r="AE23" s="244">
        <f ca="1">+HLOOKUP(AE$12,'Income Statement'!$A$1:CL216,ROW('Income Statement'!$A216),FALSE)</f>
        <v>31508.309224932244</v>
      </c>
      <c r="AF23" s="244">
        <f ca="1">+HLOOKUP(AF$12,'Income Statement'!$A$1:CL216,ROW('Income Statement'!$A216),FALSE)</f>
        <v>33968.244101739372</v>
      </c>
      <c r="AG23" s="244">
        <f ca="1">+HLOOKUP(AG$12,'Income Statement'!$A$1:CL216,ROW('Income Statement'!$A216),FALSE)</f>
        <v>42172.283740365325</v>
      </c>
    </row>
    <row r="24" spans="2:33" x14ac:dyDescent="0.35">
      <c r="C24" s="244"/>
      <c r="D24" s="244"/>
      <c r="E24" s="244"/>
      <c r="F24" s="244"/>
      <c r="G24" s="244"/>
      <c r="H24" s="245"/>
      <c r="I24" s="244"/>
      <c r="J24" s="244"/>
      <c r="K24" s="244"/>
      <c r="L24" s="244"/>
      <c r="M24" s="246">
        <f ca="1">+SUM(J23:M23)/SUM(C23:F23)-1</f>
        <v>3.4998070895785993E-2</v>
      </c>
      <c r="N24" s="244"/>
      <c r="O24" s="244"/>
      <c r="P24" s="244"/>
      <c r="Q24" s="244"/>
      <c r="R24" s="246">
        <f ca="1">+SUM(O23:R23)/SUM(J23:M23)-1</f>
        <v>0.17778406071731268</v>
      </c>
      <c r="T24" s="244"/>
      <c r="U24" s="244"/>
      <c r="V24" s="244"/>
      <c r="W24" s="246">
        <f ca="1">+SUM(T23:W23)/SUM(O23:R23)-1</f>
        <v>0.12429126137824564</v>
      </c>
      <c r="Y24" s="244"/>
      <c r="Z24" s="244"/>
      <c r="AA24" s="244"/>
      <c r="AB24" s="246">
        <f ca="1">+SUM(Y23:AB23)/SUM(T23:W23)-1</f>
        <v>0.1055192323499099</v>
      </c>
      <c r="AG24" s="246">
        <f ca="1">+SUM(AD23:AG23)/SUM(Y23:AB23)-1</f>
        <v>0.10228121985699556</v>
      </c>
    </row>
    <row r="25" spans="2:33" x14ac:dyDescent="0.35">
      <c r="B25" s="248"/>
      <c r="C25" s="249"/>
      <c r="D25" s="249"/>
      <c r="E25" s="249"/>
      <c r="F25" s="249"/>
      <c r="G25" s="249"/>
      <c r="H25" s="250"/>
      <c r="I25" s="249"/>
      <c r="J25" s="249"/>
      <c r="K25" s="249"/>
      <c r="L25" s="249"/>
      <c r="M25" s="249"/>
      <c r="N25" s="249"/>
      <c r="O25" s="244"/>
      <c r="P25" s="244"/>
      <c r="Q25" s="244"/>
      <c r="R25" s="249"/>
      <c r="T25" s="244"/>
      <c r="U25" s="244"/>
      <c r="V25" s="244"/>
      <c r="W25" s="249"/>
      <c r="Y25" s="244"/>
      <c r="Z25" s="244"/>
      <c r="AA25" s="244"/>
      <c r="AB25" s="249"/>
      <c r="AG25" s="249"/>
    </row>
    <row r="26" spans="2:33" x14ac:dyDescent="0.35">
      <c r="B26" s="228" t="s">
        <v>242</v>
      </c>
      <c r="C26" s="244">
        <f ca="1">+HLOOKUP(C$12,'Income Statement'!$A$1:CL275,ROW('Income Statement'!$A275),FALSE)</f>
        <v>20838</v>
      </c>
      <c r="D26" s="244">
        <f ca="1">+HLOOKUP(D$12,'Income Statement'!$A$1:CL275,ROW('Income Statement'!$A275),FALSE)</f>
        <v>16644</v>
      </c>
      <c r="E26" s="244">
        <f ca="1">+HLOOKUP(E$12,'Income Statement'!$A$1:CL275,ROW('Income Statement'!$A275),FALSE)</f>
        <v>18337</v>
      </c>
      <c r="F26" s="244">
        <f ca="1">+HLOOKUP(F$12,'Income Statement'!$A$1:CL275,ROW('Income Statement'!$A275),FALSE)</f>
        <v>2709</v>
      </c>
      <c r="G26" s="244"/>
      <c r="H26" s="245">
        <f ca="1">+HLOOKUP(H$12,'Income Statement'!$A$1:CL275,ROW('Income Statement'!$A275),FALSE)</f>
        <v>22768</v>
      </c>
      <c r="I26" s="244"/>
      <c r="J26" s="244">
        <f ca="1">+HLOOKUP(J$12,'Income Statement'!$A$1:CL275,ROW('Income Statement'!$A275),FALSE)</f>
        <v>15657.220084000228</v>
      </c>
      <c r="K26" s="244">
        <f ca="1">+HLOOKUP(K$12,'Income Statement'!$A$1:CL275,ROW('Income Statement'!$A275),FALSE)</f>
        <v>17117.693082735233</v>
      </c>
      <c r="L26" s="244">
        <f ca="1">+HLOOKUP(L$12,'Income Statement'!$A$1:CL275,ROW('Income Statement'!$A275),FALSE)</f>
        <v>18476.511073762558</v>
      </c>
      <c r="M26" s="244">
        <f ca="1">+HLOOKUP(M$12,'Income Statement'!$A$1:CL275,ROW('Income Statement'!$A275),FALSE)</f>
        <v>23125.399030803917</v>
      </c>
      <c r="N26" s="244"/>
      <c r="O26" s="244">
        <f ca="1">+HLOOKUP(O$12,'Income Statement'!$A$1:CL275,ROW('Income Statement'!$A275),FALSE)</f>
        <v>18624.176968955187</v>
      </c>
      <c r="P26" s="244">
        <f ca="1">+HLOOKUP(P$12,'Income Statement'!$A$1:CL275,ROW('Income Statement'!$A275),FALSE)</f>
        <v>20189.541947748003</v>
      </c>
      <c r="Q26" s="244">
        <f ca="1">+HLOOKUP(Q$12,'Income Statement'!$A$1:CL275,ROW('Income Statement'!$A275),FALSE)</f>
        <v>21768.344287150536</v>
      </c>
      <c r="R26" s="244">
        <f ca="1">+HLOOKUP(R$12,'Income Statement'!$A$1:CL275,ROW('Income Statement'!$A275),FALSE)</f>
        <v>27083.682849244495</v>
      </c>
      <c r="S26" s="244"/>
      <c r="T26" s="244">
        <f ca="1">+HLOOKUP(T$12,'Income Statement'!$A$1:CL275,ROW('Income Statement'!$A275),FALSE)</f>
        <v>21023.006742310343</v>
      </c>
      <c r="U26" s="244">
        <f ca="1">+HLOOKUP(U$12,'Income Statement'!$A$1:CL275,ROW('Income Statement'!$A275),FALSE)</f>
        <v>22732.58738647768</v>
      </c>
      <c r="V26" s="244">
        <f ca="1">+HLOOKUP(V$12,'Income Statement'!$A$1:CL275,ROW('Income Statement'!$A275),FALSE)</f>
        <v>24534.91268926709</v>
      </c>
      <c r="W26" s="244">
        <f ca="1">+HLOOKUP(W$12,'Income Statement'!$A$1:CL275,ROW('Income Statement'!$A275),FALSE)</f>
        <v>30453.776391996576</v>
      </c>
      <c r="X26" s="244"/>
      <c r="Y26" s="244">
        <f ca="1">+HLOOKUP(Y$12,'Income Statement'!$A$1:CL275,ROW('Income Statement'!$A275),FALSE)</f>
        <v>23426.06673218311</v>
      </c>
      <c r="Z26" s="244">
        <f ca="1">+HLOOKUP(Z$12,'Income Statement'!$A$1:CL275,ROW('Income Statement'!$A275),FALSE)</f>
        <v>25263.834540491105</v>
      </c>
      <c r="AA26" s="244">
        <f ca="1">+HLOOKUP(AA$12,'Income Statement'!$A$1:CL275,ROW('Income Statement'!$A275),FALSE)</f>
        <v>27283.372868450711</v>
      </c>
      <c r="AB26" s="244">
        <f ca="1">+HLOOKUP(AB$12,'Income Statement'!$A$1:CL275,ROW('Income Statement'!$A275),FALSE)</f>
        <v>33779.596710168647</v>
      </c>
      <c r="AC26" s="244"/>
      <c r="AD26" s="244">
        <f ca="1">+HLOOKUP(AD$12,'Income Statement'!$A$1:CL275,ROW('Income Statement'!$A275),FALSE)</f>
        <v>26133.047606044034</v>
      </c>
      <c r="AE26" s="244">
        <f ca="1">+HLOOKUP(AE$12,'Income Statement'!$A$1:CL275,ROW('Income Statement'!$A275),FALSE)</f>
        <v>28090.95412797746</v>
      </c>
      <c r="AF26" s="244">
        <f ca="1">+HLOOKUP(AF$12,'Income Statement'!$A$1:CL275,ROW('Income Statement'!$A275),FALSE)</f>
        <v>30338.415499850278</v>
      </c>
      <c r="AG26" s="244">
        <f ca="1">+HLOOKUP(AG$12,'Income Statement'!$A$1:CL275,ROW('Income Statement'!$A275),FALSE)</f>
        <v>37425.153819193074</v>
      </c>
    </row>
    <row r="27" spans="2:33" x14ac:dyDescent="0.35">
      <c r="C27" s="244"/>
      <c r="D27" s="244"/>
      <c r="E27" s="244"/>
      <c r="F27" s="244"/>
      <c r="G27" s="244"/>
      <c r="H27" s="245"/>
      <c r="I27" s="244"/>
      <c r="J27" s="244"/>
      <c r="K27" s="244"/>
      <c r="L27" s="244"/>
      <c r="M27" s="246">
        <f ca="1">+SUM(J26:M26)/SUM(C26:F26)-1</f>
        <v>0.27079044681694131</v>
      </c>
      <c r="N27" s="244"/>
      <c r="O27" s="244"/>
      <c r="P27" s="244"/>
      <c r="Q27" s="244"/>
      <c r="R27" s="246">
        <f ca="1">+SUM(O26:R26)/SUM(J26:M26)-1</f>
        <v>0.17867021200035271</v>
      </c>
      <c r="T27" s="244"/>
      <c r="U27" s="244"/>
      <c r="V27" s="244"/>
      <c r="W27" s="246">
        <f ca="1">+SUM(T26:W26)/SUM(O26:R26)-1</f>
        <v>0.1263724733517162</v>
      </c>
      <c r="Y27" s="244"/>
      <c r="Z27" s="244"/>
      <c r="AA27" s="244"/>
      <c r="AB27" s="246">
        <f ca="1">+SUM(Y26:AB26)/SUM(T26:W26)-1</f>
        <v>0.1114858226052855</v>
      </c>
      <c r="AG27" s="246">
        <f ca="1">+SUM(AD26:AG26)/SUM(Y26:AB26)-1</f>
        <v>0.11147499019272411</v>
      </c>
    </row>
    <row r="28" spans="2:33" x14ac:dyDescent="0.35">
      <c r="B28" s="248"/>
      <c r="C28" s="249"/>
      <c r="D28" s="249"/>
      <c r="E28" s="249"/>
      <c r="F28" s="249"/>
      <c r="G28" s="249"/>
      <c r="H28" s="250"/>
      <c r="I28" s="249"/>
      <c r="J28" s="249"/>
      <c r="K28" s="249"/>
      <c r="L28" s="249"/>
      <c r="M28" s="249"/>
      <c r="N28" s="249"/>
      <c r="O28" s="244"/>
      <c r="P28" s="244"/>
      <c r="Q28" s="244"/>
      <c r="R28" s="249"/>
      <c r="T28" s="244"/>
      <c r="U28" s="244"/>
      <c r="V28" s="244"/>
      <c r="W28" s="249"/>
      <c r="Y28" s="244"/>
      <c r="Z28" s="244"/>
      <c r="AA28" s="244"/>
      <c r="AB28" s="249"/>
      <c r="AG28" s="249"/>
    </row>
    <row r="29" spans="2:33" x14ac:dyDescent="0.35">
      <c r="B29" s="228" t="s">
        <v>136</v>
      </c>
      <c r="C29" s="244">
        <f ca="1">+HLOOKUP(C$12,'Cash Flow Statement'!$A$1:CL84,ROW('Cash Flow Statement'!$A84),FALSE)</f>
        <v>8890</v>
      </c>
      <c r="D29" s="244">
        <f ca="1">+HLOOKUP(D$12,'Cash Flow Statement'!$A$1:CL84,ROW('Cash Flow Statement'!$A84),FALSE)</f>
        <v>6187</v>
      </c>
      <c r="E29" s="244">
        <f ca="1">+HLOOKUP(E$12,'Cash Flow Statement'!$A$1:CL84,ROW('Cash Flow Statement'!$A84),FALSE)</f>
        <v>3715</v>
      </c>
      <c r="F29" s="244">
        <f ca="1">+HLOOKUP(F$12,'Cash Flow Statement'!$A$1:CL84,ROW('Cash Flow Statement'!$A84),FALSE)</f>
        <v>5070</v>
      </c>
      <c r="G29" s="244"/>
      <c r="H29" s="245">
        <f ca="1">+HLOOKUP(H$12,'Cash Flow Statement'!$A$1:CL84,ROW('Cash Flow Statement'!$A84),FALSE)</f>
        <v>8187</v>
      </c>
      <c r="I29" s="244"/>
      <c r="J29" s="244">
        <f ca="1">+HLOOKUP(J$12,'Cash Flow Statement'!$A$1:CL84,ROW('Cash Flow Statement'!$A84),FALSE)</f>
        <v>13087.556433517229</v>
      </c>
      <c r="K29" s="244">
        <f ca="1">+HLOOKUP(K$12,'Cash Flow Statement'!$A$1:CL84,ROW('Cash Flow Statement'!$A84),FALSE)</f>
        <v>-1561.771891412066</v>
      </c>
      <c r="L29" s="244">
        <f ca="1">+HLOOKUP(L$12,'Cash Flow Statement'!$A$1:CL84,ROW('Cash Flow Statement'!$A84),FALSE)</f>
        <v>-5171.6401396995207</v>
      </c>
      <c r="M29" s="244">
        <f ca="1">+HLOOKUP(M$12,'Cash Flow Statement'!$A$1:CL84,ROW('Cash Flow Statement'!$A84),FALSE)</f>
        <v>11361.468772091233</v>
      </c>
      <c r="N29" s="244"/>
      <c r="O29" s="244">
        <f ca="1">+HLOOKUP(O$12,'Cash Flow Statement'!$A$1:CL84,ROW('Cash Flow Statement'!$A84),FALSE)</f>
        <v>3267.1282507461328</v>
      </c>
      <c r="P29" s="244">
        <f ca="1">+HLOOKUP(P$12,'Cash Flow Statement'!$A$1:CL84,ROW('Cash Flow Statement'!$A84),FALSE)</f>
        <v>304.15511256765694</v>
      </c>
      <c r="Q29" s="244">
        <f ca="1">+HLOOKUP(Q$12,'Cash Flow Statement'!$A$1:CL84,ROW('Cash Flow Statement'!$A84),FALSE)</f>
        <v>-5329.8623394172273</v>
      </c>
      <c r="R29" s="244">
        <f ca="1">+HLOOKUP(R$12,'Cash Flow Statement'!$A$1:CL84,ROW('Cash Flow Statement'!$A84),FALSE)</f>
        <v>18133.013593793279</v>
      </c>
      <c r="S29" s="244"/>
      <c r="T29" s="244">
        <f ca="1">+HLOOKUP(T$12,'Cash Flow Statement'!$A$1:CL84,ROW('Cash Flow Statement'!$A84),FALSE)</f>
        <v>14.059026665244346</v>
      </c>
      <c r="U29" s="244">
        <f ca="1">+HLOOKUP(U$12,'Cash Flow Statement'!$A$1:CL84,ROW('Cash Flow Statement'!$A84),FALSE)</f>
        <v>5246.3499814596562</v>
      </c>
      <c r="V29" s="244">
        <f ca="1">+HLOOKUP(V$12,'Cash Flow Statement'!$A$1:CL84,ROW('Cash Flow Statement'!$A84),FALSE)</f>
        <v>-2834.0527909417742</v>
      </c>
      <c r="W29" s="244">
        <f ca="1">+HLOOKUP(W$12,'Cash Flow Statement'!$A$1:CL84,ROW('Cash Flow Statement'!$A84),FALSE)</f>
        <v>25712.125447432958</v>
      </c>
      <c r="X29" s="244"/>
      <c r="Y29" s="244">
        <f ca="1">+HLOOKUP(Y$12,'Cash Flow Statement'!$A$1:CL84,ROW('Cash Flow Statement'!$A84),FALSE)</f>
        <v>-3856.8602928386726</v>
      </c>
      <c r="Z29" s="244">
        <f ca="1">+HLOOKUP(Z$12,'Cash Flow Statement'!$A$1:CL84,ROW('Cash Flow Statement'!$A84),FALSE)</f>
        <v>10798.031452725769</v>
      </c>
      <c r="AA29" s="244">
        <f ca="1">+HLOOKUP(AA$12,'Cash Flow Statement'!$A$1:CL84,ROW('Cash Flow Statement'!$A84),FALSE)</f>
        <v>679.66867493248174</v>
      </c>
      <c r="AB29" s="244">
        <f ca="1">+HLOOKUP(AB$12,'Cash Flow Statement'!$A$1:CL84,ROW('Cash Flow Statement'!$A84),FALSE)</f>
        <v>35564.900299240027</v>
      </c>
      <c r="AC29" s="244"/>
      <c r="AD29" s="244">
        <f ca="1">+HLOOKUP(AD$12,'Cash Flow Statement'!$A$1:CL84,ROW('Cash Flow Statement'!$A84),FALSE)</f>
        <v>-9111.740614650218</v>
      </c>
      <c r="AE29" s="244">
        <f ca="1">+HLOOKUP(AE$12,'Cash Flow Statement'!$A$1:CL84,ROW('Cash Flow Statement'!$A84),FALSE)</f>
        <v>16587.075424857263</v>
      </c>
      <c r="AF29" s="244">
        <f ca="1">+HLOOKUP(AF$12,'Cash Flow Statement'!$A$1:CL84,ROW('Cash Flow Statement'!$A84),FALSE)</f>
        <v>4640.4649521182973</v>
      </c>
      <c r="AG29" s="244">
        <f ca="1">+HLOOKUP(AG$12,'Cash Flow Statement'!$A$1:CL84,ROW('Cash Flow Statement'!$A84),FALSE)</f>
        <v>45541.218320315922</v>
      </c>
    </row>
    <row r="30" spans="2:33" x14ac:dyDescent="0.35">
      <c r="C30" s="244"/>
      <c r="D30" s="244"/>
      <c r="E30" s="244"/>
      <c r="F30" s="244"/>
      <c r="G30" s="244"/>
      <c r="H30" s="245"/>
      <c r="I30" s="244"/>
      <c r="J30" s="244"/>
      <c r="K30" s="244"/>
      <c r="L30" s="244"/>
      <c r="M30" s="246">
        <f ca="1">+SUM(J29:M29)/SUM(C29:F29)-1</f>
        <v>-0.25758053916281631</v>
      </c>
      <c r="N30" s="244"/>
      <c r="O30" s="244"/>
      <c r="P30" s="244"/>
      <c r="Q30" s="244"/>
      <c r="R30" s="246">
        <f ca="1">+SUM(O29:R29)/SUM(J29:M29)-1</f>
        <v>-7.5706019520553558E-2</v>
      </c>
      <c r="T30" s="244"/>
      <c r="U30" s="244"/>
      <c r="V30" s="244"/>
      <c r="W30" s="246">
        <f ca="1">+SUM(T29:W29)/SUM(O29:R29)-1</f>
        <v>0.71843989252716889</v>
      </c>
      <c r="Y30" s="244"/>
      <c r="Z30" s="244"/>
      <c r="AA30" s="244"/>
      <c r="AB30" s="246">
        <f ca="1">+SUM(Y29:AB29)/SUM(T29:W29)-1</f>
        <v>0.53475729958682616</v>
      </c>
      <c r="AG30" s="246">
        <f ca="1">+SUM(AD29:AG29)/SUM(Y29:AB29)-1</f>
        <v>0.33509389682008717</v>
      </c>
    </row>
    <row r="31" spans="2:33" x14ac:dyDescent="0.35">
      <c r="C31" s="244"/>
      <c r="D31" s="244"/>
      <c r="E31" s="244"/>
      <c r="F31" s="244"/>
      <c r="G31" s="244"/>
      <c r="H31" s="245"/>
      <c r="I31" s="244"/>
      <c r="J31" s="244"/>
      <c r="K31" s="244"/>
      <c r="L31" s="244"/>
      <c r="M31" s="244"/>
      <c r="N31" s="244"/>
      <c r="O31" s="244"/>
      <c r="P31" s="244"/>
      <c r="Q31" s="244"/>
      <c r="R31" s="244"/>
      <c r="T31" s="244"/>
      <c r="U31" s="244"/>
      <c r="V31" s="244"/>
      <c r="W31" s="244"/>
      <c r="Y31" s="244"/>
      <c r="Z31" s="244"/>
      <c r="AA31" s="244"/>
      <c r="AB31" s="244"/>
      <c r="AG31" s="244"/>
    </row>
    <row r="32" spans="2:33" x14ac:dyDescent="0.35">
      <c r="B32" s="228" t="s">
        <v>250</v>
      </c>
      <c r="C32" s="244">
        <f ca="1">+HLOOKUP(C$12,'Cash Flow Statement'!$A$1:CL77,ROW('Cash Flow Statement'!$A77),FALSE)</f>
        <v>13152</v>
      </c>
      <c r="D32" s="244">
        <f ca="1">+HLOOKUP(D$12,'Cash Flow Statement'!$A$1:CL77,ROW('Cash Flow Statement'!$A77),FALSE)</f>
        <v>10334</v>
      </c>
      <c r="E32" s="244">
        <f ca="1">+HLOOKUP(E$12,'Cash Flow Statement'!$A$1:CL77,ROW('Cash Flow Statement'!$A77),FALSE)</f>
        <v>8549</v>
      </c>
      <c r="F32" s="244">
        <f ca="1">+HLOOKUP(F$12,'Cash Flow Statement'!$A$1:CL77,ROW('Cash Flow Statement'!$A77),FALSE)</f>
        <v>10625</v>
      </c>
      <c r="G32" s="244"/>
      <c r="H32" s="245">
        <f ca="1">+HLOOKUP(H$12,'Cash Flow Statement'!$A$1:CL77,ROW('Cash Flow Statement'!$A77),FALSE)</f>
        <v>14077</v>
      </c>
      <c r="I32" s="244"/>
      <c r="J32" s="244">
        <f ca="1">+HLOOKUP(J$12,'Cash Flow Statement'!$A$1:CL77,ROW('Cash Flow Statement'!$A77),FALSE)</f>
        <v>17441.90643351723</v>
      </c>
      <c r="K32" s="244">
        <f ca="1">+HLOOKUP(K$12,'Cash Flow Statement'!$A$1:CL77,ROW('Cash Flow Statement'!$A77),FALSE)</f>
        <v>3513.9281085879338</v>
      </c>
      <c r="L32" s="244">
        <f ca="1">+HLOOKUP(L$12,'Cash Flow Statement'!$A$1:CL77,ROW('Cash Flow Statement'!$A77),FALSE)</f>
        <v>661.10986030047934</v>
      </c>
      <c r="M32" s="244">
        <f ca="1">+HLOOKUP(M$12,'Cash Flow Statement'!$A$1:CL77,ROW('Cash Flow Statement'!$A77),FALSE)</f>
        <v>17545.968772091233</v>
      </c>
      <c r="N32" s="244"/>
      <c r="O32" s="244">
        <f ca="1">+HLOOKUP(O$12,'Cash Flow Statement'!$A$1:CL77,ROW('Cash Flow Statement'!$A77),FALSE)</f>
        <v>7839.1957507461339</v>
      </c>
      <c r="P32" s="244">
        <f ca="1">+HLOOKUP(P$12,'Cash Flow Statement'!$A$1:CL77,ROW('Cash Flow Statement'!$A77),FALSE)</f>
        <v>5633.6401125676566</v>
      </c>
      <c r="Q32" s="244">
        <f ca="1">+HLOOKUP(Q$12,'Cash Flow Statement'!$A$1:CL77,ROW('Cash Flow Statement'!$A77),FALSE)</f>
        <v>794.52516058277251</v>
      </c>
      <c r="R32" s="244">
        <f ca="1">+HLOOKUP(R$12,'Cash Flow Statement'!$A$1:CL77,ROW('Cash Flow Statement'!$A77),FALSE)</f>
        <v>24626.738593793278</v>
      </c>
      <c r="S32" s="244"/>
      <c r="T32" s="244">
        <f ca="1">+HLOOKUP(T$12,'Cash Flow Statement'!$A$1:CL77,ROW('Cash Flow Statement'!$A77),FALSE)</f>
        <v>4791.8695641652448</v>
      </c>
      <c r="U32" s="244">
        <f ca="1">+HLOOKUP(U$12,'Cash Flow Statement'!$A$1:CL77,ROW('Cash Flow Statement'!$A77),FALSE)</f>
        <v>10815.661806459655</v>
      </c>
      <c r="V32" s="244">
        <f ca="1">+HLOOKUP(V$12,'Cash Flow Statement'!$A$1:CL77,ROW('Cash Flow Statement'!$A77),FALSE)</f>
        <v>3565.9321465582252</v>
      </c>
      <c r="W32" s="244">
        <f ca="1">+HLOOKUP(W$12,'Cash Flow Statement'!$A$1:CL77,ROW('Cash Flow Statement'!$A77),FALSE)</f>
        <v>32498.068072432958</v>
      </c>
      <c r="X32" s="244"/>
      <c r="Y32" s="244">
        <f ca="1">+HLOOKUP(Y$12,'Cash Flow Statement'!$A$1:CL77,ROW('Cash Flow Statement'!$A77),FALSE)</f>
        <v>1112.0626661613278</v>
      </c>
      <c r="Z32" s="244">
        <f ca="1">+HLOOKUP(Z$12,'Cash Flow Statement'!$A$1:CL77,ROW('Cash Flow Statement'!$A77),FALSE)</f>
        <v>16590.115750725767</v>
      </c>
      <c r="AA32" s="244">
        <f ca="1">+HLOOKUP(AA$12,'Cash Flow Statement'!$A$1:CL77,ROW('Cash Flow Statement'!$A77),FALSE)</f>
        <v>7335.6530099324809</v>
      </c>
      <c r="AB32" s="244">
        <f ca="1">+HLOOKUP(AB$12,'Cash Flow Statement'!$A$1:CL77,ROW('Cash Flow Statement'!$A77),FALSE)</f>
        <v>42622.280629240027</v>
      </c>
      <c r="AC32" s="244"/>
      <c r="AD32" s="244">
        <f ca="1">+HLOOKUP(AD$12,'Cash Flow Statement'!$A$1:CL77,ROW('Cash Flow Statement'!$A77),FALSE)</f>
        <v>-3968.9053520852176</v>
      </c>
      <c r="AE32" s="244">
        <f ca="1">+HLOOKUP(AE$12,'Cash Flow Statement'!$A$1:CL77,ROW('Cash Flow Statement'!$A77),FALSE)</f>
        <v>22581.882673287262</v>
      </c>
      <c r="AF32" s="244">
        <f ca="1">+HLOOKUP(AF$12,'Cash Flow Statement'!$A$1:CL77,ROW('Cash Flow Statement'!$A77),FALSE)</f>
        <v>11529.408738843296</v>
      </c>
      <c r="AG32" s="244">
        <f ca="1">+HLOOKUP(AG$12,'Cash Flow Statement'!$A$1:CL77,ROW('Cash Flow Statement'!$A77),FALSE)</f>
        <v>52845.606961865924</v>
      </c>
    </row>
    <row r="33" spans="2:33" x14ac:dyDescent="0.35">
      <c r="C33" s="244"/>
      <c r="D33" s="244"/>
      <c r="E33" s="244"/>
      <c r="F33" s="244"/>
      <c r="G33" s="244"/>
      <c r="H33" s="245"/>
      <c r="I33" s="244"/>
      <c r="J33" s="244"/>
      <c r="K33" s="244"/>
      <c r="L33" s="244"/>
      <c r="M33" s="246">
        <f ca="1">+SUM(J32:M32)/SUM(C32:F32)-1</f>
        <v>-8.1975781188540209E-2</v>
      </c>
      <c r="N33" s="244"/>
      <c r="O33" s="244"/>
      <c r="P33" s="244"/>
      <c r="Q33" s="244"/>
      <c r="R33" s="246">
        <f ca="1">+SUM(O32:R32)/SUM(J32:M32)-1</f>
        <v>-6.863982656481471E-3</v>
      </c>
      <c r="T33" s="244"/>
      <c r="U33" s="244"/>
      <c r="V33" s="244"/>
      <c r="W33" s="246">
        <f ca="1">+SUM(T32:W32)/SUM(O32:R32)-1</f>
        <v>0.32851851816913635</v>
      </c>
      <c r="Y33" s="244"/>
      <c r="Z33" s="244"/>
      <c r="AA33" s="244"/>
      <c r="AB33" s="246">
        <f ca="1">+SUM(Y32:AB32)/SUM(T32:W32)-1</f>
        <v>0.30942726051605152</v>
      </c>
      <c r="AG33" s="246">
        <f ca="1">+SUM(AD32:AG32)/SUM(Y32:AB32)-1</f>
        <v>0.22654235265161549</v>
      </c>
    </row>
    <row r="34" spans="2:33" x14ac:dyDescent="0.35">
      <c r="C34" s="244"/>
      <c r="D34" s="244"/>
      <c r="E34" s="244"/>
      <c r="F34" s="244"/>
      <c r="G34" s="244"/>
      <c r="H34" s="245"/>
      <c r="I34" s="244"/>
      <c r="J34" s="244"/>
      <c r="K34" s="244"/>
      <c r="L34" s="244"/>
      <c r="M34" s="244"/>
      <c r="N34" s="244"/>
      <c r="O34" s="244"/>
      <c r="P34" s="244"/>
      <c r="Q34" s="244"/>
      <c r="R34" s="244"/>
      <c r="T34" s="244"/>
      <c r="U34" s="244"/>
      <c r="V34" s="244"/>
      <c r="W34" s="244"/>
      <c r="Y34" s="244"/>
      <c r="Z34" s="244"/>
      <c r="AA34" s="244"/>
      <c r="AB34" s="244"/>
      <c r="AG34" s="244"/>
    </row>
    <row r="35" spans="2:33" x14ac:dyDescent="0.35">
      <c r="B35" s="228" t="s">
        <v>135</v>
      </c>
      <c r="C35" s="244">
        <f ca="1">+HLOOKUP(C$12,'Income Statement'!$A$1:CL236,ROW('Income Statement'!$A236),FALSE)*-1</f>
        <v>4262</v>
      </c>
      <c r="D35" s="244">
        <f ca="1">+HLOOKUP(D$12,'Income Statement'!$A$1:CL236,ROW('Income Statement'!$A236),FALSE)*-1</f>
        <v>4147</v>
      </c>
      <c r="E35" s="244">
        <f ca="1">+HLOOKUP(E$12,'Income Statement'!$A$1:CL236,ROW('Income Statement'!$A236),FALSE)*-1</f>
        <v>4834</v>
      </c>
      <c r="F35" s="244">
        <f ca="1">+HLOOKUP(F$12,'Income Statement'!$A$1:CL236,ROW('Income Statement'!$A236),FALSE)*-1</f>
        <v>5555</v>
      </c>
      <c r="G35" s="244"/>
      <c r="H35" s="245">
        <f ca="1">+HLOOKUP(H$12,'Income Statement'!$A$1:CL236,ROW('Income Statement'!$A236),FALSE)*-1</f>
        <v>5890</v>
      </c>
      <c r="I35" s="244"/>
      <c r="J35" s="244">
        <f ca="1">+HLOOKUP(J$12,'Income Statement'!$A$1:CL236,ROW('Income Statement'!$A236),FALSE)*-1</f>
        <v>4354.3500000000004</v>
      </c>
      <c r="K35" s="244">
        <f ca="1">+HLOOKUP(K$12,'Income Statement'!$A$1:CL236,ROW('Income Statement'!$A236),FALSE)*-1</f>
        <v>5075.7</v>
      </c>
      <c r="L35" s="244">
        <f ca="1">+HLOOKUP(L$12,'Income Statement'!$A$1:CL236,ROW('Income Statement'!$A236),FALSE)*-1</f>
        <v>5832.75</v>
      </c>
      <c r="M35" s="244">
        <f ca="1">+HLOOKUP(M$12,'Income Statement'!$A$1:CL236,ROW('Income Statement'!$A236),FALSE)*-1</f>
        <v>6184.5</v>
      </c>
      <c r="N35" s="244"/>
      <c r="O35" s="244">
        <f ca="1">+HLOOKUP(O$12,'Income Statement'!$A$1:CL236,ROW('Income Statement'!$A236),FALSE)*-1</f>
        <v>4572.067500000001</v>
      </c>
      <c r="P35" s="244">
        <f ca="1">+HLOOKUP(P$12,'Income Statement'!$A$1:CL236,ROW('Income Statement'!$A236),FALSE)*-1</f>
        <v>5329.4849999999997</v>
      </c>
      <c r="Q35" s="244">
        <f ca="1">+HLOOKUP(Q$12,'Income Statement'!$A$1:CL236,ROW('Income Statement'!$A236),FALSE)*-1</f>
        <v>6124.3874999999998</v>
      </c>
      <c r="R35" s="244">
        <f ca="1">+HLOOKUP(R$12,'Income Statement'!$A$1:CL236,ROW('Income Statement'!$A236),FALSE)*-1</f>
        <v>6493.7250000000004</v>
      </c>
      <c r="S35" s="244"/>
      <c r="T35" s="244">
        <f ca="1">+HLOOKUP(T$12,'Income Statement'!$A$1:CL236,ROW('Income Statement'!$A236),FALSE)*-1</f>
        <v>4777.8105375000005</v>
      </c>
      <c r="U35" s="244">
        <f ca="1">+HLOOKUP(U$12,'Income Statement'!$A$1:CL236,ROW('Income Statement'!$A236),FALSE)*-1</f>
        <v>5569.3118249999989</v>
      </c>
      <c r="V35" s="244">
        <f ca="1">+HLOOKUP(V$12,'Income Statement'!$A$1:CL236,ROW('Income Statement'!$A236),FALSE)*-1</f>
        <v>6399.9849374999994</v>
      </c>
      <c r="W35" s="244">
        <f ca="1">+HLOOKUP(W$12,'Income Statement'!$A$1:CL236,ROW('Income Statement'!$A236),FALSE)*-1</f>
        <v>6785.9426249999997</v>
      </c>
      <c r="X35" s="244"/>
      <c r="Y35" s="244">
        <f ca="1">+HLOOKUP(Y$12,'Income Statement'!$A$1:CL236,ROW('Income Statement'!$A236),FALSE)*-1</f>
        <v>4968.9229590000004</v>
      </c>
      <c r="Z35" s="244">
        <f ca="1">+HLOOKUP(Z$12,'Income Statement'!$A$1:CL236,ROW('Income Statement'!$A236),FALSE)*-1</f>
        <v>5792.0842979999989</v>
      </c>
      <c r="AA35" s="244">
        <f ca="1">+HLOOKUP(AA$12,'Income Statement'!$A$1:CL236,ROW('Income Statement'!$A236),FALSE)*-1</f>
        <v>6655.9843349999992</v>
      </c>
      <c r="AB35" s="244">
        <f ca="1">+HLOOKUP(AB$12,'Income Statement'!$A$1:CL236,ROW('Income Statement'!$A236),FALSE)*-1</f>
        <v>7057.38033</v>
      </c>
      <c r="AC35" s="244"/>
      <c r="AD35" s="244">
        <f ca="1">+HLOOKUP(AD$12,'Income Statement'!$A$1:CL236,ROW('Income Statement'!$A236),FALSE)*-1</f>
        <v>5142.8352625650004</v>
      </c>
      <c r="AE35" s="244">
        <f ca="1">+HLOOKUP(AE$12,'Income Statement'!$A$1:CL236,ROW('Income Statement'!$A236),FALSE)*-1</f>
        <v>5994.8072484299983</v>
      </c>
      <c r="AF35" s="244">
        <f ca="1">+HLOOKUP(AF$12,'Income Statement'!$A$1:CL236,ROW('Income Statement'!$A236),FALSE)*-1</f>
        <v>6888.943786724999</v>
      </c>
      <c r="AG35" s="244">
        <f ca="1">+HLOOKUP(AG$12,'Income Statement'!$A$1:CL236,ROW('Income Statement'!$A236),FALSE)*-1</f>
        <v>7304.3886415499992</v>
      </c>
    </row>
    <row r="36" spans="2:33" x14ac:dyDescent="0.35">
      <c r="H36" s="243"/>
      <c r="M36" s="246">
        <f ca="1">+SUM(J35:M35)/SUM(C35:F35)-1</f>
        <v>0.14093520587296515</v>
      </c>
      <c r="N36" s="244"/>
      <c r="O36" s="244"/>
      <c r="P36" s="244"/>
      <c r="Q36" s="244"/>
      <c r="R36" s="246">
        <f ca="1">+SUM(O35:R35)/SUM(J35:M35)-1</f>
        <v>5.0000000000000044E-2</v>
      </c>
      <c r="W36" s="246">
        <f ca="1">+SUM(T35:W35)/SUM(O35:R35)-1</f>
        <v>4.4999999999999707E-2</v>
      </c>
      <c r="AB36" s="246">
        <f ca="1">+SUM(Y35:AB35)/SUM(T35:W35)-1</f>
        <v>4.0000000000000036E-2</v>
      </c>
      <c r="AG36" s="246">
        <f ca="1">+SUM(AD35:AG35)/SUM(Y35:AB35)-1</f>
        <v>3.499999999999992E-2</v>
      </c>
    </row>
    <row r="37" spans="2:33" x14ac:dyDescent="0.35">
      <c r="H37" s="243"/>
    </row>
    <row r="38" spans="2:33" ht="15" thickBot="1" x14ac:dyDescent="0.4">
      <c r="B38" s="287" t="s">
        <v>378</v>
      </c>
      <c r="C38" s="244">
        <f ca="1">+HLOOKUP(C$12,'Cash Flow Statement'!$A$1:CL101,ROW('Cash Flow Statement'!$A101),FALSE)</f>
        <v>1269</v>
      </c>
      <c r="D38" s="244">
        <f ca="1">+HLOOKUP(D$12,'Cash Flow Statement'!$A$1:CL101,ROW('Cash Flow Statement'!$A101),FALSE)</f>
        <v>1329</v>
      </c>
      <c r="E38" s="244">
        <f ca="1">+HLOOKUP(E$12,'Cash Flow Statement'!$A$1:CL101,ROW('Cash Flow Statement'!$A101),FALSE)</f>
        <v>1327</v>
      </c>
      <c r="F38" s="244">
        <f ca="1">+HLOOKUP(F$12,'Cash Flow Statement'!$A$1:CL101,ROW('Cash Flow Statement'!$A101),FALSE)</f>
        <v>1330</v>
      </c>
      <c r="G38" s="244"/>
      <c r="H38" s="251">
        <f ca="1">+HLOOKUP(H$12,'Cash Flow Statement'!$A$1:CL101,ROW('Cash Flow Statement'!$A101),FALSE)</f>
        <v>1338</v>
      </c>
      <c r="I38" s="244"/>
      <c r="J38" s="244">
        <f ca="1">+HLOOKUP(J$12,'Cash Flow Statement'!$A$1:CL101,ROW('Cash Flow Statement'!$A101),FALSE)</f>
        <v>1341.818309158233</v>
      </c>
      <c r="K38" s="244">
        <f ca="1">+HLOOKUP(K$12,'Cash Flow Statement'!$A$1:CL101,ROW('Cash Flow Statement'!$A101),FALSE)</f>
        <v>1345.4639190041532</v>
      </c>
      <c r="L38" s="244">
        <f ca="1">+HLOOKUP(L$12,'Cash Flow Statement'!$A$1:CL101,ROW('Cash Flow Statement'!$A101),FALSE)</f>
        <v>1349.6105879783231</v>
      </c>
      <c r="M38" s="244">
        <f ca="1">+HLOOKUP(M$12,'Cash Flow Statement'!$A$1:CL101,ROW('Cash Flow Statement'!$A101),FALSE)</f>
        <v>1354.103655318462</v>
      </c>
      <c r="N38" s="244"/>
      <c r="O38" s="244">
        <f ca="1">+HLOOKUP(O$12,'Cash Flow Statement'!$A$1:CL101,ROW('Cash Flow Statement'!$A101),FALSE)</f>
        <v>1357.5170192857104</v>
      </c>
      <c r="P38" s="244">
        <f ca="1">+HLOOKUP(P$12,'Cash Flow Statement'!$A$1:CL101,ROW('Cash Flow Statement'!$A101),FALSE)</f>
        <v>1360.009874110948</v>
      </c>
      <c r="Q38" s="244">
        <f ca="1">+HLOOKUP(Q$12,'Cash Flow Statement'!$A$1:CL101,ROW('Cash Flow Statement'!$A101),FALSE)</f>
        <v>1363.0126140460877</v>
      </c>
      <c r="R38" s="244">
        <f ca="1">+HLOOKUP(R$12,'Cash Flow Statement'!$A$1:CL101,ROW('Cash Flow Statement'!$A101),FALSE)</f>
        <v>1366.3731640676569</v>
      </c>
      <c r="S38" s="244"/>
      <c r="T38" s="244">
        <f ca="1">+HLOOKUP(T$12,'Cash Flow Statement'!$A$1:CL101,ROW('Cash Flow Statement'!$A101),FALSE)</f>
        <v>1369.2206594930838</v>
      </c>
      <c r="U38" s="244">
        <f ca="1">+HLOOKUP(U$12,'Cash Flow Statement'!$A$1:CL101,ROW('Cash Flow Statement'!$A101),FALSE)</f>
        <v>1371.7008846028959</v>
      </c>
      <c r="V38" s="244">
        <f ca="1">+HLOOKUP(V$12,'Cash Flow Statement'!$A$1:CL101,ROW('Cash Flow Statement'!$A101),FALSE)</f>
        <v>1374.6783165529605</v>
      </c>
      <c r="W38" s="244">
        <f ca="1">+HLOOKUP(W$12,'Cash Flow Statement'!$A$1:CL101,ROW('Cash Flow Statement'!$A101),FALSE)</f>
        <v>1378.0044463065642</v>
      </c>
      <c r="X38" s="244"/>
      <c r="Y38" s="244">
        <f ca="1">+HLOOKUP(Y$12,'Cash Flow Statement'!$A$1:CL101,ROW('Cash Flow Statement'!$A101),FALSE)</f>
        <v>1380.8211615980576</v>
      </c>
      <c r="Z38" s="244">
        <f ca="1">+HLOOKUP(Z$12,'Cash Flow Statement'!$A$1:CL101,ROW('Cash Flow Statement'!$A101),FALSE)</f>
        <v>1383.2697413984085</v>
      </c>
      <c r="AA38" s="244">
        <f ca="1">+HLOOKUP(AA$12,'Cash Flow Statement'!$A$1:CL101,ROW('Cash Flow Statement'!$A101),FALSE)</f>
        <v>1386.2009520913434</v>
      </c>
      <c r="AB38" s="244">
        <f ca="1">+HLOOKUP(AB$12,'Cash Flow Statement'!$A$1:CL101,ROW('Cash Flow Statement'!$A101),FALSE)</f>
        <v>1389.4704591049419</v>
      </c>
      <c r="AC38" s="244"/>
      <c r="AD38" s="244">
        <f ca="1">+HLOOKUP(AD$12,'Cash Flow Statement'!$A$1:CL101,ROW('Cash Flow Statement'!$A101),FALSE)</f>
        <v>1392.2368256662078</v>
      </c>
      <c r="AE38" s="244">
        <f ca="1">+HLOOKUP(AE$12,'Cash Flow Statement'!$A$1:CL101,ROW('Cash Flow Statement'!$A101),FALSE)</f>
        <v>1394.636299583623</v>
      </c>
      <c r="AF38" s="244">
        <f ca="1">+HLOOKUP(AF$12,'Cash Flow Statement'!$A$1:CL101,ROW('Cash Flow Statement'!$A101),FALSE)</f>
        <v>1397.5020976608284</v>
      </c>
      <c r="AG38" s="244">
        <f ca="1">+HLOOKUP(AG$12,'Cash Flow Statement'!$A$1:CL101,ROW('Cash Flow Statement'!$A101),FALSE)</f>
        <v>1400.6946152675287</v>
      </c>
    </row>
  </sheetData>
  <pageMargins left="0.7" right="0.7" top="0.75" bottom="0.75" header="0.3" footer="0.3"/>
  <customProperties>
    <customPr name="Qube.Worksheet.Visibility" r:id="rId1"/>
  </customProperties>
  <extLst>
    <ext xmlns:x14="http://schemas.microsoft.com/office/spreadsheetml/2009/9/main" uri="{CCE6A557-97BC-4b89-ADB6-D9C93CAAB3DF}">
      <x14:dataValidations xmlns:xm="http://schemas.microsoft.com/office/excel/2006/main" count="1">
        <x14:dataValidation type="list" allowBlank="1" showInputMessage="1" showErrorMessage="1" xr:uid="{C884A28F-5D7E-44BB-AC47-92E9655EC569}">
          <x14:formula1>
            <xm:f>'Income Statement'!$B$1:CL$1</xm:f>
          </x14:formula1>
          <xm:sqref>C3</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DM284"/>
  <sheetViews>
    <sheetView zoomScale="90" zoomScaleNormal="90" workbookViewId="0">
      <pane xSplit="1" ySplit="1" topLeftCell="B2" activePane="bottomRight" state="frozen"/>
      <selection pane="topRight" activeCell="B1" sqref="B1"/>
      <selection pane="bottomLeft" activeCell="A3" sqref="A3"/>
      <selection pane="bottomRight" activeCell="BB2" sqref="BB2"/>
    </sheetView>
  </sheetViews>
  <sheetFormatPr defaultColWidth="9.1796875" defaultRowHeight="11.5" outlineLevelRow="2" outlineLevelCol="1" x14ac:dyDescent="0.25"/>
  <cols>
    <col min="1" max="1" width="61.54296875" style="1" customWidth="1"/>
    <col min="2" max="16" width="9.54296875" style="1" hidden="1" customWidth="1" outlineLevel="1"/>
    <col min="17" max="37" width="10.1796875" style="1" hidden="1" customWidth="1" outlineLevel="1"/>
    <col min="38" max="53" width="10.26953125" style="1" hidden="1" customWidth="1" outlineLevel="1"/>
    <col min="54" max="54" width="10.26953125" style="1" customWidth="1" collapsed="1"/>
    <col min="55" max="73" width="10.26953125" style="1" customWidth="1"/>
    <col min="74" max="89" width="10.26953125" style="1" hidden="1" customWidth="1" outlineLevel="1"/>
    <col min="90" max="90" width="10.26953125" style="1" customWidth="1" collapsed="1"/>
    <col min="91" max="103" width="10.26953125" style="1" hidden="1" customWidth="1" outlineLevel="1"/>
    <col min="104" max="104" width="10.26953125" style="1" customWidth="1" collapsed="1"/>
    <col min="105" max="112" width="10.26953125" style="1" customWidth="1"/>
    <col min="113" max="16384" width="9.1796875" style="1"/>
  </cols>
  <sheetData>
    <row r="1" spans="1:112" s="63" customFormat="1" ht="43.5" customHeight="1" x14ac:dyDescent="0.3">
      <c r="A1" s="63" t="s">
        <v>19</v>
      </c>
      <c r="B1" s="64" t="s">
        <v>20</v>
      </c>
      <c r="C1" s="64" t="s">
        <v>21</v>
      </c>
      <c r="D1" s="64" t="s">
        <v>22</v>
      </c>
      <c r="E1" s="64" t="s">
        <v>23</v>
      </c>
      <c r="F1" s="64" t="s">
        <v>24</v>
      </c>
      <c r="G1" s="64" t="s">
        <v>25</v>
      </c>
      <c r="H1" s="64" t="s">
        <v>26</v>
      </c>
      <c r="I1" s="64" t="s">
        <v>27</v>
      </c>
      <c r="J1" s="64" t="s">
        <v>28</v>
      </c>
      <c r="K1" s="64" t="s">
        <v>29</v>
      </c>
      <c r="L1" s="64" t="s">
        <v>30</v>
      </c>
      <c r="M1" s="64" t="s">
        <v>31</v>
      </c>
      <c r="N1" s="64" t="s">
        <v>32</v>
      </c>
      <c r="O1" s="64" t="s">
        <v>33</v>
      </c>
      <c r="P1" s="64" t="s">
        <v>34</v>
      </c>
      <c r="Q1" s="64" t="s">
        <v>35</v>
      </c>
      <c r="R1" s="64" t="s">
        <v>36</v>
      </c>
      <c r="S1" s="64" t="s">
        <v>37</v>
      </c>
      <c r="T1" s="64" t="s">
        <v>38</v>
      </c>
      <c r="U1" s="64" t="s">
        <v>39</v>
      </c>
      <c r="V1" s="64" t="s">
        <v>40</v>
      </c>
      <c r="W1" s="64" t="s">
        <v>41</v>
      </c>
      <c r="X1" s="64" t="s">
        <v>42</v>
      </c>
      <c r="Y1" s="64" t="s">
        <v>43</v>
      </c>
      <c r="Z1" s="64" t="s">
        <v>44</v>
      </c>
      <c r="AA1" s="64" t="s">
        <v>45</v>
      </c>
      <c r="AB1" s="64" t="s">
        <v>46</v>
      </c>
      <c r="AC1" s="64" t="s">
        <v>47</v>
      </c>
      <c r="AD1" s="64" t="s">
        <v>48</v>
      </c>
      <c r="AE1" s="64" t="s">
        <v>49</v>
      </c>
      <c r="AF1" s="64" t="s">
        <v>50</v>
      </c>
      <c r="AG1" s="64" t="s">
        <v>51</v>
      </c>
      <c r="AH1" s="64" t="s">
        <v>52</v>
      </c>
      <c r="AI1" s="64" t="s">
        <v>53</v>
      </c>
      <c r="AJ1" s="64" t="s">
        <v>54</v>
      </c>
      <c r="AK1" s="64" t="s">
        <v>55</v>
      </c>
      <c r="AL1" s="64" t="s">
        <v>56</v>
      </c>
      <c r="AM1" s="64" t="s">
        <v>57</v>
      </c>
      <c r="AN1" s="64" t="s">
        <v>58</v>
      </c>
      <c r="AO1" s="64" t="s">
        <v>59</v>
      </c>
      <c r="AP1" s="64" t="s">
        <v>60</v>
      </c>
      <c r="AQ1" s="64" t="s">
        <v>61</v>
      </c>
      <c r="AR1" s="64" t="s">
        <v>62</v>
      </c>
      <c r="AS1" s="64" t="s">
        <v>63</v>
      </c>
      <c r="AT1" s="64" t="s">
        <v>64</v>
      </c>
      <c r="AU1" s="64" t="s">
        <v>284</v>
      </c>
      <c r="AV1" s="64" t="s">
        <v>298</v>
      </c>
      <c r="AW1" s="64" t="s">
        <v>307</v>
      </c>
      <c r="AX1" s="64" t="s">
        <v>325</v>
      </c>
      <c r="AY1" s="64" t="s">
        <v>331</v>
      </c>
      <c r="AZ1" s="64" t="s">
        <v>333</v>
      </c>
      <c r="BA1" s="64" t="s">
        <v>341</v>
      </c>
      <c r="BB1" s="64" t="s">
        <v>342</v>
      </c>
      <c r="BC1" s="64" t="s">
        <v>343</v>
      </c>
      <c r="BD1" s="64" t="s">
        <v>344</v>
      </c>
      <c r="BE1" s="64" t="s">
        <v>377</v>
      </c>
      <c r="BF1" s="64" t="s">
        <v>384</v>
      </c>
      <c r="BG1" s="64" t="s">
        <v>415</v>
      </c>
      <c r="BH1" s="64" t="s">
        <v>416</v>
      </c>
      <c r="BI1" s="64" t="s">
        <v>425</v>
      </c>
      <c r="BJ1" s="64" t="s">
        <v>426</v>
      </c>
      <c r="BK1" s="64" t="s">
        <v>428</v>
      </c>
      <c r="BL1" s="64" t="s">
        <v>438</v>
      </c>
      <c r="BM1" s="64" t="s">
        <v>453</v>
      </c>
      <c r="BN1" s="64" t="s">
        <v>208</v>
      </c>
      <c r="BO1" s="64" t="s">
        <v>209</v>
      </c>
      <c r="BP1" s="64" t="s">
        <v>210</v>
      </c>
      <c r="BQ1" s="64" t="s">
        <v>211</v>
      </c>
      <c r="BR1" s="64" t="s">
        <v>334</v>
      </c>
      <c r="BS1" s="64" t="s">
        <v>335</v>
      </c>
      <c r="BT1" s="64" t="s">
        <v>336</v>
      </c>
      <c r="BU1" s="64" t="s">
        <v>337</v>
      </c>
      <c r="BV1" s="64" t="s">
        <v>348</v>
      </c>
      <c r="BW1" s="64" t="s">
        <v>345</v>
      </c>
      <c r="BX1" s="64" t="s">
        <v>346</v>
      </c>
      <c r="BY1" s="64" t="s">
        <v>347</v>
      </c>
      <c r="BZ1" s="64" t="s">
        <v>352</v>
      </c>
      <c r="CA1" s="64" t="s">
        <v>349</v>
      </c>
      <c r="CB1" s="64" t="s">
        <v>350</v>
      </c>
      <c r="CC1" s="64" t="s">
        <v>351</v>
      </c>
      <c r="CD1" s="64" t="s">
        <v>420</v>
      </c>
      <c r="CE1" s="64" t="s">
        <v>421</v>
      </c>
      <c r="CF1" s="64" t="s">
        <v>422</v>
      </c>
      <c r="CG1" s="64" t="s">
        <v>423</v>
      </c>
      <c r="CH1" s="64" t="s">
        <v>448</v>
      </c>
      <c r="CI1" s="64" t="s">
        <v>449</v>
      </c>
      <c r="CJ1" s="64" t="s">
        <v>450</v>
      </c>
      <c r="CK1" s="64" t="s">
        <v>451</v>
      </c>
      <c r="CL1" s="78"/>
      <c r="CM1" s="86">
        <v>2010</v>
      </c>
      <c r="CN1" s="64">
        <v>2011</v>
      </c>
      <c r="CO1" s="86">
        <v>2012</v>
      </c>
      <c r="CP1" s="64">
        <v>2013</v>
      </c>
      <c r="CQ1" s="86">
        <v>2014</v>
      </c>
      <c r="CR1" s="64">
        <v>2015</v>
      </c>
      <c r="CS1" s="86">
        <v>2016</v>
      </c>
      <c r="CT1" s="64">
        <v>2017</v>
      </c>
      <c r="CU1" s="86">
        <v>2018</v>
      </c>
      <c r="CV1" s="86">
        <v>2019</v>
      </c>
      <c r="CW1" s="86">
        <v>2020</v>
      </c>
      <c r="CX1" s="86">
        <v>2021</v>
      </c>
      <c r="CY1" s="86">
        <v>2022</v>
      </c>
      <c r="CZ1" s="86">
        <v>2023</v>
      </c>
      <c r="DA1" s="86">
        <v>2024</v>
      </c>
      <c r="DB1" s="64">
        <v>2025</v>
      </c>
      <c r="DC1" s="86" t="s">
        <v>231</v>
      </c>
      <c r="DD1" s="86" t="s">
        <v>338</v>
      </c>
      <c r="DE1" s="86" t="s">
        <v>353</v>
      </c>
      <c r="DF1" s="86" t="s">
        <v>354</v>
      </c>
      <c r="DG1" s="86" t="s">
        <v>424</v>
      </c>
      <c r="DH1" s="86" t="s">
        <v>452</v>
      </c>
    </row>
    <row r="2" spans="1:112" ht="12" x14ac:dyDescent="0.3">
      <c r="B2" s="78"/>
      <c r="C2" s="78"/>
      <c r="D2" s="78"/>
      <c r="E2" s="78"/>
      <c r="F2" s="78"/>
      <c r="G2" s="78"/>
      <c r="H2" s="78"/>
      <c r="I2" s="78"/>
      <c r="J2" s="78"/>
      <c r="K2" s="78"/>
      <c r="L2" s="78"/>
      <c r="M2" s="78"/>
      <c r="N2" s="78"/>
      <c r="O2" s="78"/>
      <c r="P2" s="78"/>
      <c r="Q2" s="78"/>
      <c r="R2" s="84"/>
      <c r="S2" s="84"/>
      <c r="T2" s="84"/>
      <c r="U2" s="84"/>
      <c r="V2" s="84"/>
      <c r="W2" s="84"/>
      <c r="X2" s="84"/>
      <c r="Y2" s="8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87"/>
      <c r="CN2" s="78"/>
      <c r="CO2" s="87"/>
      <c r="CP2" s="78"/>
      <c r="CQ2" s="87"/>
      <c r="CR2" s="78"/>
      <c r="CS2" s="87"/>
      <c r="CT2" s="78"/>
      <c r="CU2" s="87"/>
      <c r="CV2" s="103"/>
      <c r="CW2" s="103"/>
      <c r="CX2" s="103"/>
      <c r="CY2" s="103"/>
      <c r="CZ2" s="103"/>
      <c r="DA2" s="103"/>
      <c r="DB2" s="34"/>
      <c r="DC2" s="103"/>
      <c r="DD2" s="103"/>
      <c r="DE2" s="103"/>
      <c r="DF2" s="103"/>
      <c r="DG2" s="103"/>
      <c r="DH2" s="103"/>
    </row>
    <row r="3" spans="1:112" x14ac:dyDescent="0.25">
      <c r="A3" s="2" t="s">
        <v>300</v>
      </c>
      <c r="B3" s="303"/>
      <c r="C3" s="303"/>
      <c r="D3" s="303"/>
      <c r="E3" s="303"/>
      <c r="F3" s="303"/>
      <c r="G3" s="303"/>
      <c r="H3" s="303"/>
      <c r="I3" s="303"/>
      <c r="J3" s="303"/>
      <c r="K3" s="303"/>
      <c r="L3" s="303"/>
      <c r="M3" s="303"/>
      <c r="N3" s="303"/>
      <c r="O3" s="303"/>
      <c r="P3" s="303"/>
      <c r="Q3" s="303"/>
      <c r="R3" s="303"/>
      <c r="S3" s="303"/>
      <c r="T3" s="303"/>
      <c r="U3" s="303"/>
      <c r="V3" s="303"/>
      <c r="W3" s="303"/>
      <c r="X3" s="303"/>
      <c r="Y3" s="303"/>
      <c r="Z3" s="303"/>
      <c r="AA3" s="303"/>
      <c r="AB3" s="303"/>
      <c r="AC3" s="303"/>
      <c r="AD3" s="303"/>
      <c r="AE3" s="303"/>
      <c r="AF3" s="303"/>
      <c r="AG3" s="303"/>
      <c r="AH3" s="303"/>
      <c r="AI3" s="303"/>
      <c r="AJ3" s="303"/>
      <c r="AK3" s="303"/>
      <c r="AL3" s="303"/>
      <c r="AM3" s="303"/>
      <c r="AN3" s="303"/>
      <c r="AO3" s="303"/>
      <c r="AP3" s="303"/>
      <c r="AQ3" s="303"/>
      <c r="AR3" s="303"/>
      <c r="AS3" s="113">
        <f t="shared" ref="AS3:CC3" si="0">AS8+AS47</f>
        <v>27355</v>
      </c>
      <c r="AT3" s="113">
        <f t="shared" si="0"/>
        <v>25637</v>
      </c>
      <c r="AU3" s="113">
        <f t="shared" si="0"/>
        <v>28772</v>
      </c>
      <c r="AV3" s="113">
        <f t="shared" si="0"/>
        <v>28452</v>
      </c>
      <c r="AW3" s="113">
        <f t="shared" si="0"/>
        <v>32794</v>
      </c>
      <c r="AX3" s="113">
        <f t="shared" si="0"/>
        <v>27213</v>
      </c>
      <c r="AY3" s="113">
        <f t="shared" si="0"/>
        <v>28370</v>
      </c>
      <c r="AZ3" s="113">
        <f t="shared" si="0"/>
        <v>27429</v>
      </c>
      <c r="BA3" s="113">
        <f t="shared" si="0"/>
        <v>31438</v>
      </c>
      <c r="BB3" s="113">
        <f t="shared" si="0"/>
        <v>28306</v>
      </c>
      <c r="BC3" s="113">
        <f t="shared" si="0"/>
        <v>31723</v>
      </c>
      <c r="BD3" s="113">
        <f t="shared" si="0"/>
        <v>33936</v>
      </c>
      <c r="BE3" s="113">
        <f t="shared" si="0"/>
        <v>39040</v>
      </c>
      <c r="BF3" s="113">
        <f t="shared" si="0"/>
        <v>36015</v>
      </c>
      <c r="BG3" s="113">
        <f t="shared" ref="BG3:BH3" si="1">BG8+BG47</f>
        <v>38718</v>
      </c>
      <c r="BH3" s="113">
        <f t="shared" si="1"/>
        <v>40319</v>
      </c>
      <c r="BI3" s="113">
        <f t="shared" ref="BI3:BJ3" si="2">BI8+BI47</f>
        <v>47302</v>
      </c>
      <c r="BJ3" s="113">
        <f t="shared" si="2"/>
        <v>41902</v>
      </c>
      <c r="BK3" s="113">
        <f t="shared" ref="BK3:BL3" si="3">BK8+BK47</f>
        <v>47146</v>
      </c>
      <c r="BL3" s="113">
        <f t="shared" si="3"/>
        <v>50772</v>
      </c>
      <c r="BM3" s="113">
        <f t="shared" ref="BM3" si="4">BM8+BM47</f>
        <v>58938</v>
      </c>
      <c r="BN3" s="113">
        <f t="shared" si="0"/>
        <v>55396.78</v>
      </c>
      <c r="BO3" s="113">
        <f t="shared" si="0"/>
        <v>58528.72</v>
      </c>
      <c r="BP3" s="113">
        <f t="shared" si="0"/>
        <v>62217.79</v>
      </c>
      <c r="BQ3" s="113">
        <f t="shared" si="0"/>
        <v>72206.27</v>
      </c>
      <c r="BR3" s="113">
        <f t="shared" si="0"/>
        <v>65975.006999999998</v>
      </c>
      <c r="BS3" s="113">
        <f t="shared" si="0"/>
        <v>69706.083400000003</v>
      </c>
      <c r="BT3" s="113">
        <f t="shared" si="0"/>
        <v>74101.686799999996</v>
      </c>
      <c r="BU3" s="113">
        <f t="shared" si="0"/>
        <v>86004.297600000005</v>
      </c>
      <c r="BV3" s="113">
        <f t="shared" si="0"/>
        <v>76170.294404999993</v>
      </c>
      <c r="BW3" s="113">
        <f t="shared" si="0"/>
        <v>80481.617427000005</v>
      </c>
      <c r="BX3" s="113">
        <f t="shared" si="0"/>
        <v>85557.900953999997</v>
      </c>
      <c r="BY3" s="113">
        <f t="shared" si="0"/>
        <v>99310.669495499998</v>
      </c>
      <c r="BZ3" s="113">
        <f t="shared" si="0"/>
        <v>86048.397367065001</v>
      </c>
      <c r="CA3" s="113">
        <f t="shared" si="0"/>
        <v>90921.184176164985</v>
      </c>
      <c r="CB3" s="113">
        <f t="shared" si="0"/>
        <v>96653.183205479989</v>
      </c>
      <c r="CC3" s="113">
        <f t="shared" si="0"/>
        <v>112195.92925220249</v>
      </c>
      <c r="CD3" s="113">
        <f t="shared" ref="CD3:CG3" si="5">CD8+CD47</f>
        <v>95485.218845580675</v>
      </c>
      <c r="CE3" s="113">
        <f t="shared" si="5"/>
        <v>100894.71542453229</v>
      </c>
      <c r="CF3" s="113">
        <f t="shared" si="5"/>
        <v>107254.19602990532</v>
      </c>
      <c r="CG3" s="113">
        <f t="shared" si="5"/>
        <v>124503.20015450749</v>
      </c>
      <c r="CH3" s="113">
        <f>CH8+CH47</f>
        <v>104453.36193024236</v>
      </c>
      <c r="CI3" s="113">
        <f t="shared" ref="CI3:CK3" si="6">CI8+CI47</f>
        <v>110372.71354213553</v>
      </c>
      <c r="CJ3" s="113">
        <f t="shared" si="6"/>
        <v>117330.59181564423</v>
      </c>
      <c r="CK3" s="113">
        <f t="shared" si="6"/>
        <v>136201.33952683225</v>
      </c>
      <c r="CL3" s="113"/>
      <c r="CM3" s="142"/>
      <c r="CN3" s="143"/>
      <c r="CO3" s="142"/>
      <c r="CP3" s="143"/>
      <c r="CQ3" s="142"/>
      <c r="CR3" s="143"/>
      <c r="CS3" s="142"/>
      <c r="CT3" s="143"/>
      <c r="CU3" s="142"/>
      <c r="CV3" s="151">
        <v>70196</v>
      </c>
      <c r="CW3" s="151">
        <v>84826</v>
      </c>
      <c r="CX3" s="88">
        <f>SUM(AT3:AW3)</f>
        <v>115655</v>
      </c>
      <c r="CY3" s="88">
        <f>SUM(AX3:BA3)</f>
        <v>114450</v>
      </c>
      <c r="CZ3" s="88">
        <f>SUM(BB3:BE3)</f>
        <v>133005</v>
      </c>
      <c r="DA3" s="88">
        <f>SUM(BF3:BI3)</f>
        <v>162354</v>
      </c>
      <c r="DB3" s="14">
        <f>SUM(BJ3:BM3)</f>
        <v>198758</v>
      </c>
      <c r="DC3" s="88">
        <f>SUM(BN3:BQ3)</f>
        <v>248349.56</v>
      </c>
      <c r="DD3" s="88">
        <f>SUM(BR3:BU3)</f>
        <v>295787.0748</v>
      </c>
      <c r="DE3" s="88">
        <f>SUM(BV3:BY3)</f>
        <v>341520.48228150001</v>
      </c>
      <c r="DF3" s="88">
        <f>SUM(BZ3:CC3)</f>
        <v>385818.69400091248</v>
      </c>
      <c r="DG3" s="88">
        <f>SUM(CD3:CG3)</f>
        <v>428137.33045452571</v>
      </c>
      <c r="DH3" s="88">
        <f>SUM(CH3:CK3)</f>
        <v>468358.00681485434</v>
      </c>
    </row>
    <row r="4" spans="1:112" ht="12" x14ac:dyDescent="0.3">
      <c r="A4" s="3" t="s">
        <v>1</v>
      </c>
      <c r="B4" s="302"/>
      <c r="C4" s="302"/>
      <c r="D4" s="302"/>
      <c r="E4" s="302"/>
      <c r="F4" s="302"/>
      <c r="G4" s="302"/>
      <c r="H4" s="302"/>
      <c r="I4" s="302"/>
      <c r="J4" s="302"/>
      <c r="K4" s="302"/>
      <c r="L4" s="302"/>
      <c r="M4" s="302"/>
      <c r="N4" s="302"/>
      <c r="O4" s="302"/>
      <c r="P4" s="302"/>
      <c r="Q4" s="302"/>
      <c r="R4" s="302"/>
      <c r="S4" s="302"/>
      <c r="T4" s="302"/>
      <c r="U4" s="302"/>
      <c r="V4" s="302"/>
      <c r="W4" s="302"/>
      <c r="X4" s="302"/>
      <c r="Y4" s="302"/>
      <c r="Z4" s="302"/>
      <c r="AA4" s="302"/>
      <c r="AB4" s="302"/>
      <c r="AC4" s="302"/>
      <c r="AD4" s="302"/>
      <c r="AE4" s="302"/>
      <c r="AF4" s="302"/>
      <c r="AG4" s="302"/>
      <c r="AH4" s="302"/>
      <c r="AI4" s="302"/>
      <c r="AJ4" s="302"/>
      <c r="AK4" s="302"/>
      <c r="AL4" s="302"/>
      <c r="AM4" s="302"/>
      <c r="AN4" s="302"/>
      <c r="AO4" s="302"/>
      <c r="AP4" s="302"/>
      <c r="AQ4" s="302"/>
      <c r="AR4" s="302"/>
      <c r="AS4" s="15" t="s">
        <v>65</v>
      </c>
      <c r="AT4" s="16">
        <f>IF(AND(AS3&lt;0,AT3&gt;0),"n/a",AT3/AS3-1)</f>
        <v>-6.280387497715223E-2</v>
      </c>
      <c r="AU4" s="16">
        <f t="shared" ref="AU4" si="7">IF(AND(AT3&lt;0,AU3&gt;0),"n/a",AU3/AT3-1)</f>
        <v>0.12228419861918316</v>
      </c>
      <c r="AV4" s="16">
        <f t="shared" ref="AV4" si="8">IF(AND(AU3&lt;0,AV3&gt;0),"n/a",AV3/AU3-1)</f>
        <v>-1.1121924092868052E-2</v>
      </c>
      <c r="AW4" s="16">
        <f t="shared" ref="AW4:AX4" si="9">IF(AND(AV3&lt;0,AW3&gt;0),"n/a",AW3/AV3-1)</f>
        <v>0.15260790102628996</v>
      </c>
      <c r="AX4" s="16">
        <f t="shared" si="9"/>
        <v>-0.17018357016527419</v>
      </c>
      <c r="AY4" s="16">
        <f t="shared" ref="AY4" si="10">IF(AND(AX3&lt;0,AY3&gt;0),"n/a",AY3/AX3-1)</f>
        <v>4.2516444346452076E-2</v>
      </c>
      <c r="AZ4" s="16">
        <f t="shared" ref="AZ4" si="11">IF(AND(AY3&lt;0,AZ3&gt;0),"n/a",AZ3/AY3-1)</f>
        <v>-3.3168840324286242E-2</v>
      </c>
      <c r="BA4" s="16">
        <f t="shared" ref="BA4" si="12">IF(AND(AZ3&lt;0,BA3&gt;0),"n/a",BA3/AZ3-1)</f>
        <v>0.14615917459623029</v>
      </c>
      <c r="BB4" s="16">
        <f t="shared" ref="BB4" si="13">IF(AND(BA3&lt;0,BB3&gt;0),"n/a",BB3/BA3-1)</f>
        <v>-9.9624658057128279E-2</v>
      </c>
      <c r="BC4" s="16">
        <f t="shared" ref="BC4" si="14">IF(AND(BB3&lt;0,BC3&gt;0),"n/a",BC3/BB3-1)</f>
        <v>0.12071645587507951</v>
      </c>
      <c r="BD4" s="16">
        <f t="shared" ref="BD4" si="15">IF(AND(BC3&lt;0,BD3&gt;0),"n/a",BD3/BC3-1)</f>
        <v>6.9760110960501942E-2</v>
      </c>
      <c r="BE4" s="16">
        <f t="shared" ref="BE4:BM4" si="16">IF(AND(BD3&lt;0,BE3&gt;0),"n/a",BE3/BD3-1)</f>
        <v>0.1504007543611503</v>
      </c>
      <c r="BF4" s="16">
        <f t="shared" si="16"/>
        <v>-7.7484631147541005E-2</v>
      </c>
      <c r="BG4" s="16">
        <f t="shared" si="16"/>
        <v>7.5052061640982881E-2</v>
      </c>
      <c r="BH4" s="16">
        <f t="shared" si="16"/>
        <v>4.1350276357249749E-2</v>
      </c>
      <c r="BI4" s="16">
        <f t="shared" si="16"/>
        <v>0.17319377960762905</v>
      </c>
      <c r="BJ4" s="16">
        <f t="shared" si="16"/>
        <v>-0.11416007779797899</v>
      </c>
      <c r="BK4" s="16">
        <f t="shared" si="16"/>
        <v>0.12514915755811185</v>
      </c>
      <c r="BL4" s="16">
        <f t="shared" si="16"/>
        <v>7.6910024180206094E-2</v>
      </c>
      <c r="BM4" s="16">
        <f t="shared" si="16"/>
        <v>0.1608366816355471</v>
      </c>
      <c r="BN4" s="16">
        <f t="shared" ref="BN4" si="17">IF(AND(BM3&lt;0,BN3&gt;0),"n/a",BN3/BM3-1)</f>
        <v>-6.0083816892327557E-2</v>
      </c>
      <c r="BO4" s="16">
        <f t="shared" ref="BO4" si="18">IF(AND(BN3&lt;0,BO3&gt;0),"n/a",BO3/BN3-1)</f>
        <v>5.6536499052832978E-2</v>
      </c>
      <c r="BP4" s="16">
        <f t="shared" ref="BP4" si="19">IF(AND(BO3&lt;0,BP3&gt;0),"n/a",BP3/BO3-1)</f>
        <v>6.3030081641969993E-2</v>
      </c>
      <c r="BQ4" s="16">
        <f t="shared" ref="BQ4" si="20">IF(AND(BP3&lt;0,BQ3&gt;0),"n/a",BQ3/BP3-1)</f>
        <v>0.16054057850656545</v>
      </c>
      <c r="BR4" s="34">
        <f>IF(AND(BQ3&lt;0,BR3&gt;0),"n/a",BR3/BQ3-1)</f>
        <v>-8.629808740986078E-2</v>
      </c>
      <c r="BS4" s="34">
        <f t="shared" ref="BS4" si="21">IF(AND(BR3&lt;0,BS3&gt;0),"n/a",BS3/BR3-1)</f>
        <v>5.6552876152025311E-2</v>
      </c>
      <c r="BT4" s="34">
        <f t="shared" ref="BT4" si="22">IF(AND(BS3&lt;0,BT3&gt;0),"n/a",BT3/BS3-1)</f>
        <v>6.3059107406398862E-2</v>
      </c>
      <c r="BU4" s="34">
        <f t="shared" ref="BU4" si="23">IF(AND(BT3&lt;0,BU3&gt;0),"n/a",BU3/BT3-1)</f>
        <v>0.16062536919200077</v>
      </c>
      <c r="BV4" s="34">
        <f t="shared" ref="BV4" si="24">IF(AND(BU3&lt;0,BV3&gt;0),"n/a",BV3/BU3-1)</f>
        <v>-0.11434316039341752</v>
      </c>
      <c r="BW4" s="34">
        <f t="shared" ref="BW4" si="25">IF(AND(BV3&lt;0,BW3&gt;0),"n/a",BW3/BV3-1)</f>
        <v>5.6601107500997117E-2</v>
      </c>
      <c r="BX4" s="34">
        <f t="shared" ref="BX4" si="26">IF(AND(BW3&lt;0,BX3&gt;0),"n/a",BX3/BW3-1)</f>
        <v>6.3073825915643145E-2</v>
      </c>
      <c r="BY4" s="34">
        <f t="shared" ref="BY4" si="27">IF(AND(BX3&lt;0,BY3&gt;0),"n/a",BY3/BX3-1)</f>
        <v>0.16074223874302551</v>
      </c>
      <c r="BZ4" s="34">
        <f t="shared" ref="BZ4" si="28">IF(AND(BY3&lt;0,BZ3&gt;0),"n/a",BZ3/BY3-1)</f>
        <v>-0.13354327582129477</v>
      </c>
      <c r="CA4" s="34">
        <f t="shared" ref="CA4" si="29">IF(AND(BZ3&lt;0,CA3&gt;0),"n/a",CA3/BZ3-1)</f>
        <v>5.6628443506200998E-2</v>
      </c>
      <c r="CB4" s="34">
        <f t="shared" ref="CB4" si="30">IF(AND(CA3&lt;0,CB3&gt;0),"n/a",CB3/CA3-1)</f>
        <v>6.3043602888067651E-2</v>
      </c>
      <c r="CC4" s="34">
        <f t="shared" ref="CC4" si="31">IF(AND(CB3&lt;0,CC3&gt;0),"n/a",CC3/CB3-1)</f>
        <v>0.1608094584291071</v>
      </c>
      <c r="CD4" s="34">
        <f t="shared" ref="CD4" si="32">IF(AND(CC3&lt;0,CD3&gt;0),"n/a",CD3/CC3-1)</f>
        <v>-0.14894221669182151</v>
      </c>
      <c r="CE4" s="34">
        <f t="shared" ref="CE4" si="33">IF(AND(CD3&lt;0,CE3&gt;0),"n/a",CE3/CD3-1)</f>
        <v>5.665271174274511E-2</v>
      </c>
      <c r="CF4" s="34">
        <f t="shared" ref="CF4" si="34">IF(AND(CE3&lt;0,CF3&gt;0),"n/a",CF3/CE3-1)</f>
        <v>6.3030859233948799E-2</v>
      </c>
      <c r="CG4" s="34">
        <f t="shared" ref="CG4" si="35">IF(AND(CF3&lt;0,CG3&gt;0),"n/a",CG3/CF3-1)</f>
        <v>0.16082358325442758</v>
      </c>
      <c r="CH4" s="34">
        <f>IF(AND(CG3&lt;0,CH3&gt;0),"n/a",CH3/CG3-1)</f>
        <v>-0.16103873795519663</v>
      </c>
      <c r="CI4" s="34">
        <f t="shared" ref="CI4" si="36">IF(AND(CH3&lt;0,CI3&gt;0),"n/a",CI3/CH3-1)</f>
        <v>5.6669804614295938E-2</v>
      </c>
      <c r="CJ4" s="34">
        <f t="shared" ref="CJ4" si="37">IF(AND(CI3&lt;0,CJ3&gt;0),"n/a",CJ3/CI3-1)</f>
        <v>6.3039840647321599E-2</v>
      </c>
      <c r="CK4" s="34">
        <f t="shared" ref="CK4" si="38">IF(AND(CJ3&lt;0,CK3&gt;0),"n/a",CK3/CJ3-1)</f>
        <v>0.16083399409455534</v>
      </c>
      <c r="CL4" s="34"/>
      <c r="CM4" s="142"/>
      <c r="CN4" s="143"/>
      <c r="CO4" s="142"/>
      <c r="CP4" s="143"/>
      <c r="CQ4" s="142"/>
      <c r="CR4" s="143"/>
      <c r="CS4" s="142"/>
      <c r="CT4" s="143"/>
      <c r="CU4" s="142"/>
      <c r="CV4" s="89" t="s">
        <v>65</v>
      </c>
      <c r="CW4" s="89" t="s">
        <v>65</v>
      </c>
      <c r="CX4" s="89" t="s">
        <v>65</v>
      </c>
      <c r="CY4" s="89" t="s">
        <v>65</v>
      </c>
      <c r="CZ4" s="89" t="s">
        <v>65</v>
      </c>
      <c r="DA4" s="89" t="s">
        <v>65</v>
      </c>
      <c r="DB4" s="15" t="s">
        <v>65</v>
      </c>
      <c r="DC4" s="89" t="s">
        <v>65</v>
      </c>
      <c r="DD4" s="89" t="s">
        <v>65</v>
      </c>
      <c r="DE4" s="89" t="s">
        <v>65</v>
      </c>
      <c r="DF4" s="89" t="s">
        <v>65</v>
      </c>
      <c r="DG4" s="89" t="s">
        <v>65</v>
      </c>
      <c r="DH4" s="89" t="s">
        <v>65</v>
      </c>
    </row>
    <row r="5" spans="1:112" ht="12" x14ac:dyDescent="0.3">
      <c r="A5" s="3" t="s">
        <v>2</v>
      </c>
      <c r="B5" s="302"/>
      <c r="C5" s="302"/>
      <c r="D5" s="302"/>
      <c r="E5" s="302"/>
      <c r="F5" s="302"/>
      <c r="G5" s="302"/>
      <c r="H5" s="302"/>
      <c r="I5" s="302"/>
      <c r="J5" s="302"/>
      <c r="K5" s="302"/>
      <c r="L5" s="302"/>
      <c r="M5" s="302"/>
      <c r="N5" s="302"/>
      <c r="O5" s="302"/>
      <c r="P5" s="302"/>
      <c r="Q5" s="302"/>
      <c r="R5" s="302"/>
      <c r="S5" s="302"/>
      <c r="T5" s="302"/>
      <c r="U5" s="302"/>
      <c r="V5" s="302"/>
      <c r="W5" s="302"/>
      <c r="X5" s="302"/>
      <c r="Y5" s="302"/>
      <c r="Z5" s="302"/>
      <c r="AA5" s="302"/>
      <c r="AB5" s="302"/>
      <c r="AC5" s="302"/>
      <c r="AD5" s="302"/>
      <c r="AE5" s="302"/>
      <c r="AF5" s="302"/>
      <c r="AG5" s="302"/>
      <c r="AH5" s="302"/>
      <c r="AI5" s="302"/>
      <c r="AJ5" s="302"/>
      <c r="AK5" s="302"/>
      <c r="AL5" s="302"/>
      <c r="AM5" s="302"/>
      <c r="AN5" s="302"/>
      <c r="AO5" s="302"/>
      <c r="AP5" s="302"/>
      <c r="AQ5" s="302"/>
      <c r="AR5" s="302"/>
      <c r="AS5" s="15" t="s">
        <v>65</v>
      </c>
      <c r="AT5" s="15" t="s">
        <v>65</v>
      </c>
      <c r="AU5" s="15" t="s">
        <v>65</v>
      </c>
      <c r="AV5" s="15" t="s">
        <v>65</v>
      </c>
      <c r="AW5" s="16">
        <f>IF(AND(AS3&lt;0,AW3&gt;0),"n/a",AW3/AS3-1)</f>
        <v>0.19883019557667692</v>
      </c>
      <c r="AX5" s="16">
        <f>IF(AND(AT3&lt;0,AX3&gt;0),"n/a",AX3/AT3-1)</f>
        <v>6.1473651363264104E-2</v>
      </c>
      <c r="AY5" s="16">
        <f t="shared" ref="AY5:BQ5" si="39">IF(AND(AU3&lt;0,AY3&gt;0),"n/a",AY3/AU3-1)</f>
        <v>-1.3971917141665458E-2</v>
      </c>
      <c r="AZ5" s="16">
        <f t="shared" si="39"/>
        <v>-3.5955293125263577E-2</v>
      </c>
      <c r="BA5" s="16">
        <f t="shared" si="39"/>
        <v>-4.1349027261084359E-2</v>
      </c>
      <c r="BB5" s="16">
        <f t="shared" si="39"/>
        <v>4.016462720023517E-2</v>
      </c>
      <c r="BC5" s="16">
        <f t="shared" si="39"/>
        <v>0.11818822700035247</v>
      </c>
      <c r="BD5" s="16">
        <f t="shared" si="39"/>
        <v>0.2372306682708083</v>
      </c>
      <c r="BE5" s="16">
        <f t="shared" si="39"/>
        <v>0.2418092753991985</v>
      </c>
      <c r="BF5" s="16">
        <f t="shared" si="39"/>
        <v>0.27234508584752359</v>
      </c>
      <c r="BG5" s="16">
        <f t="shared" si="39"/>
        <v>0.2205024745452826</v>
      </c>
      <c r="BH5" s="16">
        <f t="shared" si="39"/>
        <v>0.1880893446487506</v>
      </c>
      <c r="BI5" s="16">
        <f t="shared" si="39"/>
        <v>0.21162909836065569</v>
      </c>
      <c r="BJ5" s="16">
        <f t="shared" si="39"/>
        <v>0.16345966958211866</v>
      </c>
      <c r="BK5" s="16">
        <f t="shared" si="39"/>
        <v>0.21767653287876443</v>
      </c>
      <c r="BL5" s="16">
        <f t="shared" si="39"/>
        <v>0.25925742205907887</v>
      </c>
      <c r="BM5" s="16">
        <f t="shared" si="39"/>
        <v>0.24599382689949678</v>
      </c>
      <c r="BN5" s="16">
        <f t="shared" si="39"/>
        <v>0.32205574912891977</v>
      </c>
      <c r="BO5" s="16">
        <f t="shared" si="39"/>
        <v>0.24143554066092565</v>
      </c>
      <c r="BP5" s="16">
        <f t="shared" si="39"/>
        <v>0.22543508232884268</v>
      </c>
      <c r="BQ5" s="16">
        <f t="shared" si="39"/>
        <v>0.22512250161186342</v>
      </c>
      <c r="BR5" s="34">
        <f>IF(AND(BN3&lt;0,BR3&gt;0),"n/a",BR3/BN3-1)</f>
        <v>0.19095382439195929</v>
      </c>
      <c r="BS5" s="34">
        <f t="shared" ref="BS5" si="40">IF(AND(BO3&lt;0,BS3&gt;0),"n/a",BS3/BO3-1)</f>
        <v>0.19097228505936914</v>
      </c>
      <c r="BT5" s="34">
        <f t="shared" ref="BT5" si="41">IF(AND(BP3&lt;0,BT3&gt;0),"n/a",BT3/BP3-1)</f>
        <v>0.19100480425293154</v>
      </c>
      <c r="BU5" s="34">
        <f t="shared" ref="BU5" si="42">IF(AND(BQ3&lt;0,BU3&gt;0),"n/a",BU3/BQ3-1)</f>
        <v>0.19109182069645758</v>
      </c>
      <c r="BV5" s="34">
        <f t="shared" ref="BV5" si="43">IF(AND(BR3&lt;0,BV3&gt;0),"n/a",BV3/BR3-1)</f>
        <v>0.15453257026558553</v>
      </c>
      <c r="BW5" s="34">
        <f t="shared" ref="BW5" si="44">IF(AND(BS3&lt;0,BW3&gt;0),"n/a",BW3/BS3-1)</f>
        <v>0.15458527436071678</v>
      </c>
      <c r="BX5" s="34">
        <f t="shared" ref="BX5" si="45">IF(AND(BT3&lt;0,BX3&gt;0),"n/a",BX3/BT3-1)</f>
        <v>0.15460126008899433</v>
      </c>
      <c r="BY5" s="34">
        <f t="shared" ref="BY5" si="46">IF(AND(BU3&lt;0,BY3&gt;0),"n/a",BY3/BU3-1)</f>
        <v>0.15471752304038344</v>
      </c>
      <c r="BZ5" s="34">
        <f t="shared" ref="BZ5" si="47">IF(AND(BV3&lt;0,BZ3&gt;0),"n/a",BZ3/BV3-1)</f>
        <v>0.12968445296460063</v>
      </c>
      <c r="CA5" s="34">
        <f t="shared" ref="CA5" si="48">IF(AND(BW3&lt;0,CA3&gt;0),"n/a",CA3/BW3-1)</f>
        <v>0.12971367975592774</v>
      </c>
      <c r="CB5" s="34">
        <f t="shared" ref="CB5" si="49">IF(AND(BX3&lt;0,CB3&gt;0),"n/a",CB3/BX3-1)</f>
        <v>0.12968156216741855</v>
      </c>
      <c r="CC5" s="34">
        <f t="shared" ref="CC5" si="50">IF(AND(BY3&lt;0,CC3&gt;0),"n/a",CC3/BY3-1)</f>
        <v>0.12974698310020316</v>
      </c>
      <c r="CD5" s="34">
        <f t="shared" ref="CD5" si="51">IF(AND(BZ3&lt;0,CD3&gt;0),"n/a",CD3/BZ3-1)</f>
        <v>0.10966876510506185</v>
      </c>
      <c r="CE5" s="34">
        <f t="shared" ref="CE5" si="52">IF(AND(CA3&lt;0,CE3&gt;0),"n/a",CE3/CA3-1)</f>
        <v>0.10969425155135482</v>
      </c>
      <c r="CF5" s="34">
        <f t="shared" ref="CF5" si="53">IF(AND(CB3&lt;0,CF3&gt;0),"n/a",CF3/CB3-1)</f>
        <v>0.10968094865420097</v>
      </c>
      <c r="CG5" s="34">
        <f t="shared" ref="CG5" si="54">IF(AND(CC3&lt;0,CG3&gt;0),"n/a",CG3/CC3-1)</f>
        <v>0.10969445134359357</v>
      </c>
      <c r="CH5" s="34">
        <f>IF(AND(CD3&lt;0,CH3&gt;0),"n/a",CH3/CD3-1)</f>
        <v>9.3921794316301765E-2</v>
      </c>
      <c r="CI5" s="34">
        <f t="shared" ref="CI5" si="55">IF(AND(CE3&lt;0,CI3&gt;0),"n/a",CI3/CE3-1)</f>
        <v>9.3939490068661202E-2</v>
      </c>
      <c r="CJ5" s="34">
        <f t="shared" ref="CJ5" si="56">IF(AND(CF3&lt;0,CJ3&gt;0),"n/a",CJ3/CF3-1)</f>
        <v>9.3948732625149134E-2</v>
      </c>
      <c r="CK5" s="34">
        <f t="shared" ref="CK5" si="57">IF(AND(CG3&lt;0,CK3&gt;0),"n/a",CK3/CG3-1)</f>
        <v>9.3958543698535069E-2</v>
      </c>
      <c r="CL5" s="34"/>
      <c r="CM5" s="142"/>
      <c r="CN5" s="143"/>
      <c r="CO5" s="142"/>
      <c r="CP5" s="143"/>
      <c r="CQ5" s="142"/>
      <c r="CR5" s="143"/>
      <c r="CS5" s="142"/>
      <c r="CT5" s="143"/>
      <c r="CU5" s="142"/>
      <c r="CV5" s="89" t="s">
        <v>65</v>
      </c>
      <c r="CW5" s="90">
        <f>IF(AND(CV3&lt;0,CW3&gt;0),"n/a",CW3/CV3-1)</f>
        <v>0.20841643398484244</v>
      </c>
      <c r="CX5" s="90">
        <f t="shared" ref="CX5" si="58">IF(AND(CW3&lt;0,CX3&gt;0),"n/a",CX3/CW3-1)</f>
        <v>0.36343809680994044</v>
      </c>
      <c r="CY5" s="90">
        <f t="shared" ref="CY5" si="59">IF(AND(CX3&lt;0,CY3&gt;0),"n/a",CY3/CX3-1)</f>
        <v>-1.0418918334702321E-2</v>
      </c>
      <c r="CZ5" s="90">
        <f t="shared" ref="CZ5" si="60">IF(AND(CY3&lt;0,CZ3&gt;0),"n/a",CZ3/CY3-1)</f>
        <v>0.16212319790301444</v>
      </c>
      <c r="DA5" s="90">
        <f t="shared" ref="DA5" si="61">IF(AND(CZ3&lt;0,DA3&gt;0),"n/a",DA3/CZ3-1)</f>
        <v>0.22066087741062357</v>
      </c>
      <c r="DB5" s="16">
        <f t="shared" ref="DB5" si="62">IF(AND(DA3&lt;0,DB3&gt;0),"n/a",DB3/DA3-1)</f>
        <v>0.22422607388792382</v>
      </c>
      <c r="DC5" s="90">
        <f t="shared" ref="DC5" si="63">IF(AND(DB3&lt;0,DC3&gt;0),"n/a",DC3/DB3-1)</f>
        <v>0.24950723996015256</v>
      </c>
      <c r="DD5" s="90">
        <f>IF(AND(DC3&lt;0,DD3&gt;0),"n/a",DD3/DC3-1)</f>
        <v>0.19101106843112592</v>
      </c>
      <c r="DE5" s="90">
        <f>IF(AND(DD3&lt;0,DE3&gt;0),"n/a",DE3/DD3-1)</f>
        <v>0.15461597675430272</v>
      </c>
      <c r="DF5" s="90">
        <f>IF(AND(DE3&lt;0,DF3&gt;0),"n/a",DF3/DE3-1)</f>
        <v>0.12970879937707358</v>
      </c>
      <c r="DG5" s="90">
        <f>IF(AND(DF3&lt;0,DG3&gt;0),"n/a",DG3/DF3-1)</f>
        <v>0.10968529288918583</v>
      </c>
      <c r="DH5" s="90">
        <f>IF(AND(DG3&lt;0,DH3&gt;0),"n/a",DH3/DG3-1)</f>
        <v>9.3943399697543173E-2</v>
      </c>
    </row>
    <row r="6" spans="1:112" ht="12" x14ac:dyDescent="0.3">
      <c r="A6" s="3" t="s">
        <v>3</v>
      </c>
      <c r="B6" s="302"/>
      <c r="C6" s="302"/>
      <c r="D6" s="302"/>
      <c r="E6" s="302"/>
      <c r="F6" s="302"/>
      <c r="G6" s="302"/>
      <c r="H6" s="302"/>
      <c r="I6" s="302"/>
      <c r="J6" s="302"/>
      <c r="K6" s="302"/>
      <c r="L6" s="302"/>
      <c r="M6" s="302"/>
      <c r="N6" s="302"/>
      <c r="O6" s="302"/>
      <c r="P6" s="302"/>
      <c r="Q6" s="302"/>
      <c r="R6" s="302"/>
      <c r="S6" s="302"/>
      <c r="T6" s="302"/>
      <c r="U6" s="302"/>
      <c r="V6" s="302"/>
      <c r="W6" s="302"/>
      <c r="X6" s="302"/>
      <c r="Y6" s="302"/>
      <c r="Z6" s="302"/>
      <c r="AA6" s="302"/>
      <c r="AB6" s="302"/>
      <c r="AC6" s="302"/>
      <c r="AD6" s="302"/>
      <c r="AE6" s="302"/>
      <c r="AF6" s="302"/>
      <c r="AG6" s="302"/>
      <c r="AH6" s="302"/>
      <c r="AI6" s="302"/>
      <c r="AJ6" s="302"/>
      <c r="AK6" s="302"/>
      <c r="AL6" s="302"/>
      <c r="AM6" s="302"/>
      <c r="AN6" s="302"/>
      <c r="AO6" s="302"/>
      <c r="AP6" s="302"/>
      <c r="AQ6" s="302"/>
      <c r="AR6" s="302"/>
      <c r="AS6" s="16">
        <f t="shared" ref="AS6:CC6" si="64">AS3/AS$157</f>
        <v>0.97445853519521231</v>
      </c>
      <c r="AT6" s="16">
        <f t="shared" si="64"/>
        <v>0.9795957357380306</v>
      </c>
      <c r="AU6" s="16">
        <f t="shared" si="64"/>
        <v>0.98951060976029159</v>
      </c>
      <c r="AV6" s="16">
        <f t="shared" si="64"/>
        <v>0.98076525336091003</v>
      </c>
      <c r="AW6" s="16">
        <f t="shared" si="64"/>
        <v>0.97395384752457603</v>
      </c>
      <c r="AX6" s="16">
        <f t="shared" si="64"/>
        <v>0.97509674645263011</v>
      </c>
      <c r="AY6" s="16">
        <f t="shared" si="64"/>
        <v>0.98431753521615428</v>
      </c>
      <c r="AZ6" s="16">
        <f t="shared" si="64"/>
        <v>0.98971638882875079</v>
      </c>
      <c r="BA6" s="16">
        <f t="shared" si="64"/>
        <v>0.97739779263174253</v>
      </c>
      <c r="BB6" s="16">
        <f t="shared" si="64"/>
        <v>0.98816547390469545</v>
      </c>
      <c r="BC6" s="16">
        <f t="shared" si="64"/>
        <v>0.99137473046032687</v>
      </c>
      <c r="BD6" s="16">
        <f t="shared" si="64"/>
        <v>0.99384993849938497</v>
      </c>
      <c r="BE6" s="16">
        <f t="shared" si="64"/>
        <v>0.97329909501134348</v>
      </c>
      <c r="BF6" s="16">
        <f t="shared" si="64"/>
        <v>0.98793032505829104</v>
      </c>
      <c r="BG6" s="16">
        <f t="shared" ref="BG6:BH6" si="65">BG3/BG$157</f>
        <v>0.99096516597988282</v>
      </c>
      <c r="BH6" s="16">
        <f t="shared" si="65"/>
        <v>0.9933479514154081</v>
      </c>
      <c r="BI6" s="16">
        <f t="shared" ref="BI6:BJ6" si="66">BI3/BI$157</f>
        <v>0.97761703007130307</v>
      </c>
      <c r="BJ6" s="16">
        <f t="shared" si="66"/>
        <v>0.99026326983976931</v>
      </c>
      <c r="BK6" s="16">
        <f t="shared" ref="BK6:BL6" si="67">BK3/BK$157</f>
        <v>0.99221314925498783</v>
      </c>
      <c r="BL6" s="16">
        <f t="shared" si="67"/>
        <v>0.99082783654033801</v>
      </c>
      <c r="BM6" s="16">
        <f t="shared" ref="BM6" si="68">BM3/BM$157</f>
        <v>0.98405489790125722</v>
      </c>
      <c r="BN6" s="16">
        <f t="shared" si="64"/>
        <v>0.99078906090988339</v>
      </c>
      <c r="BO6" s="16">
        <f t="shared" si="64"/>
        <v>0.99215985022855946</v>
      </c>
      <c r="BP6" s="16">
        <f t="shared" si="64"/>
        <v>0.99064569242495337</v>
      </c>
      <c r="BQ6" s="16">
        <f t="shared" si="64"/>
        <v>0.98373638045330236</v>
      </c>
      <c r="BR6" s="34">
        <f t="shared" si="64"/>
        <v>0.99071974629408155</v>
      </c>
      <c r="BS6" s="34">
        <f t="shared" si="64"/>
        <v>0.99210089037710458</v>
      </c>
      <c r="BT6" s="34">
        <f t="shared" si="64"/>
        <v>0.99057570880147572</v>
      </c>
      <c r="BU6" s="34">
        <f t="shared" si="64"/>
        <v>0.98361673758280466</v>
      </c>
      <c r="BV6" s="34">
        <f t="shared" si="64"/>
        <v>0.99055678054273233</v>
      </c>
      <c r="BW6" s="34">
        <f t="shared" si="64"/>
        <v>0.99196234537576333</v>
      </c>
      <c r="BX6" s="34">
        <f t="shared" si="64"/>
        <v>0.99041080321090469</v>
      </c>
      <c r="BY6" s="34">
        <f t="shared" si="64"/>
        <v>0.98333376355677748</v>
      </c>
      <c r="BZ6" s="34">
        <f t="shared" si="64"/>
        <v>0.99038859173928384</v>
      </c>
      <c r="CA6" s="34">
        <f t="shared" si="64"/>
        <v>0.9918191936003663</v>
      </c>
      <c r="CB6" s="34">
        <f t="shared" si="64"/>
        <v>0.99024001535856743</v>
      </c>
      <c r="CC6" s="34">
        <f t="shared" si="64"/>
        <v>0.98304005453456922</v>
      </c>
      <c r="CD6" s="34">
        <f t="shared" ref="CD6:CG6" si="69">CD3/CD$157</f>
        <v>0.99025709385565364</v>
      </c>
      <c r="CE6" s="34">
        <f t="shared" si="69"/>
        <v>0.99170729340174024</v>
      </c>
      <c r="CF6" s="34">
        <f t="shared" si="69"/>
        <v>0.99010661259174426</v>
      </c>
      <c r="CG6" s="34">
        <f t="shared" si="69"/>
        <v>0.98281015421541984</v>
      </c>
      <c r="CH6" s="34">
        <f>CH3/CH$157</f>
        <v>0.99020348925206969</v>
      </c>
      <c r="CI6" s="34">
        <f t="shared" ref="CI6:CK6" si="70">CI3/CI$157</f>
        <v>0.99166173424025794</v>
      </c>
      <c r="CJ6" s="34">
        <f t="shared" si="70"/>
        <v>0.99005243089724015</v>
      </c>
      <c r="CK6" s="34">
        <f t="shared" si="70"/>
        <v>0.98271686291154059</v>
      </c>
      <c r="CL6" s="34"/>
      <c r="CM6" s="142"/>
      <c r="CN6" s="143"/>
      <c r="CO6" s="142"/>
      <c r="CP6" s="143"/>
      <c r="CQ6" s="142"/>
      <c r="CR6" s="143"/>
      <c r="CS6" s="142"/>
      <c r="CT6" s="143"/>
      <c r="CU6" s="142"/>
      <c r="CV6" s="90">
        <f t="shared" ref="CV6:DF6" si="71">CV3/CV$157</f>
        <v>0.99292044160602011</v>
      </c>
      <c r="CW6" s="90">
        <f t="shared" si="71"/>
        <v>0.98673894330316636</v>
      </c>
      <c r="CX6" s="90">
        <f t="shared" si="71"/>
        <v>0.9807172112033512</v>
      </c>
      <c r="CY6" s="90">
        <f t="shared" si="71"/>
        <v>0.98148513408055982</v>
      </c>
      <c r="CZ6" s="90">
        <f t="shared" si="71"/>
        <v>0.98594524873796341</v>
      </c>
      <c r="DA6" s="90">
        <f t="shared" si="71"/>
        <v>0.98695440729483286</v>
      </c>
      <c r="DB6" s="90">
        <f t="shared" si="71"/>
        <v>0.98901798820690168</v>
      </c>
      <c r="DC6" s="90">
        <f t="shared" si="71"/>
        <v>0.98901370488296469</v>
      </c>
      <c r="DD6" s="90">
        <f t="shared" si="71"/>
        <v>0.98893170564083088</v>
      </c>
      <c r="DE6" s="90">
        <f t="shared" si="71"/>
        <v>0.98873850236304284</v>
      </c>
      <c r="DF6" s="90">
        <f t="shared" si="71"/>
        <v>0.9885385479504406</v>
      </c>
      <c r="DG6" s="90">
        <f>DG3/DG$157</f>
        <v>0.98838220675602506</v>
      </c>
      <c r="DH6" s="90">
        <f>DH3/DH$157</f>
        <v>0.98831863639327155</v>
      </c>
    </row>
    <row r="7" spans="1:112" ht="12" x14ac:dyDescent="0.3">
      <c r="A7" s="3"/>
      <c r="B7" s="78"/>
      <c r="C7" s="78"/>
      <c r="D7" s="78"/>
      <c r="E7" s="78"/>
      <c r="F7" s="78"/>
      <c r="G7" s="78"/>
      <c r="H7" s="78"/>
      <c r="I7" s="78"/>
      <c r="J7" s="78"/>
      <c r="K7" s="78"/>
      <c r="L7" s="78"/>
      <c r="M7" s="78"/>
      <c r="N7" s="78"/>
      <c r="O7" s="78"/>
      <c r="P7" s="78"/>
      <c r="Q7" s="78"/>
      <c r="R7" s="84"/>
      <c r="S7" s="84"/>
      <c r="T7" s="84"/>
      <c r="U7" s="84"/>
      <c r="V7" s="84"/>
      <c r="W7" s="84"/>
      <c r="X7" s="84"/>
      <c r="Y7" s="8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87"/>
      <c r="CN7" s="78"/>
      <c r="CO7" s="87"/>
      <c r="CP7" s="78"/>
      <c r="CQ7" s="87"/>
      <c r="CR7" s="78"/>
      <c r="CS7" s="87"/>
      <c r="CT7" s="78"/>
      <c r="CU7" s="87"/>
      <c r="CV7" s="103"/>
      <c r="CW7" s="103"/>
      <c r="CX7" s="103"/>
      <c r="CY7" s="103"/>
      <c r="CZ7" s="103"/>
      <c r="DA7" s="103"/>
      <c r="DB7" s="103"/>
      <c r="DC7" s="103"/>
      <c r="DD7" s="103"/>
      <c r="DE7" s="103"/>
      <c r="DF7" s="103"/>
      <c r="DG7" s="103"/>
      <c r="DH7" s="103"/>
    </row>
    <row r="8" spans="1:112" x14ac:dyDescent="0.25">
      <c r="A8" s="44" t="s">
        <v>0</v>
      </c>
      <c r="B8" s="14">
        <f t="shared" ref="B8:AG8" si="72">B14+B22+B30+B38</f>
        <v>339.75</v>
      </c>
      <c r="C8" s="14">
        <f t="shared" si="72"/>
        <v>423.75</v>
      </c>
      <c r="D8" s="14">
        <f t="shared" si="72"/>
        <v>450</v>
      </c>
      <c r="E8" s="14">
        <f t="shared" si="72"/>
        <v>654.75</v>
      </c>
      <c r="F8" s="14">
        <f t="shared" si="72"/>
        <v>637.25</v>
      </c>
      <c r="G8" s="14">
        <f t="shared" si="72"/>
        <v>775.59999999999991</v>
      </c>
      <c r="H8" s="14">
        <f t="shared" si="72"/>
        <v>798</v>
      </c>
      <c r="I8" s="14">
        <f t="shared" si="72"/>
        <v>943</v>
      </c>
      <c r="J8" s="14">
        <f t="shared" si="72"/>
        <v>872</v>
      </c>
      <c r="K8" s="14">
        <f t="shared" si="72"/>
        <v>991.72199999999998</v>
      </c>
      <c r="L8" s="14">
        <f t="shared" si="72"/>
        <v>1086.1280000000002</v>
      </c>
      <c r="M8" s="14">
        <f t="shared" si="72"/>
        <v>1329</v>
      </c>
      <c r="N8" s="14">
        <f t="shared" si="72"/>
        <v>1245</v>
      </c>
      <c r="O8" s="14">
        <f t="shared" si="72"/>
        <v>1599</v>
      </c>
      <c r="P8" s="14">
        <f t="shared" si="72"/>
        <v>1798</v>
      </c>
      <c r="Q8" s="14">
        <f t="shared" si="72"/>
        <v>2344</v>
      </c>
      <c r="R8" s="14">
        <f t="shared" si="72"/>
        <v>2265</v>
      </c>
      <c r="S8" s="14">
        <f t="shared" si="72"/>
        <v>2676</v>
      </c>
      <c r="T8" s="14">
        <f t="shared" si="72"/>
        <v>2957</v>
      </c>
      <c r="U8" s="14">
        <f t="shared" si="72"/>
        <v>3594</v>
      </c>
      <c r="V8" s="14">
        <f t="shared" si="72"/>
        <v>3317</v>
      </c>
      <c r="W8" s="14">
        <f t="shared" si="72"/>
        <v>3827</v>
      </c>
      <c r="X8" s="14">
        <f t="shared" si="72"/>
        <v>4299</v>
      </c>
      <c r="Y8" s="14">
        <f t="shared" si="72"/>
        <v>5637</v>
      </c>
      <c r="Z8" s="14">
        <f t="shared" si="72"/>
        <v>5201</v>
      </c>
      <c r="AA8" s="14">
        <f t="shared" si="72"/>
        <v>6239</v>
      </c>
      <c r="AB8" s="14">
        <f t="shared" si="72"/>
        <v>6816</v>
      </c>
      <c r="AC8" s="14">
        <f t="shared" si="72"/>
        <v>8629</v>
      </c>
      <c r="AD8" s="14">
        <f t="shared" si="72"/>
        <v>7857</v>
      </c>
      <c r="AE8" s="14">
        <f t="shared" si="72"/>
        <v>9164</v>
      </c>
      <c r="AF8" s="14">
        <f t="shared" si="72"/>
        <v>10142</v>
      </c>
      <c r="AG8" s="14">
        <f t="shared" si="72"/>
        <v>12779</v>
      </c>
      <c r="AH8" s="14">
        <f t="shared" ref="AH8:BF8" si="73">AH14+AH22+AH30+AH38</f>
        <v>11795</v>
      </c>
      <c r="AI8" s="14">
        <f t="shared" si="73"/>
        <v>13038</v>
      </c>
      <c r="AJ8" s="14">
        <f t="shared" si="73"/>
        <v>13539</v>
      </c>
      <c r="AK8" s="14">
        <f t="shared" si="73"/>
        <v>16640</v>
      </c>
      <c r="AL8" s="14">
        <f t="shared" si="73"/>
        <v>14912</v>
      </c>
      <c r="AM8" s="14">
        <f t="shared" si="73"/>
        <v>16623.5</v>
      </c>
      <c r="AN8" s="14">
        <f t="shared" si="73"/>
        <v>17383</v>
      </c>
      <c r="AO8" s="14">
        <f t="shared" si="73"/>
        <v>20736</v>
      </c>
      <c r="AP8" s="14">
        <f t="shared" si="73"/>
        <v>17440</v>
      </c>
      <c r="AQ8" s="14">
        <f t="shared" si="73"/>
        <v>18321</v>
      </c>
      <c r="AR8" s="14">
        <f t="shared" si="73"/>
        <v>21221</v>
      </c>
      <c r="AS8" s="14">
        <f t="shared" si="73"/>
        <v>27187</v>
      </c>
      <c r="AT8" s="14">
        <f t="shared" si="73"/>
        <v>25439</v>
      </c>
      <c r="AU8" s="14">
        <f t="shared" si="73"/>
        <v>28580</v>
      </c>
      <c r="AV8" s="14">
        <f t="shared" si="73"/>
        <v>28276</v>
      </c>
      <c r="AW8" s="14">
        <f t="shared" si="73"/>
        <v>32639</v>
      </c>
      <c r="AX8" s="14">
        <f t="shared" si="73"/>
        <v>26998</v>
      </c>
      <c r="AY8" s="14">
        <f t="shared" si="73"/>
        <v>28152</v>
      </c>
      <c r="AZ8" s="14">
        <f t="shared" si="73"/>
        <v>27237</v>
      </c>
      <c r="BA8" s="14">
        <f t="shared" si="73"/>
        <v>31254</v>
      </c>
      <c r="BB8" s="14">
        <f t="shared" si="73"/>
        <v>28101</v>
      </c>
      <c r="BC8" s="14">
        <f t="shared" si="73"/>
        <v>31498</v>
      </c>
      <c r="BD8" s="14">
        <f t="shared" si="73"/>
        <v>33643</v>
      </c>
      <c r="BE8" s="14">
        <f t="shared" si="73"/>
        <v>38706</v>
      </c>
      <c r="BF8" s="14">
        <f t="shared" si="73"/>
        <v>35635</v>
      </c>
      <c r="BG8" s="14">
        <f t="shared" ref="BG8:BH8" si="74">BG14+BG22+BG30+BG38</f>
        <v>38329</v>
      </c>
      <c r="BH8" s="14">
        <f t="shared" si="74"/>
        <v>39885</v>
      </c>
      <c r="BI8" s="14">
        <f t="shared" ref="BI8:BJ8" si="75">BI14+BI22+BI30+BI38</f>
        <v>46783</v>
      </c>
      <c r="BJ8" s="14">
        <f t="shared" si="75"/>
        <v>41392</v>
      </c>
      <c r="BK8" s="14">
        <f t="shared" ref="BK8:BL8" si="76">BK14+BK22+BK30+BK38</f>
        <v>46563</v>
      </c>
      <c r="BL8" s="14">
        <f t="shared" si="76"/>
        <v>50082</v>
      </c>
      <c r="BM8" s="14">
        <f t="shared" ref="BM8" si="77">BM14+BM22+BM30+BM38</f>
        <v>58137</v>
      </c>
      <c r="BN8" s="14">
        <f t="shared" ref="BN8:CC8" si="78">BN14+BN22+BN30+BN38</f>
        <v>54759.28</v>
      </c>
      <c r="BO8" s="14">
        <f t="shared" si="78"/>
        <v>57799.97</v>
      </c>
      <c r="BP8" s="14">
        <f t="shared" si="78"/>
        <v>61355.29</v>
      </c>
      <c r="BQ8" s="14">
        <f t="shared" si="78"/>
        <v>71205.02</v>
      </c>
      <c r="BR8" s="14">
        <f t="shared" si="78"/>
        <v>65210.006999999998</v>
      </c>
      <c r="BS8" s="14">
        <f t="shared" si="78"/>
        <v>68831.583400000003</v>
      </c>
      <c r="BT8" s="14">
        <f t="shared" si="78"/>
        <v>73066.686799999996</v>
      </c>
      <c r="BU8" s="14">
        <f t="shared" si="78"/>
        <v>84802.797600000005</v>
      </c>
      <c r="BV8" s="14">
        <f t="shared" si="78"/>
        <v>75290.544404999993</v>
      </c>
      <c r="BW8" s="14">
        <f t="shared" si="78"/>
        <v>79475.942427000002</v>
      </c>
      <c r="BX8" s="14">
        <f t="shared" si="78"/>
        <v>84367.650953999997</v>
      </c>
      <c r="BY8" s="14">
        <f t="shared" si="78"/>
        <v>97928.944495499993</v>
      </c>
      <c r="BZ8" s="14">
        <f t="shared" si="78"/>
        <v>85080.672367064995</v>
      </c>
      <c r="CA8" s="14">
        <f t="shared" si="78"/>
        <v>89814.941676164992</v>
      </c>
      <c r="CB8" s="14">
        <f t="shared" si="78"/>
        <v>95343.908205479995</v>
      </c>
      <c r="CC8" s="14">
        <f t="shared" si="78"/>
        <v>110676.03175220249</v>
      </c>
      <c r="CD8" s="14">
        <f t="shared" ref="CD8:CG8" si="79">CD14+CD22+CD30+CD38</f>
        <v>94420.721345580678</v>
      </c>
      <c r="CE8" s="14">
        <f t="shared" si="79"/>
        <v>99677.848674532288</v>
      </c>
      <c r="CF8" s="14">
        <f t="shared" si="79"/>
        <v>105813.99352990532</v>
      </c>
      <c r="CG8" s="14">
        <f t="shared" si="79"/>
        <v>122831.31290450749</v>
      </c>
      <c r="CH8" s="14">
        <f t="shared" ref="CH8:CK8" si="80">CH14+CH22+CH30+CH38</f>
        <v>103282.41468024236</v>
      </c>
      <c r="CI8" s="14">
        <f t="shared" si="80"/>
        <v>109034.16011713553</v>
      </c>
      <c r="CJ8" s="14">
        <f t="shared" si="80"/>
        <v>115746.36906564423</v>
      </c>
      <c r="CK8" s="14">
        <f t="shared" si="80"/>
        <v>134362.26355183223</v>
      </c>
      <c r="CL8" s="14"/>
      <c r="CM8" s="88">
        <f>SUM(B8:E8)</f>
        <v>1868.25</v>
      </c>
      <c r="CN8" s="14">
        <f>SUM(F8:I8)</f>
        <v>3153.85</v>
      </c>
      <c r="CO8" s="88">
        <f>SUM(J8:M8)</f>
        <v>4278.8500000000004</v>
      </c>
      <c r="CP8" s="14">
        <f>SUM(N8:Q8)</f>
        <v>6986</v>
      </c>
      <c r="CQ8" s="88">
        <f>SUM(R8:U8)</f>
        <v>11492</v>
      </c>
      <c r="CR8" s="14">
        <f>SUM(V8:Y8)</f>
        <v>17080</v>
      </c>
      <c r="CS8" s="88">
        <f>SUM(Z8:AC8)</f>
        <v>26885</v>
      </c>
      <c r="CT8" s="14">
        <f>SUM(AD8:AG8)</f>
        <v>39942</v>
      </c>
      <c r="CU8" s="88">
        <f>SUM(AH8:AK8)</f>
        <v>55012</v>
      </c>
      <c r="CV8" s="88">
        <f>SUM(AL8:AO8)</f>
        <v>69654.5</v>
      </c>
      <c r="CW8" s="88">
        <f>SUM(AP8:AS8)</f>
        <v>84169</v>
      </c>
      <c r="CX8" s="88">
        <f>SUM(AT8:AW8)</f>
        <v>114934</v>
      </c>
      <c r="CY8" s="88">
        <f>SUM(AX8:BA8)</f>
        <v>113641</v>
      </c>
      <c r="CZ8" s="88">
        <f>SUM(BB8:BE8)</f>
        <v>131948</v>
      </c>
      <c r="DA8" s="88">
        <f>SUM(BF8:BI8)</f>
        <v>160632</v>
      </c>
      <c r="DB8" s="14">
        <f>SUM(BJ8:BM8)</f>
        <v>196174</v>
      </c>
      <c r="DC8" s="88">
        <f>SUM(BN8:BQ8)</f>
        <v>245119.56</v>
      </c>
      <c r="DD8" s="88">
        <f>SUM(BR8:BU8)</f>
        <v>291911.0748</v>
      </c>
      <c r="DE8" s="88">
        <f>SUM(BV8:BY8)</f>
        <v>337063.08228149998</v>
      </c>
      <c r="DF8" s="88">
        <f>SUM(BZ8:CC8)</f>
        <v>380915.55400091247</v>
      </c>
      <c r="DG8" s="88">
        <f>SUM(CD8:CG8)</f>
        <v>422743.8764545258</v>
      </c>
      <c r="DH8" s="88">
        <f>SUM(CH8:CK8)</f>
        <v>462425.20741485438</v>
      </c>
    </row>
    <row r="9" spans="1:112" ht="12" x14ac:dyDescent="0.3">
      <c r="A9" s="6" t="s">
        <v>1</v>
      </c>
      <c r="B9" s="15" t="s">
        <v>65</v>
      </c>
      <c r="C9" s="16">
        <f>IF(AND(B8&lt;0,C8&gt;0),"n/a",C8/B8-1)</f>
        <v>0.24724061810154518</v>
      </c>
      <c r="D9" s="16">
        <f t="shared" ref="D9:F9" si="81">IF(AND(C8&lt;0,D8&gt;0),"n/a",D8/C8-1)</f>
        <v>6.1946902654867353E-2</v>
      </c>
      <c r="E9" s="16">
        <f t="shared" si="81"/>
        <v>0.45500000000000007</v>
      </c>
      <c r="F9" s="16">
        <f t="shared" si="81"/>
        <v>-2.6727758686521552E-2</v>
      </c>
      <c r="G9" s="16">
        <f t="shared" ref="G9" si="82">IF(AND(F8&lt;0,G8&gt;0),"n/a",G8/F8-1)</f>
        <v>0.21710474695959192</v>
      </c>
      <c r="H9" s="16">
        <f t="shared" ref="H9" si="83">IF(AND(G8&lt;0,H8&gt;0),"n/a",H8/G8-1)</f>
        <v>2.8880866425992968E-2</v>
      </c>
      <c r="I9" s="16">
        <f t="shared" ref="I9" si="84">IF(AND(H8&lt;0,I8&gt;0),"n/a",I8/H8-1)</f>
        <v>0.18170426065162903</v>
      </c>
      <c r="J9" s="16">
        <f t="shared" ref="J9" si="85">IF(AND(I8&lt;0,J8&gt;0),"n/a",J8/I8-1)</f>
        <v>-7.5291622481442166E-2</v>
      </c>
      <c r="K9" s="16">
        <f t="shared" ref="K9" si="86">IF(AND(J8&lt;0,K8&gt;0),"n/a",K8/J8-1)</f>
        <v>0.13729587155963308</v>
      </c>
      <c r="L9" s="16">
        <f t="shared" ref="L9" si="87">IF(AND(K8&lt;0,L8&gt;0),"n/a",L8/K8-1)</f>
        <v>9.5194016064986231E-2</v>
      </c>
      <c r="M9" s="16">
        <f t="shared" ref="M9" si="88">IF(AND(L8&lt;0,M8&gt;0),"n/a",M8/L8-1)</f>
        <v>0.22361268653418365</v>
      </c>
      <c r="N9" s="16">
        <f t="shared" ref="N9" si="89">IF(AND(M8&lt;0,N8&gt;0),"n/a",N8/M8-1)</f>
        <v>-6.3205417607223424E-2</v>
      </c>
      <c r="O9" s="16">
        <f t="shared" ref="O9" si="90">IF(AND(N8&lt;0,O8&gt;0),"n/a",O8/N8-1)</f>
        <v>0.28433734939759026</v>
      </c>
      <c r="P9" s="16">
        <f t="shared" ref="P9" si="91">IF(AND(O8&lt;0,P8&gt;0),"n/a",P8/O8-1)</f>
        <v>0.12445278298936846</v>
      </c>
      <c r="Q9" s="16">
        <f t="shared" ref="Q9" si="92">IF(AND(P8&lt;0,Q8&gt;0),"n/a",Q8/P8-1)</f>
        <v>0.30367074527252513</v>
      </c>
      <c r="R9" s="16">
        <f t="shared" ref="R9" si="93">IF(AND(Q8&lt;0,R8&gt;0),"n/a",R8/Q8-1)</f>
        <v>-3.3703071672354978E-2</v>
      </c>
      <c r="S9" s="16">
        <f t="shared" ref="S9" si="94">IF(AND(R8&lt;0,S8&gt;0),"n/a",S8/R8-1)</f>
        <v>0.18145695364238401</v>
      </c>
      <c r="T9" s="16">
        <f t="shared" ref="T9" si="95">IF(AND(S8&lt;0,T8&gt;0),"n/a",T8/S8-1)</f>
        <v>0.10500747384155451</v>
      </c>
      <c r="U9" s="16">
        <f t="shared" ref="U9" si="96">IF(AND(T8&lt;0,U8&gt;0),"n/a",U8/T8-1)</f>
        <v>0.21542103483260067</v>
      </c>
      <c r="V9" s="16">
        <f t="shared" ref="V9" si="97">IF(AND(U8&lt;0,V8&gt;0),"n/a",V8/U8-1)</f>
        <v>-7.7072899276572016E-2</v>
      </c>
      <c r="W9" s="16">
        <f t="shared" ref="W9" si="98">IF(AND(V8&lt;0,W8&gt;0),"n/a",W8/V8-1)</f>
        <v>0.15375339161893287</v>
      </c>
      <c r="X9" s="16">
        <f t="shared" ref="X9" si="99">IF(AND(W8&lt;0,X8&gt;0),"n/a",X8/W8-1)</f>
        <v>0.12333420433760134</v>
      </c>
      <c r="Y9" s="16">
        <f t="shared" ref="Y9" si="100">IF(AND(X8&lt;0,Y8&gt;0),"n/a",Y8/X8-1)</f>
        <v>0.31123517096999298</v>
      </c>
      <c r="Z9" s="16">
        <f t="shared" ref="Z9" si="101">IF(AND(Y8&lt;0,Z8&gt;0),"n/a",Z8/Y8-1)</f>
        <v>-7.7346106084796862E-2</v>
      </c>
      <c r="AA9" s="16">
        <f t="shared" ref="AA9" si="102">IF(AND(Z8&lt;0,AA8&gt;0),"n/a",AA8/Z8-1)</f>
        <v>0.19957700442222648</v>
      </c>
      <c r="AB9" s="16">
        <f t="shared" ref="AB9" si="103">IF(AND(AA8&lt;0,AB8&gt;0),"n/a",AB8/AA8-1)</f>
        <v>9.2482769674627319E-2</v>
      </c>
      <c r="AC9" s="16">
        <f t="shared" ref="AC9" si="104">IF(AND(AB8&lt;0,AC8&gt;0),"n/a",AC8/AB8-1)</f>
        <v>0.26599178403755874</v>
      </c>
      <c r="AD9" s="16">
        <f t="shared" ref="AD9" si="105">IF(AND(AC8&lt;0,AD8&gt;0),"n/a",AD8/AC8-1)</f>
        <v>-8.9465755012168247E-2</v>
      </c>
      <c r="AE9" s="16">
        <f t="shared" ref="AE9" si="106">IF(AND(AD8&lt;0,AE8&gt;0),"n/a",AE8/AD8-1)</f>
        <v>0.16634847906325567</v>
      </c>
      <c r="AF9" s="16">
        <f t="shared" ref="AF9" si="107">IF(AND(AE8&lt;0,AF8&gt;0),"n/a",AF8/AE8-1)</f>
        <v>0.10672195547795726</v>
      </c>
      <c r="AG9" s="16">
        <f t="shared" ref="AG9" si="108">IF(AND(AF8&lt;0,AG8&gt;0),"n/a",AG8/AF8-1)</f>
        <v>0.26000788799053431</v>
      </c>
      <c r="AH9" s="16">
        <f t="shared" ref="AH9" si="109">IF(AND(AG8&lt;0,AH8&gt;0),"n/a",AH8/AG8-1)</f>
        <v>-7.7001330307535754E-2</v>
      </c>
      <c r="AI9" s="16">
        <f t="shared" ref="AI9" si="110">IF(AND(AH8&lt;0,AI8&gt;0),"n/a",AI8/AH8-1)</f>
        <v>0.10538363713437904</v>
      </c>
      <c r="AJ9" s="16">
        <f t="shared" ref="AJ9" si="111">IF(AND(AI8&lt;0,AJ8&gt;0),"n/a",AJ8/AI8-1)</f>
        <v>3.8426138978370883E-2</v>
      </c>
      <c r="AK9" s="16">
        <f t="shared" ref="AK9" si="112">IF(AND(AJ8&lt;0,AK8&gt;0),"n/a",AK8/AJ8-1)</f>
        <v>0.22904202673757301</v>
      </c>
      <c r="AL9" s="16">
        <f t="shared" ref="AL9" si="113">IF(AND(AK8&lt;0,AL8&gt;0),"n/a",AL8/AK8-1)</f>
        <v>-0.10384615384615381</v>
      </c>
      <c r="AM9" s="16">
        <f t="shared" ref="AM9" si="114">IF(AND(AL8&lt;0,AM8&gt;0),"n/a",AM8/AL8-1)</f>
        <v>0.11477333690987135</v>
      </c>
      <c r="AN9" s="16">
        <f t="shared" ref="AN9" si="115">IF(AND(AM8&lt;0,AN8&gt;0),"n/a",AN8/AM8-1)</f>
        <v>4.5688332781905094E-2</v>
      </c>
      <c r="AO9" s="16">
        <f t="shared" ref="AO9" si="116">IF(AND(AN8&lt;0,AO8&gt;0),"n/a",AO8/AN8-1)</f>
        <v>0.19288960478628536</v>
      </c>
      <c r="AP9" s="16">
        <f t="shared" ref="AP9" si="117">IF(AND(AO8&lt;0,AP8&gt;0),"n/a",AP8/AO8-1)</f>
        <v>-0.15895061728395066</v>
      </c>
      <c r="AQ9" s="16">
        <f t="shared" ref="AQ9" si="118">IF(AND(AP8&lt;0,AQ8&gt;0),"n/a",AQ8/AP8-1)</f>
        <v>5.0516055045871644E-2</v>
      </c>
      <c r="AR9" s="16">
        <f t="shared" ref="AR9" si="119">IF(AND(AQ8&lt;0,AR8&gt;0),"n/a",AR8/AQ8-1)</f>
        <v>0.15828830304022712</v>
      </c>
      <c r="AS9" s="16">
        <f t="shared" ref="AS9" si="120">IF(AND(AR8&lt;0,AS8&gt;0),"n/a",AS8/AR8-1)</f>
        <v>0.28113660996183021</v>
      </c>
      <c r="AT9" s="16">
        <f t="shared" ref="AT9" si="121">IF(AND(AS8&lt;0,AT8&gt;0),"n/a",AT8/AS8-1)</f>
        <v>-6.4295435318350691E-2</v>
      </c>
      <c r="AU9" s="16">
        <f t="shared" ref="AU9" si="122">IF(AND(AT8&lt;0,AU8&gt;0),"n/a",AU8/AT8-1)</f>
        <v>0.1234718345846928</v>
      </c>
      <c r="AV9" s="16">
        <f t="shared" ref="AV9" si="123">IF(AND(AU8&lt;0,AV8&gt;0),"n/a",AV8/AU8-1)</f>
        <v>-1.0636808957312782E-2</v>
      </c>
      <c r="AW9" s="16">
        <f t="shared" ref="AW9" si="124">IF(AND(AV8&lt;0,AW8&gt;0),"n/a",AW8/AV8-1)</f>
        <v>0.15430046682699117</v>
      </c>
      <c r="AX9" s="16">
        <f t="shared" ref="AX9" si="125">IF(AND(AW8&lt;0,AX8&gt;0),"n/a",AX8/AW8-1)</f>
        <v>-0.17283004994025553</v>
      </c>
      <c r="AY9" s="16">
        <f t="shared" ref="AY9" si="126">IF(AND(AX8&lt;0,AY8&gt;0),"n/a",AY8/AX8-1)</f>
        <v>4.2743906956070887E-2</v>
      </c>
      <c r="AZ9" s="16">
        <f t="shared" ref="AZ9" si="127">IF(AND(AY8&lt;0,AZ8&gt;0),"n/a",AZ8/AY8-1)</f>
        <v>-3.2502131287297509E-2</v>
      </c>
      <c r="BA9" s="16">
        <f t="shared" ref="BA9" si="128">IF(AND(AZ8&lt;0,BA8&gt;0),"n/a",BA8/AZ8-1)</f>
        <v>0.14748320299592477</v>
      </c>
      <c r="BB9" s="16">
        <f t="shared" ref="BB9" si="129">IF(AND(BA8&lt;0,BB8&gt;0),"n/a",BB8/BA8-1)</f>
        <v>-0.10088308696486847</v>
      </c>
      <c r="BC9" s="16">
        <f t="shared" ref="BC9" si="130">IF(AND(BB8&lt;0,BC8&gt;0),"n/a",BC8/BB8-1)</f>
        <v>0.1208853777445642</v>
      </c>
      <c r="BD9" s="16">
        <f t="shared" ref="BD9" si="131">IF(AND(BC8&lt;0,BD8&gt;0),"n/a",BD8/BC8-1)</f>
        <v>6.8099561876944659E-2</v>
      </c>
      <c r="BE9" s="16">
        <f t="shared" ref="BE9:BM9" si="132">IF(AND(BD8&lt;0,BE8&gt;0),"n/a",BE8/BD8-1)</f>
        <v>0.15049192997057337</v>
      </c>
      <c r="BF9" s="16">
        <f t="shared" si="132"/>
        <v>-7.9341704128558899E-2</v>
      </c>
      <c r="BG9" s="16">
        <f t="shared" si="132"/>
        <v>7.559983162621009E-2</v>
      </c>
      <c r="BH9" s="16">
        <f t="shared" si="132"/>
        <v>4.0595893448824638E-2</v>
      </c>
      <c r="BI9" s="16">
        <f t="shared" si="132"/>
        <v>0.17294722326689227</v>
      </c>
      <c r="BJ9" s="16">
        <f t="shared" si="132"/>
        <v>-0.11523416625697369</v>
      </c>
      <c r="BK9" s="16">
        <f t="shared" si="132"/>
        <v>0.12492752222651715</v>
      </c>
      <c r="BL9" s="16">
        <f t="shared" si="132"/>
        <v>7.5575027382256188E-2</v>
      </c>
      <c r="BM9" s="16">
        <f t="shared" si="132"/>
        <v>0.16083622858512037</v>
      </c>
      <c r="BN9" s="16">
        <f t="shared" ref="BN9" si="133">IF(AND(BM8&lt;0,BN8&gt;0),"n/a",BN8/BM8-1)</f>
        <v>-5.8099317130226868E-2</v>
      </c>
      <c r="BO9" s="16">
        <f t="shared" ref="BO9" si="134">IF(AND(BN8&lt;0,BO8&gt;0),"n/a",BO8/BN8-1)</f>
        <v>5.5528304974061138E-2</v>
      </c>
      <c r="BP9" s="16">
        <f t="shared" ref="BP9" si="135">IF(AND(BO8&lt;0,BP8&gt;0),"n/a",BP8/BO8-1)</f>
        <v>6.1510758569597757E-2</v>
      </c>
      <c r="BQ9" s="16">
        <f t="shared" ref="BQ9" si="136">IF(AND(BP8&lt;0,BQ8&gt;0),"n/a",BQ8/BP8-1)</f>
        <v>0.16053595378654406</v>
      </c>
      <c r="BR9" s="34">
        <f>IF(AND(BQ8&lt;0,BR8&gt;0),"n/a",BR8/BQ8-1)</f>
        <v>-8.4193684658750212E-2</v>
      </c>
      <c r="BS9" s="34">
        <f t="shared" ref="BS9" si="137">IF(AND(BR8&lt;0,BS8&gt;0),"n/a",BS8/BR8-1)</f>
        <v>5.5537126380004853E-2</v>
      </c>
      <c r="BT9" s="34">
        <f t="shared" ref="BT9" si="138">IF(AND(BS8&lt;0,BT8&gt;0),"n/a",BT8/BS8-1)</f>
        <v>6.1528490132045865E-2</v>
      </c>
      <c r="BU9" s="34">
        <f t="shared" ref="BU9" si="139">IF(AND(BT8&lt;0,BU8&gt;0),"n/a",BU8/BT8-1)</f>
        <v>0.16062191012060523</v>
      </c>
      <c r="BV9" s="34">
        <f t="shared" ref="BV9" si="140">IF(AND(BU8&lt;0,BV8&gt;0),"n/a",BV8/BU8-1)</f>
        <v>-0.11216909658886076</v>
      </c>
      <c r="BW9" s="34">
        <f t="shared" ref="BW9" si="141">IF(AND(BV8&lt;0,BW8&gt;0),"n/a",BW8/BV8-1)</f>
        <v>5.5589955618942977E-2</v>
      </c>
      <c r="BX9" s="34">
        <f t="shared" ref="BX9" si="142">IF(AND(BW8&lt;0,BX8&gt;0),"n/a",BX8/BW8-1)</f>
        <v>6.1549550437770773E-2</v>
      </c>
      <c r="BY9" s="34">
        <f t="shared" ref="BY9" si="143">IF(AND(BX8&lt;0,BY8&gt;0),"n/a",BY8/BX8-1)</f>
        <v>0.16074044243443564</v>
      </c>
      <c r="BZ9" s="34">
        <f t="shared" ref="BZ9" si="144">IF(AND(BY8&lt;0,BZ8&gt;0),"n/a",BZ8/BY8-1)</f>
        <v>-0.13119994496647924</v>
      </c>
      <c r="CA9" s="34">
        <f t="shared" ref="CA9" si="145">IF(AND(BZ8&lt;0,CA8&gt;0),"n/a",CA8/BZ8-1)</f>
        <v>5.5644474560272217E-2</v>
      </c>
      <c r="CB9" s="34">
        <f t="shared" ref="CB9" si="146">IF(AND(CA8&lt;0,CB8&gt;0),"n/a",CB8/CA8-1)</f>
        <v>6.1559540385275113E-2</v>
      </c>
      <c r="CC9" s="34">
        <f t="shared" ref="CC9" si="147">IF(AND(CB8&lt;0,CC8&gt;0),"n/a",CC8/CB8-1)</f>
        <v>0.16080863303483994</v>
      </c>
      <c r="CD9" s="34">
        <f t="shared" ref="CD9" si="148">IF(AND(CC8&lt;0,CD8&gt;0),"n/a",CD8/CC8-1)</f>
        <v>-0.1468729059875995</v>
      </c>
      <c r="CE9" s="34">
        <f t="shared" ref="CE9" si="149">IF(AND(CD8&lt;0,CE8&gt;0),"n/a",CE8/CD8-1)</f>
        <v>5.5677686571684593E-2</v>
      </c>
      <c r="CF9" s="34">
        <f t="shared" ref="CF9" si="150">IF(AND(CE8&lt;0,CF8&gt;0),"n/a",CF8/CE8-1)</f>
        <v>6.1559764149893947E-2</v>
      </c>
      <c r="CG9" s="34">
        <f t="shared" ref="CG9" si="151">IF(AND(CF8&lt;0,CG8&gt;0),"n/a",CG8/CF8-1)</f>
        <v>0.16082295740773378</v>
      </c>
      <c r="CH9" s="34">
        <f t="shared" ref="CH9" si="152">IF(AND(CG8&lt;0,CH8&gt;0),"n/a",CH8/CG8-1)</f>
        <v>-0.15915239984012042</v>
      </c>
      <c r="CI9" s="34">
        <f t="shared" ref="CI9" si="153">IF(AND(CH8&lt;0,CI8&gt;0),"n/a",CI8/CH8-1)</f>
        <v>5.5689494234815395E-2</v>
      </c>
      <c r="CJ9" s="34">
        <f t="shared" ref="CJ9" si="154">IF(AND(CI8&lt;0,CJ8&gt;0),"n/a",CJ8/CI8-1)</f>
        <v>6.1560605789027667E-2</v>
      </c>
      <c r="CK9" s="34">
        <f t="shared" ref="CK9" si="155">IF(AND(CJ8&lt;0,CK8&gt;0),"n/a",CK8/CJ8-1)</f>
        <v>0.16083350723192202</v>
      </c>
      <c r="CL9" s="34"/>
      <c r="CM9" s="89" t="s">
        <v>65</v>
      </c>
      <c r="CN9" s="15" t="s">
        <v>65</v>
      </c>
      <c r="CO9" s="89" t="s">
        <v>65</v>
      </c>
      <c r="CP9" s="15" t="s">
        <v>65</v>
      </c>
      <c r="CQ9" s="89" t="s">
        <v>65</v>
      </c>
      <c r="CR9" s="15" t="s">
        <v>65</v>
      </c>
      <c r="CS9" s="89" t="s">
        <v>65</v>
      </c>
      <c r="CT9" s="15" t="s">
        <v>65</v>
      </c>
      <c r="CU9" s="89" t="s">
        <v>65</v>
      </c>
      <c r="CV9" s="89" t="s">
        <v>65</v>
      </c>
      <c r="CW9" s="89" t="s">
        <v>65</v>
      </c>
      <c r="CX9" s="89" t="s">
        <v>65</v>
      </c>
      <c r="CY9" s="89" t="s">
        <v>65</v>
      </c>
      <c r="CZ9" s="89" t="s">
        <v>65</v>
      </c>
      <c r="DA9" s="89" t="s">
        <v>65</v>
      </c>
      <c r="DB9" s="15" t="s">
        <v>65</v>
      </c>
      <c r="DC9" s="89" t="s">
        <v>65</v>
      </c>
      <c r="DD9" s="89" t="s">
        <v>65</v>
      </c>
      <c r="DE9" s="89" t="s">
        <v>65</v>
      </c>
      <c r="DF9" s="89" t="s">
        <v>65</v>
      </c>
      <c r="DG9" s="89" t="s">
        <v>65</v>
      </c>
      <c r="DH9" s="89" t="s">
        <v>65</v>
      </c>
    </row>
    <row r="10" spans="1:112" ht="12" x14ac:dyDescent="0.3">
      <c r="A10" s="6" t="s">
        <v>2</v>
      </c>
      <c r="B10" s="15" t="s">
        <v>65</v>
      </c>
      <c r="C10" s="15" t="s">
        <v>65</v>
      </c>
      <c r="D10" s="15" t="s">
        <v>65</v>
      </c>
      <c r="E10" s="15" t="s">
        <v>65</v>
      </c>
      <c r="F10" s="16">
        <f>IF(AND(B8&lt;0,F8&gt;0),"n/a",F8/B8-1)</f>
        <v>0.87564385577630621</v>
      </c>
      <c r="G10" s="16">
        <f t="shared" ref="G10:BM10" si="156">IF(AND(C8&lt;0,G8&gt;0),"n/a",G8/C8-1)</f>
        <v>0.83032448377581103</v>
      </c>
      <c r="H10" s="16">
        <f t="shared" si="156"/>
        <v>0.77333333333333343</v>
      </c>
      <c r="I10" s="16">
        <f t="shared" si="156"/>
        <v>0.44024436807941969</v>
      </c>
      <c r="J10" s="16">
        <f t="shared" si="156"/>
        <v>0.36837975676735968</v>
      </c>
      <c r="K10" s="16">
        <f t="shared" si="156"/>
        <v>0.2786513666838577</v>
      </c>
      <c r="L10" s="16">
        <f t="shared" si="156"/>
        <v>0.3610626566416042</v>
      </c>
      <c r="M10" s="16">
        <f t="shared" si="156"/>
        <v>0.40933191940615066</v>
      </c>
      <c r="N10" s="16">
        <f t="shared" si="156"/>
        <v>0.42775229357798161</v>
      </c>
      <c r="O10" s="16">
        <f t="shared" si="156"/>
        <v>0.61234700853666646</v>
      </c>
      <c r="P10" s="16">
        <f t="shared" si="156"/>
        <v>0.65542182873473442</v>
      </c>
      <c r="Q10" s="16">
        <f t="shared" si="156"/>
        <v>0.76373212942061697</v>
      </c>
      <c r="R10" s="16">
        <f t="shared" si="156"/>
        <v>0.81927710843373491</v>
      </c>
      <c r="S10" s="16">
        <f t="shared" si="156"/>
        <v>0.67354596622889296</v>
      </c>
      <c r="T10" s="16">
        <f t="shared" si="156"/>
        <v>0.64460511679644039</v>
      </c>
      <c r="U10" s="16">
        <f t="shared" si="156"/>
        <v>0.53327645051194539</v>
      </c>
      <c r="V10" s="16">
        <f t="shared" si="156"/>
        <v>0.46445916114790298</v>
      </c>
      <c r="W10" s="16">
        <f t="shared" si="156"/>
        <v>0.43011958146487284</v>
      </c>
      <c r="X10" s="16">
        <f t="shared" si="156"/>
        <v>0.45383834967872838</v>
      </c>
      <c r="Y10" s="16">
        <f t="shared" si="156"/>
        <v>0.56844741235392315</v>
      </c>
      <c r="Z10" s="16">
        <f t="shared" si="156"/>
        <v>0.56798311727464568</v>
      </c>
      <c r="AA10" s="16">
        <f t="shared" si="156"/>
        <v>0.63025868826757248</v>
      </c>
      <c r="AB10" s="16">
        <f t="shared" si="156"/>
        <v>0.58548499651081642</v>
      </c>
      <c r="AC10" s="16">
        <f t="shared" si="156"/>
        <v>0.53077878304062454</v>
      </c>
      <c r="AD10" s="16">
        <f t="shared" si="156"/>
        <v>0.51067102480292248</v>
      </c>
      <c r="AE10" s="16">
        <f t="shared" si="156"/>
        <v>0.4688251322327297</v>
      </c>
      <c r="AF10" s="16">
        <f t="shared" si="156"/>
        <v>0.48796948356807501</v>
      </c>
      <c r="AG10" s="16">
        <f t="shared" si="156"/>
        <v>0.4809363773322517</v>
      </c>
      <c r="AH10" s="16">
        <f t="shared" si="156"/>
        <v>0.50120911289296166</v>
      </c>
      <c r="AI10" s="16">
        <f t="shared" si="156"/>
        <v>0.42274116106503712</v>
      </c>
      <c r="AJ10" s="16">
        <f t="shared" si="156"/>
        <v>0.33494379806744234</v>
      </c>
      <c r="AK10" s="16">
        <f t="shared" si="156"/>
        <v>0.30213631739572744</v>
      </c>
      <c r="AL10" s="16">
        <f t="shared" si="156"/>
        <v>0.26426451886392543</v>
      </c>
      <c r="AM10" s="16">
        <f t="shared" si="156"/>
        <v>0.27500383494400982</v>
      </c>
      <c r="AN10" s="16">
        <f t="shared" si="156"/>
        <v>0.28392052588817496</v>
      </c>
      <c r="AO10" s="16">
        <f t="shared" si="156"/>
        <v>0.24615384615384617</v>
      </c>
      <c r="AP10" s="16">
        <f t="shared" si="156"/>
        <v>0.16952789699570814</v>
      </c>
      <c r="AQ10" s="16">
        <f t="shared" si="156"/>
        <v>0.10211447649411975</v>
      </c>
      <c r="AR10" s="16">
        <f t="shared" si="156"/>
        <v>0.22079042742909749</v>
      </c>
      <c r="AS10" s="16">
        <f t="shared" si="156"/>
        <v>0.31110146604938271</v>
      </c>
      <c r="AT10" s="16">
        <f t="shared" si="156"/>
        <v>0.45865825688073403</v>
      </c>
      <c r="AU10" s="16">
        <f t="shared" si="156"/>
        <v>0.55995851754816872</v>
      </c>
      <c r="AV10" s="16">
        <f t="shared" si="156"/>
        <v>0.33245370152207721</v>
      </c>
      <c r="AW10" s="16">
        <f t="shared" si="156"/>
        <v>0.200537021370508</v>
      </c>
      <c r="AX10" s="16">
        <f t="shared" si="156"/>
        <v>6.1283855497464623E-2</v>
      </c>
      <c r="AY10" s="16">
        <f t="shared" si="156"/>
        <v>-1.4975507347795625E-2</v>
      </c>
      <c r="AZ10" s="16">
        <f t="shared" si="156"/>
        <v>-3.674494270759654E-2</v>
      </c>
      <c r="BA10" s="16">
        <f t="shared" si="156"/>
        <v>-4.2433898097368195E-2</v>
      </c>
      <c r="BB10" s="16">
        <f t="shared" si="156"/>
        <v>4.0854878139121364E-2</v>
      </c>
      <c r="BC10" s="16">
        <f t="shared" si="156"/>
        <v>0.11885478829212848</v>
      </c>
      <c r="BD10" s="16">
        <f t="shared" si="156"/>
        <v>0.23519477181774784</v>
      </c>
      <c r="BE10" s="16">
        <f t="shared" si="156"/>
        <v>0.23843348051449409</v>
      </c>
      <c r="BF10" s="16">
        <f t="shared" si="156"/>
        <v>0.26810433792391719</v>
      </c>
      <c r="BG10" s="16">
        <f t="shared" si="156"/>
        <v>0.21687091243888501</v>
      </c>
      <c r="BH10" s="16">
        <f t="shared" si="156"/>
        <v>0.18553636714918409</v>
      </c>
      <c r="BI10" s="16">
        <f t="shared" si="156"/>
        <v>0.20867565752079775</v>
      </c>
      <c r="BJ10" s="16">
        <f t="shared" si="156"/>
        <v>0.1615546513259436</v>
      </c>
      <c r="BK10" s="16">
        <f t="shared" si="156"/>
        <v>0.21482428448433311</v>
      </c>
      <c r="BL10" s="16">
        <f t="shared" si="156"/>
        <v>0.25566002256487397</v>
      </c>
      <c r="BM10" s="16">
        <f t="shared" si="156"/>
        <v>0.24269499604557221</v>
      </c>
      <c r="BN10" s="16">
        <f t="shared" ref="BN10" si="157">IF(AND(BJ8&lt;0,BN8&gt;0),"n/a",BN8/BJ8-1)</f>
        <v>0.3229435639737146</v>
      </c>
      <c r="BO10" s="16">
        <f t="shared" ref="BO10" si="158">IF(AND(BK8&lt;0,BO8&gt;0),"n/a",BO8/BK8-1)</f>
        <v>0.24132830788394211</v>
      </c>
      <c r="BP10" s="16">
        <f t="shared" ref="BP10" si="159">IF(AND(BL8&lt;0,BP8&gt;0),"n/a",BP8/BL8-1)</f>
        <v>0.22509664150792696</v>
      </c>
      <c r="BQ10" s="16">
        <f t="shared" ref="BQ10" si="160">IF(AND(BM8&lt;0,BQ8&gt;0),"n/a",BQ8/BM8-1)</f>
        <v>0.22477974439685577</v>
      </c>
      <c r="BR10" s="34">
        <f>IF(AND(BN8&lt;0,BR8&gt;0),"n/a",BR8/BN8-1)</f>
        <v>0.19084851006076042</v>
      </c>
      <c r="BS10" s="34">
        <f t="shared" ref="BS10" si="161">IF(AND(BO8&lt;0,BS8&gt;0),"n/a",BS8/BO8-1)</f>
        <v>0.19085846238328497</v>
      </c>
      <c r="BT10" s="34">
        <f t="shared" ref="BT10" si="162">IF(AND(BP8&lt;0,BT8&gt;0),"n/a",BT8/BP8-1)</f>
        <v>0.19087835458034652</v>
      </c>
      <c r="BU10" s="34">
        <f t="shared" ref="BU10" si="163">IF(AND(BQ8&lt;0,BU8&gt;0),"n/a",BU8/BQ8-1)</f>
        <v>0.19096655825670728</v>
      </c>
      <c r="BV10" s="34">
        <f t="shared" ref="BV10" si="164">IF(AND(BR8&lt;0,BV8&gt;0),"n/a",BV8/BR8-1)</f>
        <v>0.15458574333537478</v>
      </c>
      <c r="BW10" s="34">
        <f t="shared" ref="BW10" si="165">IF(AND(BS8&lt;0,BW8&gt;0),"n/a",BW8/BS8-1)</f>
        <v>0.15464352992059749</v>
      </c>
      <c r="BX10" s="34">
        <f t="shared" ref="BX10" si="166">IF(AND(BT8&lt;0,BX8&gt;0),"n/a",BX8/BT8-1)</f>
        <v>0.15466643759191223</v>
      </c>
      <c r="BY10" s="34">
        <f t="shared" ref="BY10" si="167">IF(AND(BU8&lt;0,BY8&gt;0),"n/a",BY8/BU8-1)</f>
        <v>0.15478436168360532</v>
      </c>
      <c r="BZ10" s="34">
        <f t="shared" ref="BZ10" si="168">IF(AND(BV8&lt;0,BZ8&gt;0),"n/a",BZ8/BV8-1)</f>
        <v>0.13003130790770112</v>
      </c>
      <c r="CA10" s="34">
        <f t="shared" ref="CA10" si="169">IF(AND(BW8&lt;0,CA8&gt;0),"n/a",CA8/BW8-1)</f>
        <v>0.13008967158409646</v>
      </c>
      <c r="CB10" s="34">
        <f t="shared" ref="CB10" si="170">IF(AND(BX8&lt;0,CB8&gt;0),"n/a",CB8/BX8-1)</f>
        <v>0.13010030654361371</v>
      </c>
      <c r="CC10" s="34">
        <f t="shared" ref="CC10" si="171">IF(AND(BY8&lt;0,CC8&gt;0),"n/a",CC8/BY8-1)</f>
        <v>0.1301666971126012</v>
      </c>
      <c r="CD10" s="34">
        <f t="shared" ref="CD10" si="172">IF(AND(BZ8&lt;0,CD8&gt;0),"n/a",CD8/BZ8-1)</f>
        <v>0.10977873962043638</v>
      </c>
      <c r="CE10" s="34">
        <f t="shared" ref="CE10" si="173">IF(AND(CA8&lt;0,CE8&gt;0),"n/a",CE8/CA8-1)</f>
        <v>0.10981365476947924</v>
      </c>
      <c r="CF10" s="34">
        <f t="shared" ref="CF10" si="174">IF(AND(CB8&lt;0,CF8&gt;0),"n/a",CF8/CB8-1)</f>
        <v>0.10981388870551401</v>
      </c>
      <c r="CG10" s="34">
        <f t="shared" ref="CG10" si="175">IF(AND(CC8&lt;0,CG8&gt;0),"n/a",CG8/CC8-1)</f>
        <v>0.10982758380351054</v>
      </c>
      <c r="CH10" s="34">
        <f t="shared" ref="CH10" si="176">IF(AND(CD8&lt;0,CH8&gt;0),"n/a",CH8/CD8-1)</f>
        <v>9.3853268735660356E-2</v>
      </c>
      <c r="CI10" s="34">
        <f t="shared" ref="CI10" si="177">IF(AND(CE8&lt;0,CI8&gt;0),"n/a",CI8/CE8-1)</f>
        <v>9.3865503389358063E-2</v>
      </c>
      <c r="CJ10" s="34">
        <f t="shared" ref="CJ10" si="178">IF(AND(CF8&lt;0,CJ8&gt;0),"n/a",CJ8/CF8-1)</f>
        <v>9.386637064153347E-2</v>
      </c>
      <c r="CK10" s="34">
        <f t="shared" ref="CK10" si="179">IF(AND(CG8&lt;0,CK8&gt;0),"n/a",CK8/CG8-1)</f>
        <v>9.3876311948967173E-2</v>
      </c>
      <c r="CL10" s="34"/>
      <c r="CM10" s="89" t="s">
        <v>65</v>
      </c>
      <c r="CN10" s="16">
        <f>IF(AND(CM8&lt;0,CN8&gt;0),"n/a",CN8/CM8-1)</f>
        <v>0.68813060350595467</v>
      </c>
      <c r="CO10" s="90">
        <f t="shared" ref="CO10:DC10" si="180">IF(AND(CN8&lt;0,CO8&gt;0),"n/a",CO8/CN8-1)</f>
        <v>0.35670688206477807</v>
      </c>
      <c r="CP10" s="16">
        <f t="shared" si="180"/>
        <v>0.63268167848837864</v>
      </c>
      <c r="CQ10" s="90">
        <f t="shared" si="180"/>
        <v>0.64500429430289152</v>
      </c>
      <c r="CR10" s="16">
        <f t="shared" si="180"/>
        <v>0.48625130525583016</v>
      </c>
      <c r="CS10" s="90">
        <f t="shared" si="180"/>
        <v>0.57406323185011709</v>
      </c>
      <c r="CT10" s="16">
        <f t="shared" si="180"/>
        <v>0.48566114933978044</v>
      </c>
      <c r="CU10" s="90">
        <f t="shared" si="180"/>
        <v>0.37729708076711233</v>
      </c>
      <c r="CV10" s="90">
        <f t="shared" si="180"/>
        <v>0.26616919944739337</v>
      </c>
      <c r="CW10" s="90">
        <f t="shared" si="180"/>
        <v>0.20837849672311193</v>
      </c>
      <c r="CX10" s="90">
        <f t="shared" si="180"/>
        <v>0.36551461939669005</v>
      </c>
      <c r="CY10" s="90">
        <f t="shared" si="180"/>
        <v>-1.1249934745158119E-2</v>
      </c>
      <c r="CZ10" s="90">
        <f t="shared" si="180"/>
        <v>0.16109502732288528</v>
      </c>
      <c r="DA10" s="90">
        <f>IF(AND(CZ8&lt;0,DA8&gt;0),"n/a",DA8/CZ8-1)</f>
        <v>0.21738866826325531</v>
      </c>
      <c r="DB10" s="16">
        <f t="shared" si="180"/>
        <v>0.22126350913890125</v>
      </c>
      <c r="DC10" s="90">
        <f t="shared" si="180"/>
        <v>0.24950074933477429</v>
      </c>
      <c r="DD10" s="90">
        <f>IF(AND(DC8&lt;0,DD8&gt;0),"n/a",DD8/DC8-1)</f>
        <v>0.19089261909575894</v>
      </c>
      <c r="DE10" s="90">
        <f>IF(AND(DD8&lt;0,DE8&gt;0),"n/a",DE8/DD8-1)</f>
        <v>0.15467726776873891</v>
      </c>
      <c r="DF10" s="90">
        <f>IF(AND(DE8&lt;0,DF8&gt;0),"n/a",DF8/DE8-1)</f>
        <v>0.13010167539733364</v>
      </c>
      <c r="DG10" s="90">
        <f>IF(AND(DF8&lt;0,DG8&gt;0),"n/a",DG8/DF8-1)</f>
        <v>0.10980996185184178</v>
      </c>
      <c r="DH10" s="90">
        <f>IF(AND(DG8&lt;0,DH8&gt;0),"n/a",DH8/DG8-1)</f>
        <v>9.3866128335503118E-2</v>
      </c>
    </row>
    <row r="11" spans="1:112" ht="12" x14ac:dyDescent="0.3">
      <c r="A11" s="6" t="s">
        <v>303</v>
      </c>
      <c r="B11" s="302"/>
      <c r="C11" s="302"/>
      <c r="D11" s="302"/>
      <c r="E11" s="302"/>
      <c r="F11" s="302"/>
      <c r="G11" s="302"/>
      <c r="H11" s="302"/>
      <c r="I11" s="302"/>
      <c r="J11" s="302"/>
      <c r="K11" s="302"/>
      <c r="L11" s="302"/>
      <c r="M11" s="302"/>
      <c r="N11" s="302"/>
      <c r="O11" s="302"/>
      <c r="P11" s="302"/>
      <c r="Q11" s="302"/>
      <c r="R11" s="302"/>
      <c r="S11" s="302"/>
      <c r="T11" s="302"/>
      <c r="U11" s="302"/>
      <c r="V11" s="302"/>
      <c r="W11" s="302"/>
      <c r="X11" s="302"/>
      <c r="Y11" s="302"/>
      <c r="Z11" s="302"/>
      <c r="AA11" s="302"/>
      <c r="AB11" s="302"/>
      <c r="AC11" s="302"/>
      <c r="AD11" s="302"/>
      <c r="AE11" s="302"/>
      <c r="AF11" s="302"/>
      <c r="AG11" s="302"/>
      <c r="AH11" s="302"/>
      <c r="AI11" s="302"/>
      <c r="AJ11" s="302"/>
      <c r="AK11" s="302"/>
      <c r="AL11" s="302"/>
      <c r="AM11" s="302"/>
      <c r="AN11" s="302"/>
      <c r="AO11" s="302"/>
      <c r="AP11" s="302"/>
      <c r="AQ11" s="302"/>
      <c r="AR11" s="302"/>
      <c r="AS11" s="16">
        <f>AS8/AS$3</f>
        <v>0.99385852677755437</v>
      </c>
      <c r="AT11" s="16">
        <f t="shared" ref="AT11:BQ11" si="181">AT8/AT$3</f>
        <v>0.99227678745563053</v>
      </c>
      <c r="AU11" s="16">
        <f t="shared" si="181"/>
        <v>0.99332684554427919</v>
      </c>
      <c r="AV11" s="16">
        <f t="shared" si="181"/>
        <v>0.99381414311823424</v>
      </c>
      <c r="AW11" s="16">
        <f t="shared" si="181"/>
        <v>0.9952735256449351</v>
      </c>
      <c r="AX11" s="16">
        <f t="shared" si="181"/>
        <v>0.99209936427442769</v>
      </c>
      <c r="AY11" s="16">
        <f t="shared" si="181"/>
        <v>0.9923158265773705</v>
      </c>
      <c r="AZ11" s="16">
        <f t="shared" si="181"/>
        <v>0.99300010937329108</v>
      </c>
      <c r="BA11" s="16">
        <f t="shared" si="181"/>
        <v>0.99414721038233989</v>
      </c>
      <c r="BB11" s="16">
        <f t="shared" si="181"/>
        <v>0.9927577192114746</v>
      </c>
      <c r="BC11" s="16">
        <f t="shared" si="181"/>
        <v>0.99290735428553412</v>
      </c>
      <c r="BD11" s="16">
        <f t="shared" si="181"/>
        <v>0.9913661008958039</v>
      </c>
      <c r="BE11" s="16">
        <f t="shared" si="181"/>
        <v>0.99144467213114751</v>
      </c>
      <c r="BF11" s="16">
        <f t="shared" ref="BF11:BG11" si="182">BF8/BF$3</f>
        <v>0.98944884076079409</v>
      </c>
      <c r="BG11" s="16">
        <f t="shared" si="182"/>
        <v>0.98995299343974374</v>
      </c>
      <c r="BH11" s="16">
        <f t="shared" ref="BH11:BI11" si="183">BH8/BH$3</f>
        <v>0.98923584414295984</v>
      </c>
      <c r="BI11" s="16">
        <f t="shared" si="183"/>
        <v>0.98902794807830541</v>
      </c>
      <c r="BJ11" s="16">
        <f t="shared" ref="BJ11:BK11" si="184">BJ8/BJ$3</f>
        <v>0.98782874325807835</v>
      </c>
      <c r="BK11" s="16">
        <f t="shared" si="184"/>
        <v>0.98763415772281848</v>
      </c>
      <c r="BL11" s="16">
        <f t="shared" ref="BL11:BM11" si="185">BL8/BL$3</f>
        <v>0.98640983219097145</v>
      </c>
      <c r="BM11" s="16">
        <f t="shared" si="185"/>
        <v>0.98640944721571822</v>
      </c>
      <c r="BN11" s="16">
        <f t="shared" si="181"/>
        <v>0.9884921109133058</v>
      </c>
      <c r="BO11" s="16">
        <f t="shared" si="181"/>
        <v>0.98754884781351793</v>
      </c>
      <c r="BP11" s="16">
        <f t="shared" si="181"/>
        <v>0.98613740539482353</v>
      </c>
      <c r="BQ11" s="16">
        <f t="shared" si="181"/>
        <v>0.98613347566630982</v>
      </c>
      <c r="BR11" s="34">
        <f>BR8/BR$3</f>
        <v>0.98840469997979685</v>
      </c>
      <c r="BS11" s="34">
        <f t="shared" ref="BS11:BU11" si="186">BS8/BS$3</f>
        <v>0.98745446656381786</v>
      </c>
      <c r="BT11" s="34">
        <f t="shared" si="186"/>
        <v>0.98603270661309694</v>
      </c>
      <c r="BU11" s="34">
        <f t="shared" si="186"/>
        <v>0.98602976788918051</v>
      </c>
      <c r="BV11" s="34">
        <f t="shared" ref="BV11:CC11" si="187">BV8/BV$3</f>
        <v>0.98845022187622988</v>
      </c>
      <c r="BW11" s="34">
        <f t="shared" si="187"/>
        <v>0.98750428939984725</v>
      </c>
      <c r="BX11" s="34">
        <f t="shared" si="187"/>
        <v>0.98608836838295111</v>
      </c>
      <c r="BY11" s="34">
        <f t="shared" si="187"/>
        <v>0.98608684236025002</v>
      </c>
      <c r="BZ11" s="34">
        <f t="shared" si="187"/>
        <v>0.98875371268250489</v>
      </c>
      <c r="CA11" s="34">
        <f t="shared" si="187"/>
        <v>0.98783295103309932</v>
      </c>
      <c r="CB11" s="34">
        <f t="shared" si="187"/>
        <v>0.98645388639485843</v>
      </c>
      <c r="CC11" s="34">
        <f t="shared" si="187"/>
        <v>0.98645318497622614</v>
      </c>
      <c r="CD11" s="34">
        <f t="shared" ref="CD11:CG11" si="188">CD8/CD$3</f>
        <v>0.98885170382526422</v>
      </c>
      <c r="CE11" s="34">
        <f t="shared" si="188"/>
        <v>0.98793924196247718</v>
      </c>
      <c r="CF11" s="34">
        <f t="shared" si="188"/>
        <v>0.98657206381372309</v>
      </c>
      <c r="CG11" s="34">
        <f t="shared" si="188"/>
        <v>0.98657153191303359</v>
      </c>
      <c r="CH11" s="34">
        <f t="shared" ref="CH11:CK11" si="189">CH8/CH$3</f>
        <v>0.98878976005787156</v>
      </c>
      <c r="CI11" s="34">
        <f t="shared" si="189"/>
        <v>0.98787242442409462</v>
      </c>
      <c r="CJ11" s="34">
        <f t="shared" si="189"/>
        <v>0.98649778608046901</v>
      </c>
      <c r="CK11" s="34">
        <f t="shared" si="189"/>
        <v>0.98649737233577128</v>
      </c>
      <c r="CL11" s="34"/>
      <c r="CM11" s="144"/>
      <c r="CN11" s="145"/>
      <c r="CO11" s="146"/>
      <c r="CP11" s="145"/>
      <c r="CQ11" s="146"/>
      <c r="CR11" s="145"/>
      <c r="CS11" s="146"/>
      <c r="CT11" s="145"/>
      <c r="CU11" s="146"/>
      <c r="CV11" s="90">
        <f>CV8/CV$3</f>
        <v>0.992285885235626</v>
      </c>
      <c r="CW11" s="90">
        <f t="shared" ref="CW11:DC11" si="190">CW8/CW$3</f>
        <v>0.99225473321858859</v>
      </c>
      <c r="CX11" s="90">
        <f t="shared" si="190"/>
        <v>0.99376594180969258</v>
      </c>
      <c r="CY11" s="90">
        <f t="shared" si="190"/>
        <v>0.9929314110965487</v>
      </c>
      <c r="CZ11" s="90">
        <f t="shared" si="190"/>
        <v>0.99205293034096464</v>
      </c>
      <c r="DA11" s="90">
        <f t="shared" si="190"/>
        <v>0.98939354743338626</v>
      </c>
      <c r="DB11" s="90">
        <f t="shared" si="190"/>
        <v>0.98699926543837224</v>
      </c>
      <c r="DC11" s="90">
        <f t="shared" si="190"/>
        <v>0.98699413842327721</v>
      </c>
      <c r="DD11" s="90">
        <f>DD8/DD$3</f>
        <v>0.98689597913424443</v>
      </c>
      <c r="DE11" s="90">
        <f>DE8/DE$3</f>
        <v>0.98694836699039912</v>
      </c>
      <c r="DF11" s="90">
        <f>DF8/DF$3</f>
        <v>0.98729159557004664</v>
      </c>
      <c r="DG11" s="90">
        <f>DG8/DG$3</f>
        <v>0.98740251406184543</v>
      </c>
      <c r="DH11" s="90">
        <f>DH8/DH$3</f>
        <v>0.98733276828051486</v>
      </c>
    </row>
    <row r="12" spans="1:112" ht="12" x14ac:dyDescent="0.3">
      <c r="A12" s="6" t="s">
        <v>3</v>
      </c>
      <c r="B12" s="16">
        <f t="shared" ref="B12:AG12" si="191">B8/B$157</f>
        <v>0.98549673676577232</v>
      </c>
      <c r="C12" s="16">
        <f t="shared" si="191"/>
        <v>0.9826086956521739</v>
      </c>
      <c r="D12" s="16">
        <f t="shared" si="191"/>
        <v>0.9635974304068522</v>
      </c>
      <c r="E12" s="16">
        <f t="shared" si="191"/>
        <v>0.89599726308587069</v>
      </c>
      <c r="F12" s="16">
        <f t="shared" si="191"/>
        <v>0.87145299145299149</v>
      </c>
      <c r="G12" s="16">
        <f t="shared" si="191"/>
        <v>0.86697965571205005</v>
      </c>
      <c r="H12" s="16">
        <f t="shared" si="191"/>
        <v>0.83647798742138368</v>
      </c>
      <c r="I12" s="16">
        <f t="shared" si="191"/>
        <v>0.83377541998231652</v>
      </c>
      <c r="J12" s="16">
        <f t="shared" si="191"/>
        <v>0.82435242957080734</v>
      </c>
      <c r="K12" s="16">
        <f t="shared" si="191"/>
        <v>0.83779975365837589</v>
      </c>
      <c r="L12" s="16">
        <f t="shared" si="191"/>
        <v>0.86055297085557092</v>
      </c>
      <c r="M12" s="16">
        <f t="shared" si="191"/>
        <v>0.83848580441640375</v>
      </c>
      <c r="N12" s="16">
        <f t="shared" si="191"/>
        <v>0.85390946502057619</v>
      </c>
      <c r="O12" s="16">
        <f t="shared" si="191"/>
        <v>0.88196359624931053</v>
      </c>
      <c r="P12" s="16">
        <f t="shared" si="191"/>
        <v>0.89186507936507942</v>
      </c>
      <c r="Q12" s="16">
        <f t="shared" si="191"/>
        <v>0.9067698259187621</v>
      </c>
      <c r="R12" s="16">
        <f t="shared" si="191"/>
        <v>0.90527577937649883</v>
      </c>
      <c r="S12" s="16">
        <f t="shared" si="191"/>
        <v>0.91958762886597933</v>
      </c>
      <c r="T12" s="16">
        <f t="shared" si="191"/>
        <v>0.92319700280986572</v>
      </c>
      <c r="U12" s="16">
        <f t="shared" si="191"/>
        <v>0.93326408725006493</v>
      </c>
      <c r="V12" s="16">
        <f t="shared" si="191"/>
        <v>0.93621224950606829</v>
      </c>
      <c r="W12" s="16">
        <f t="shared" si="191"/>
        <v>0.94680851063829785</v>
      </c>
      <c r="X12" s="16">
        <f t="shared" si="191"/>
        <v>0.95512108420351038</v>
      </c>
      <c r="Y12" s="16">
        <f t="shared" si="191"/>
        <v>0.96507447354904985</v>
      </c>
      <c r="Z12" s="16">
        <f t="shared" si="191"/>
        <v>0.96636937941285772</v>
      </c>
      <c r="AA12" s="16">
        <f t="shared" si="191"/>
        <v>0.96939092604101929</v>
      </c>
      <c r="AB12" s="16">
        <f t="shared" si="191"/>
        <v>0.97218656397090286</v>
      </c>
      <c r="AC12" s="16">
        <f t="shared" si="191"/>
        <v>0.97956635259393798</v>
      </c>
      <c r="AD12" s="16">
        <f t="shared" si="191"/>
        <v>0.9782121513944223</v>
      </c>
      <c r="AE12" s="16">
        <f t="shared" si="191"/>
        <v>0.98315631370024681</v>
      </c>
      <c r="AF12" s="16">
        <f t="shared" si="191"/>
        <v>0.981990704879938</v>
      </c>
      <c r="AG12" s="16">
        <f t="shared" si="191"/>
        <v>0.98512180080172684</v>
      </c>
      <c r="AH12" s="16">
        <f t="shared" ref="AH12:BF12" si="192">AH8/AH$157</f>
        <v>0.98570951027912423</v>
      </c>
      <c r="AI12" s="16">
        <f t="shared" si="192"/>
        <v>0.98541304512130601</v>
      </c>
      <c r="AJ12" s="16">
        <f t="shared" si="192"/>
        <v>0.98630436366285423</v>
      </c>
      <c r="AK12" s="16">
        <f t="shared" si="192"/>
        <v>0.98380040203381813</v>
      </c>
      <c r="AL12" s="16">
        <f t="shared" si="192"/>
        <v>0.98905617828480463</v>
      </c>
      <c r="AM12" s="16">
        <f t="shared" si="192"/>
        <v>0.98448372864291844</v>
      </c>
      <c r="AN12" s="16">
        <f t="shared" si="192"/>
        <v>0.98476093360525718</v>
      </c>
      <c r="AO12" s="16">
        <f t="shared" si="192"/>
        <v>0.98358789488663312</v>
      </c>
      <c r="AP12" s="16">
        <f t="shared" si="192"/>
        <v>0.98325534194057618</v>
      </c>
      <c r="AQ12" s="16">
        <f t="shared" si="192"/>
        <v>0.98041419168405841</v>
      </c>
      <c r="AR12" s="16">
        <f t="shared" si="192"/>
        <v>0.98840242198416395</v>
      </c>
      <c r="AS12" s="16">
        <f t="shared" si="192"/>
        <v>0.96847392419492728</v>
      </c>
      <c r="AT12" s="16">
        <f t="shared" si="192"/>
        <v>0.97203010966336789</v>
      </c>
      <c r="AU12" s="16">
        <f t="shared" si="192"/>
        <v>0.98290745262578672</v>
      </c>
      <c r="AV12" s="16">
        <f t="shared" si="192"/>
        <v>0.97469837986901064</v>
      </c>
      <c r="AW12" s="16">
        <f t="shared" si="192"/>
        <v>0.96935047964123433</v>
      </c>
      <c r="AX12" s="16">
        <f t="shared" si="192"/>
        <v>0.96739286226171706</v>
      </c>
      <c r="AY12" s="16">
        <f t="shared" si="192"/>
        <v>0.97675386857261814</v>
      </c>
      <c r="AZ12" s="16">
        <f t="shared" si="192"/>
        <v>0.98278848235548821</v>
      </c>
      <c r="BA12" s="16">
        <f t="shared" si="192"/>
        <v>0.97167728897870353</v>
      </c>
      <c r="BB12" s="16">
        <f t="shared" si="192"/>
        <v>0.9810089020771513</v>
      </c>
      <c r="BC12" s="16">
        <f t="shared" si="192"/>
        <v>0.98434326072689771</v>
      </c>
      <c r="BD12" s="16">
        <f t="shared" si="192"/>
        <v>0.98526913840566976</v>
      </c>
      <c r="BE12" s="16">
        <f t="shared" si="192"/>
        <v>0.96497220213906409</v>
      </c>
      <c r="BF12" s="16">
        <f t="shared" si="192"/>
        <v>0.97750651488136053</v>
      </c>
      <c r="BG12" s="16">
        <f t="shared" ref="BG12:BH12" si="193">BG8/BG$157</f>
        <v>0.9810089324562975</v>
      </c>
      <c r="BH12" s="16">
        <f t="shared" si="193"/>
        <v>0.98265539924610112</v>
      </c>
      <c r="BI12" s="16">
        <f t="shared" ref="BI12:BJ12" si="194">BI8/BI$157</f>
        <v>0.96689056525782779</v>
      </c>
      <c r="BJ12" s="16">
        <f t="shared" si="194"/>
        <v>0.97821052134045472</v>
      </c>
      <c r="BK12" s="16">
        <f t="shared" ref="BK12:BL12" si="195">BK8/BK$157</f>
        <v>0.97994359794595509</v>
      </c>
      <c r="BL12" s="16">
        <f t="shared" si="195"/>
        <v>0.97736231997189804</v>
      </c>
      <c r="BM12" s="16">
        <f t="shared" ref="BM12" si="196">BM8/BM$157</f>
        <v>0.97068104786869913</v>
      </c>
      <c r="BN12" s="16">
        <f t="shared" ref="BN12:CC12" si="197">BN8/BN$157</f>
        <v>0.97938717028862254</v>
      </c>
      <c r="BO12" s="16">
        <f t="shared" si="197"/>
        <v>0.97980631694004638</v>
      </c>
      <c r="BP12" s="16">
        <f t="shared" si="197"/>
        <v>0.97691277279350197</v>
      </c>
      <c r="BQ12" s="16">
        <f t="shared" si="197"/>
        <v>0.97009537599581031</v>
      </c>
      <c r="BR12" s="34">
        <f t="shared" si="197"/>
        <v>0.97923205359986221</v>
      </c>
      <c r="BS12" s="34">
        <f t="shared" si="197"/>
        <v>0.97965445548481256</v>
      </c>
      <c r="BT12" s="34">
        <f t="shared" si="197"/>
        <v>0.97674004725470609</v>
      </c>
      <c r="BU12" s="34">
        <f t="shared" si="197"/>
        <v>0.9698753834506858</v>
      </c>
      <c r="BV12" s="34">
        <f t="shared" si="197"/>
        <v>0.97911606950846775</v>
      </c>
      <c r="BW12" s="34">
        <f t="shared" si="197"/>
        <v>0.97956707098169904</v>
      </c>
      <c r="BX12" s="34">
        <f t="shared" si="197"/>
        <v>0.97663257296708905</v>
      </c>
      <c r="BY12" s="34">
        <f t="shared" si="197"/>
        <v>0.96965248589192343</v>
      </c>
      <c r="BZ12" s="34">
        <f t="shared" si="197"/>
        <v>0.97925039708061445</v>
      </c>
      <c r="CA12" s="34">
        <f t="shared" si="197"/>
        <v>0.97975168090551878</v>
      </c>
      <c r="CB12" s="34">
        <f t="shared" si="197"/>
        <v>0.97682611161416311</v>
      </c>
      <c r="CC12" s="34">
        <f t="shared" si="197"/>
        <v>0.96972299275482887</v>
      </c>
      <c r="CD12" s="34">
        <f t="shared" ref="CD12:CG12" si="198">CD8/CD$157</f>
        <v>0.97921741448421762</v>
      </c>
      <c r="CE12" s="34">
        <f t="shared" si="198"/>
        <v>0.97974655169197522</v>
      </c>
      <c r="CF12" s="34">
        <f t="shared" si="198"/>
        <v>0.97681152418025152</v>
      </c>
      <c r="CG12" s="34">
        <f t="shared" si="198"/>
        <v>0.96961251942399151</v>
      </c>
      <c r="CH12" s="34">
        <f t="shared" ref="CH12:CK12" si="199">CH8/CH$157</f>
        <v>0.97910307054602119</v>
      </c>
      <c r="CI12" s="34">
        <f t="shared" si="199"/>
        <v>0.97963528161252578</v>
      </c>
      <c r="CJ12" s="34">
        <f t="shared" si="199"/>
        <v>0.97668453118371401</v>
      </c>
      <c r="CK12" s="34">
        <f t="shared" si="199"/>
        <v>0.96944760301228716</v>
      </c>
      <c r="CL12" s="34"/>
      <c r="CM12" s="90">
        <f t="shared" ref="CM12:DF12" si="200">CM8/CM$157</f>
        <v>0.94654844838505381</v>
      </c>
      <c r="CN12" s="16">
        <f t="shared" si="200"/>
        <v>0.84989961868574582</v>
      </c>
      <c r="CO12" s="90">
        <f t="shared" si="200"/>
        <v>0.84086152515893231</v>
      </c>
      <c r="CP12" s="16">
        <f t="shared" si="200"/>
        <v>0.88744918699186992</v>
      </c>
      <c r="CQ12" s="90">
        <f t="shared" si="200"/>
        <v>0.92186747954436066</v>
      </c>
      <c r="CR12" s="16">
        <f t="shared" si="200"/>
        <v>0.95275283092541974</v>
      </c>
      <c r="CS12" s="90">
        <f t="shared" si="200"/>
        <v>0.97275490267023668</v>
      </c>
      <c r="CT12" s="16">
        <f t="shared" si="200"/>
        <v>0.9825105158290901</v>
      </c>
      <c r="CU12" s="90">
        <f t="shared" si="200"/>
        <v>0.98520720656183958</v>
      </c>
      <c r="CV12" s="90">
        <f t="shared" si="200"/>
        <v>0.9852609393675783</v>
      </c>
      <c r="CW12" s="90">
        <f t="shared" si="200"/>
        <v>0.9790963869436754</v>
      </c>
      <c r="CX12" s="90">
        <f t="shared" si="200"/>
        <v>0.97460336304047346</v>
      </c>
      <c r="CY12" s="90">
        <f t="shared" si="200"/>
        <v>0.97454741915289556</v>
      </c>
      <c r="CZ12" s="90">
        <f t="shared" si="200"/>
        <v>0.97810987316624787</v>
      </c>
      <c r="DA12" s="90">
        <f t="shared" si="200"/>
        <v>0.97648632218844988</v>
      </c>
      <c r="DB12" s="16">
        <f t="shared" si="200"/>
        <v>0.97616002786554867</v>
      </c>
      <c r="DC12" s="90">
        <f t="shared" si="200"/>
        <v>0.97615072953977511</v>
      </c>
      <c r="DD12" s="90">
        <f t="shared" si="200"/>
        <v>0.97597272393530621</v>
      </c>
      <c r="DE12" s="90">
        <f t="shared" si="200"/>
        <v>0.97583385028773806</v>
      </c>
      <c r="DF12" s="90">
        <f t="shared" si="200"/>
        <v>0.97597580028848763</v>
      </c>
      <c r="DG12" s="90">
        <f>DG8/DG$157</f>
        <v>0.97593107580489391</v>
      </c>
      <c r="DH12" s="90">
        <f>DH8/DH$157</f>
        <v>0.97579937521339244</v>
      </c>
    </row>
    <row r="13" spans="1:112" ht="12" hidden="1" outlineLevel="1" x14ac:dyDescent="0.3">
      <c r="A13" s="4"/>
      <c r="AL13" s="34"/>
      <c r="AM13" s="34"/>
      <c r="AN13" s="34"/>
      <c r="AO13" s="34"/>
      <c r="AP13" s="34"/>
      <c r="AQ13" s="34"/>
      <c r="AR13" s="34"/>
      <c r="AS13" s="138">
        <f>AS10-AR10</f>
        <v>9.0311038620285222E-2</v>
      </c>
      <c r="AT13" s="138">
        <f t="shared" ref="AT13:BA13" si="201">AT10-AS10</f>
        <v>0.14755679083135131</v>
      </c>
      <c r="AU13" s="138">
        <f t="shared" si="201"/>
        <v>0.10130026066743469</v>
      </c>
      <c r="AV13" s="138">
        <f t="shared" si="201"/>
        <v>-0.22750481602609152</v>
      </c>
      <c r="AW13" s="138">
        <f t="shared" si="201"/>
        <v>-0.13191668015156921</v>
      </c>
      <c r="AX13" s="138">
        <f>AX10-AW10</f>
        <v>-0.13925316587304337</v>
      </c>
      <c r="AY13" s="138">
        <f t="shared" si="201"/>
        <v>-7.6259362845260248E-2</v>
      </c>
      <c r="AZ13" s="138">
        <f t="shared" si="201"/>
        <v>-2.1769435359800915E-2</v>
      </c>
      <c r="BA13" s="138">
        <f t="shared" si="201"/>
        <v>-5.6889553897716549E-3</v>
      </c>
      <c r="BB13" s="138"/>
      <c r="BC13" s="138"/>
      <c r="BD13" s="138"/>
      <c r="BE13" s="138"/>
      <c r="BF13" s="138"/>
      <c r="BG13" s="138"/>
      <c r="BH13" s="138"/>
      <c r="BI13" s="138"/>
      <c r="BJ13" s="138"/>
      <c r="BK13" s="138"/>
      <c r="BL13" s="138"/>
      <c r="BM13" s="138"/>
      <c r="BN13" s="138"/>
      <c r="BO13" s="138"/>
      <c r="BP13" s="138"/>
      <c r="BQ13" s="138"/>
      <c r="BR13" s="34"/>
      <c r="BS13" s="34"/>
      <c r="BT13" s="34"/>
      <c r="BU13" s="34"/>
      <c r="BV13" s="34"/>
      <c r="BW13" s="34"/>
      <c r="BX13" s="34"/>
      <c r="BY13" s="34"/>
      <c r="BZ13" s="34"/>
      <c r="CA13" s="34"/>
      <c r="CB13" s="34"/>
      <c r="CC13" s="34"/>
      <c r="CD13" s="34"/>
      <c r="CE13" s="34"/>
      <c r="CF13" s="34"/>
      <c r="CG13" s="34"/>
      <c r="CH13" s="34"/>
      <c r="CI13" s="34"/>
      <c r="CJ13" s="34"/>
      <c r="CK13" s="34"/>
      <c r="CL13" s="138"/>
      <c r="CM13" s="91"/>
      <c r="CO13" s="91"/>
      <c r="CQ13" s="91"/>
      <c r="CS13" s="91"/>
      <c r="CU13" s="91"/>
      <c r="CV13" s="103"/>
      <c r="CW13" s="103"/>
      <c r="CX13" s="103"/>
      <c r="CY13" s="103"/>
      <c r="CZ13" s="103"/>
      <c r="DA13" s="103"/>
      <c r="DB13" s="103"/>
      <c r="DC13" s="103"/>
      <c r="DD13" s="103"/>
      <c r="DE13" s="103"/>
      <c r="DF13" s="103"/>
      <c r="DG13" s="103"/>
      <c r="DH13" s="103"/>
    </row>
    <row r="14" spans="1:112" hidden="1" outlineLevel="1" x14ac:dyDescent="0.25">
      <c r="A14" s="139" t="s">
        <v>4</v>
      </c>
      <c r="B14" s="9">
        <v>209</v>
      </c>
      <c r="C14" s="9">
        <v>243.25</v>
      </c>
      <c r="D14" s="9">
        <v>260</v>
      </c>
      <c r="E14" s="9">
        <v>359.25</v>
      </c>
      <c r="F14" s="9">
        <v>332</v>
      </c>
      <c r="G14" s="10">
        <v>394.4</v>
      </c>
      <c r="H14" s="10">
        <v>394.75</v>
      </c>
      <c r="I14" s="10">
        <v>462.25</v>
      </c>
      <c r="J14" s="10">
        <v>419.25</v>
      </c>
      <c r="K14" s="10">
        <v>478.68799999999999</v>
      </c>
      <c r="L14" s="10">
        <v>538</v>
      </c>
      <c r="M14" s="10">
        <v>631</v>
      </c>
      <c r="N14" s="10">
        <v>552</v>
      </c>
      <c r="O14" s="10">
        <v>721</v>
      </c>
      <c r="P14" s="10">
        <v>832</v>
      </c>
      <c r="Q14" s="10">
        <v>1068</v>
      </c>
      <c r="R14" s="10">
        <v>1039</v>
      </c>
      <c r="S14" s="10">
        <v>1175</v>
      </c>
      <c r="T14" s="10">
        <v>1362</v>
      </c>
      <c r="U14" s="10">
        <v>1709</v>
      </c>
      <c r="V14" s="10">
        <v>1592</v>
      </c>
      <c r="W14" s="10">
        <v>1826</v>
      </c>
      <c r="X14" s="10">
        <v>2120</v>
      </c>
      <c r="Y14" s="10">
        <v>2847</v>
      </c>
      <c r="Z14" s="10">
        <v>2615</v>
      </c>
      <c r="AA14" s="10">
        <v>3077</v>
      </c>
      <c r="AB14" s="10">
        <v>3431</v>
      </c>
      <c r="AC14" s="10">
        <v>4435</v>
      </c>
      <c r="AD14" s="10">
        <v>3851</v>
      </c>
      <c r="AE14" s="10">
        <v>4450</v>
      </c>
      <c r="AF14" s="10">
        <v>4912</v>
      </c>
      <c r="AG14" s="10">
        <v>6271</v>
      </c>
      <c r="AH14" s="10">
        <v>5559</v>
      </c>
      <c r="AI14" s="10">
        <v>6137</v>
      </c>
      <c r="AJ14" s="10">
        <v>6547</v>
      </c>
      <c r="AK14" s="10">
        <v>8246</v>
      </c>
      <c r="AL14" s="10">
        <v>7203</v>
      </c>
      <c r="AM14" s="10">
        <v>7951.5</v>
      </c>
      <c r="AN14" s="10">
        <v>8317</v>
      </c>
      <c r="AO14" s="10">
        <v>10021</v>
      </c>
      <c r="AP14" s="10">
        <v>8379</v>
      </c>
      <c r="AQ14" s="10">
        <v>9059</v>
      </c>
      <c r="AR14" s="10">
        <v>9988</v>
      </c>
      <c r="AS14" s="10">
        <v>13150</v>
      </c>
      <c r="AT14" s="10">
        <v>11897</v>
      </c>
      <c r="AU14" s="9">
        <v>13366</v>
      </c>
      <c r="AV14" s="9">
        <v>13094</v>
      </c>
      <c r="AW14" s="9">
        <v>15062</v>
      </c>
      <c r="AX14" s="9">
        <v>12024</v>
      </c>
      <c r="AY14" s="9">
        <v>12788</v>
      </c>
      <c r="AZ14" s="9">
        <v>12766</v>
      </c>
      <c r="BA14" s="9">
        <v>15005</v>
      </c>
      <c r="BB14" s="9">
        <v>12710</v>
      </c>
      <c r="BC14" s="9">
        <v>14131</v>
      </c>
      <c r="BD14" s="9">
        <v>14956</v>
      </c>
      <c r="BE14" s="9">
        <v>17784</v>
      </c>
      <c r="BF14" s="9">
        <v>15451</v>
      </c>
      <c r="BG14" s="9">
        <v>16593</v>
      </c>
      <c r="BH14" s="9">
        <v>17389</v>
      </c>
      <c r="BI14" s="9">
        <v>20982</v>
      </c>
      <c r="BJ14" s="9">
        <v>18259</v>
      </c>
      <c r="BK14" s="9">
        <v>20045</v>
      </c>
      <c r="BL14" s="9">
        <v>21331</v>
      </c>
      <c r="BM14" s="9">
        <v>25643</v>
      </c>
      <c r="BN14" s="13">
        <f t="shared" ref="BN14:CC14" si="202">BJ14*(1+BN16)</f>
        <v>23736.7</v>
      </c>
      <c r="BO14" s="13">
        <f t="shared" si="202"/>
        <v>25056.25</v>
      </c>
      <c r="BP14" s="13">
        <f t="shared" si="202"/>
        <v>26663.75</v>
      </c>
      <c r="BQ14" s="13">
        <f t="shared" si="202"/>
        <v>31284.46</v>
      </c>
      <c r="BR14" s="13">
        <f t="shared" si="202"/>
        <v>28484.04</v>
      </c>
      <c r="BS14" s="13">
        <f t="shared" si="202"/>
        <v>30067.5</v>
      </c>
      <c r="BT14" s="13">
        <f t="shared" si="202"/>
        <v>31996.5</v>
      </c>
      <c r="BU14" s="13">
        <f t="shared" si="202"/>
        <v>37541.351999999999</v>
      </c>
      <c r="BV14" s="13">
        <f t="shared" si="202"/>
        <v>33183.906600000002</v>
      </c>
      <c r="BW14" s="13">
        <f t="shared" si="202"/>
        <v>35028.637500000004</v>
      </c>
      <c r="BX14" s="13">
        <f t="shared" si="202"/>
        <v>37275.922500000001</v>
      </c>
      <c r="BY14" s="13">
        <f t="shared" si="202"/>
        <v>43735.675080000001</v>
      </c>
      <c r="BZ14" s="13">
        <f t="shared" si="202"/>
        <v>37663.733991000001</v>
      </c>
      <c r="CA14" s="13">
        <f t="shared" si="202"/>
        <v>39757.503562500002</v>
      </c>
      <c r="CB14" s="13">
        <f t="shared" si="202"/>
        <v>42308.1720375</v>
      </c>
      <c r="CC14" s="13">
        <f t="shared" si="202"/>
        <v>49639.991215800001</v>
      </c>
      <c r="CD14" s="13">
        <f t="shared" ref="CD14" si="203">BZ14*(1+CD16)</f>
        <v>41806.744730010003</v>
      </c>
      <c r="CE14" s="13">
        <f t="shared" ref="CE14" si="204">CA14*(1+CE16)</f>
        <v>44130.828954375007</v>
      </c>
      <c r="CF14" s="13">
        <f t="shared" ref="CF14" si="205">CB14*(1+CF16)</f>
        <v>46962.070961625002</v>
      </c>
      <c r="CG14" s="13">
        <f t="shared" ref="CG14" si="206">CC14*(1+CG16)</f>
        <v>55100.390249538003</v>
      </c>
      <c r="CH14" s="13">
        <f t="shared" ref="CH14" si="207">CD14*(1+CH16)</f>
        <v>45778.38547936095</v>
      </c>
      <c r="CI14" s="13">
        <f t="shared" ref="CI14" si="208">CE14*(1+CI16)</f>
        <v>48323.257705040633</v>
      </c>
      <c r="CJ14" s="13">
        <f t="shared" ref="CJ14" si="209">CF14*(1+CJ16)</f>
        <v>51423.467702979375</v>
      </c>
      <c r="CK14" s="13">
        <f t="shared" ref="CK14" si="210">CG14*(1+CK16)</f>
        <v>60334.927323244112</v>
      </c>
      <c r="CL14" s="13"/>
      <c r="CM14" s="92">
        <f>SUM(B14:E14)</f>
        <v>1071.5</v>
      </c>
      <c r="CN14" s="13">
        <f>SUM(F14:I14)</f>
        <v>1583.4</v>
      </c>
      <c r="CO14" s="92">
        <f>SUM(J14:M14)</f>
        <v>2066.9380000000001</v>
      </c>
      <c r="CP14" s="13">
        <f>SUM(N14:Q14)</f>
        <v>3173</v>
      </c>
      <c r="CQ14" s="92">
        <f>SUM(R14:U14)</f>
        <v>5285</v>
      </c>
      <c r="CR14" s="13">
        <f>SUM(V14:Y14)</f>
        <v>8385</v>
      </c>
      <c r="CS14" s="92">
        <f>SUM(Z14:AC14)</f>
        <v>13558</v>
      </c>
      <c r="CT14" s="13">
        <f>SUM(AD14:AG14)</f>
        <v>19484</v>
      </c>
      <c r="CU14" s="92">
        <f>SUM(AH14:AK14)</f>
        <v>26489</v>
      </c>
      <c r="CV14" s="92">
        <f>SUM(AL14:AO14)</f>
        <v>33492.5</v>
      </c>
      <c r="CW14" s="92">
        <f>SUM(AP14:AS14)</f>
        <v>40576</v>
      </c>
      <c r="CX14" s="92">
        <f>SUM(AT14:AW14)</f>
        <v>53419</v>
      </c>
      <c r="CY14" s="92">
        <f>SUM(AX14:BA14)</f>
        <v>52583</v>
      </c>
      <c r="CZ14" s="92">
        <f>SUM(BB14:BE14)</f>
        <v>59581</v>
      </c>
      <c r="DA14" s="92">
        <f>SUM(BF14:BI14)</f>
        <v>70415</v>
      </c>
      <c r="DB14" s="13">
        <f>SUM(BJ14:BM14)</f>
        <v>85278</v>
      </c>
      <c r="DC14" s="92">
        <f>SUM(BN14:BQ14)</f>
        <v>106741.16</v>
      </c>
      <c r="DD14" s="92">
        <f>SUM(BR14:BU14)</f>
        <v>128089.39200000001</v>
      </c>
      <c r="DE14" s="92">
        <f>SUM(BV14:BY14)</f>
        <v>149224.14168</v>
      </c>
      <c r="DF14" s="92">
        <f>SUM(BZ14:CC14)</f>
        <v>169369.4008068</v>
      </c>
      <c r="DG14" s="92">
        <f>SUM(CD14:CG14)</f>
        <v>188000.03489554801</v>
      </c>
      <c r="DH14" s="92">
        <f>SUM(CH14:CK14)</f>
        <v>205860.03821062506</v>
      </c>
    </row>
    <row r="15" spans="1:112" ht="12" hidden="1" outlineLevel="1" x14ac:dyDescent="0.3">
      <c r="A15" s="5" t="s">
        <v>1</v>
      </c>
      <c r="B15" s="15" t="s">
        <v>65</v>
      </c>
      <c r="C15" s="16">
        <f>IF(AND(B14&lt;0,C14&gt;0),"n/a",C14/B14-1)</f>
        <v>0.1638755980861244</v>
      </c>
      <c r="D15" s="16">
        <f t="shared" ref="D15" si="211">IF(AND(C14&lt;0,D14&gt;0),"n/a",D14/C14-1)</f>
        <v>6.8859198355601281E-2</v>
      </c>
      <c r="E15" s="16">
        <f t="shared" ref="E15" si="212">IF(AND(D14&lt;0,E14&gt;0),"n/a",E14/D14-1)</f>
        <v>0.38173076923076921</v>
      </c>
      <c r="F15" s="16">
        <f>IF(AND(E14&lt;0,F14&gt;0),"n/a",F14/E14-1)</f>
        <v>-7.5852470424495499E-2</v>
      </c>
      <c r="G15" s="16">
        <f t="shared" ref="G15:BM15" si="213">IF(AND(F14&lt;0,G14&gt;0),"n/a",G14/F14-1)</f>
        <v>0.18795180722891569</v>
      </c>
      <c r="H15" s="16">
        <f t="shared" si="213"/>
        <v>8.8742393509133599E-4</v>
      </c>
      <c r="I15" s="16">
        <f t="shared" si="213"/>
        <v>0.17099430018999362</v>
      </c>
      <c r="J15" s="16">
        <f t="shared" si="213"/>
        <v>-9.3023255813953543E-2</v>
      </c>
      <c r="K15" s="16">
        <f t="shared" si="213"/>
        <v>0.14177221228384007</v>
      </c>
      <c r="L15" s="16">
        <f t="shared" si="213"/>
        <v>0.12390534126612751</v>
      </c>
      <c r="M15" s="16">
        <f t="shared" si="213"/>
        <v>0.17286245353159857</v>
      </c>
      <c r="N15" s="16">
        <f t="shared" si="213"/>
        <v>-0.12519809825673534</v>
      </c>
      <c r="O15" s="16">
        <f t="shared" si="213"/>
        <v>0.30615942028985499</v>
      </c>
      <c r="P15" s="16">
        <f t="shared" si="213"/>
        <v>0.15395284327323155</v>
      </c>
      <c r="Q15" s="16">
        <f t="shared" si="213"/>
        <v>0.28365384615384626</v>
      </c>
      <c r="R15" s="16">
        <f t="shared" si="213"/>
        <v>-2.7153558052434468E-2</v>
      </c>
      <c r="S15" s="16">
        <f t="shared" si="213"/>
        <v>0.13089509143407119</v>
      </c>
      <c r="T15" s="16">
        <f t="shared" si="213"/>
        <v>0.15914893617021275</v>
      </c>
      <c r="U15" s="16">
        <f t="shared" si="213"/>
        <v>0.25477239353891346</v>
      </c>
      <c r="V15" s="16">
        <f t="shared" si="213"/>
        <v>-6.8461088355763589E-2</v>
      </c>
      <c r="W15" s="16">
        <f t="shared" si="213"/>
        <v>0.14698492462311563</v>
      </c>
      <c r="X15" s="16">
        <f t="shared" si="213"/>
        <v>0.1610076670317635</v>
      </c>
      <c r="Y15" s="16">
        <f t="shared" si="213"/>
        <v>0.34292452830188669</v>
      </c>
      <c r="Z15" s="16">
        <f t="shared" si="213"/>
        <v>-8.1489286968739028E-2</v>
      </c>
      <c r="AA15" s="16">
        <f t="shared" si="213"/>
        <v>0.1766730401529637</v>
      </c>
      <c r="AB15" s="16">
        <f t="shared" si="213"/>
        <v>0.11504712382190441</v>
      </c>
      <c r="AC15" s="16">
        <f t="shared" si="213"/>
        <v>0.29262605654328189</v>
      </c>
      <c r="AD15" s="16">
        <f t="shared" si="213"/>
        <v>-0.13167981961668551</v>
      </c>
      <c r="AE15" s="16">
        <f t="shared" si="213"/>
        <v>0.15554401454167754</v>
      </c>
      <c r="AF15" s="16">
        <f t="shared" si="213"/>
        <v>0.10382022471910113</v>
      </c>
      <c r="AG15" s="16">
        <f t="shared" si="213"/>
        <v>0.27666938110749184</v>
      </c>
      <c r="AH15" s="16">
        <f t="shared" si="213"/>
        <v>-0.11353851060436937</v>
      </c>
      <c r="AI15" s="16">
        <f t="shared" si="213"/>
        <v>0.10397553516819569</v>
      </c>
      <c r="AJ15" s="16">
        <f t="shared" si="213"/>
        <v>6.6807886589538956E-2</v>
      </c>
      <c r="AK15" s="16">
        <f t="shared" si="213"/>
        <v>0.25950817168168627</v>
      </c>
      <c r="AL15" s="16">
        <f t="shared" si="213"/>
        <v>-0.12648556876061123</v>
      </c>
      <c r="AM15" s="16">
        <f t="shared" si="213"/>
        <v>0.10391503540191582</v>
      </c>
      <c r="AN15" s="16">
        <f t="shared" si="213"/>
        <v>4.5966169905049314E-2</v>
      </c>
      <c r="AO15" s="16">
        <f t="shared" si="213"/>
        <v>0.20488156787303113</v>
      </c>
      <c r="AP15" s="16">
        <f t="shared" si="213"/>
        <v>-0.16385590260453053</v>
      </c>
      <c r="AQ15" s="16">
        <f t="shared" si="213"/>
        <v>8.1155269125193996E-2</v>
      </c>
      <c r="AR15" s="16">
        <f t="shared" si="213"/>
        <v>0.10254995032564307</v>
      </c>
      <c r="AS15" s="16">
        <f t="shared" si="213"/>
        <v>0.31657989587505009</v>
      </c>
      <c r="AT15" s="16">
        <f t="shared" si="213"/>
        <v>-9.5285171102661548E-2</v>
      </c>
      <c r="AU15" s="16">
        <f t="shared" si="213"/>
        <v>0.12347650668235688</v>
      </c>
      <c r="AV15" s="16">
        <f t="shared" si="213"/>
        <v>-2.0350142151728257E-2</v>
      </c>
      <c r="AW15" s="16">
        <f t="shared" si="213"/>
        <v>0.15029784634183585</v>
      </c>
      <c r="AX15" s="16">
        <f t="shared" si="213"/>
        <v>-0.20169964148187491</v>
      </c>
      <c r="AY15" s="16">
        <f t="shared" si="213"/>
        <v>6.3539587491683314E-2</v>
      </c>
      <c r="AZ15" s="16">
        <f t="shared" si="213"/>
        <v>-1.720362840162637E-3</v>
      </c>
      <c r="BA15" s="16">
        <f t="shared" si="213"/>
        <v>0.1753877487075044</v>
      </c>
      <c r="BB15" s="16">
        <f t="shared" si="213"/>
        <v>-0.15294901699433527</v>
      </c>
      <c r="BC15" s="34">
        <f t="shared" si="213"/>
        <v>0.11180173092053503</v>
      </c>
      <c r="BD15" s="34">
        <f t="shared" si="213"/>
        <v>5.8382280093411731E-2</v>
      </c>
      <c r="BE15" s="34">
        <f t="shared" si="213"/>
        <v>0.18908799144156196</v>
      </c>
      <c r="BF15" s="34">
        <f t="shared" si="213"/>
        <v>-0.13118533513270358</v>
      </c>
      <c r="BG15" s="34">
        <f t="shared" si="213"/>
        <v>7.3911073716911524E-2</v>
      </c>
      <c r="BH15" s="34">
        <f t="shared" si="213"/>
        <v>4.7972036400891982E-2</v>
      </c>
      <c r="BI15" s="34">
        <f t="shared" si="213"/>
        <v>0.206624877796308</v>
      </c>
      <c r="BJ15" s="34">
        <f t="shared" si="213"/>
        <v>-0.12977790487084162</v>
      </c>
      <c r="BK15" s="34">
        <f t="shared" si="213"/>
        <v>9.781477627471391E-2</v>
      </c>
      <c r="BL15" s="34">
        <f t="shared" si="213"/>
        <v>6.4155649787976943E-2</v>
      </c>
      <c r="BM15" s="34">
        <f t="shared" si="213"/>
        <v>0.20214710984013884</v>
      </c>
      <c r="BN15" s="16">
        <f t="shared" ref="BN15" si="214">IF(AND(BM14&lt;0,BN14&gt;0),"n/a",BN14/BM14-1)</f>
        <v>-7.4339975821861692E-2</v>
      </c>
      <c r="BO15" s="16">
        <f t="shared" ref="BO15" si="215">IF(AND(BN14&lt;0,BO14&gt;0),"n/a",BO14/BN14-1)</f>
        <v>5.559113103337876E-2</v>
      </c>
      <c r="BP15" s="16">
        <f t="shared" ref="BP15" si="216">IF(AND(BO14&lt;0,BP14&gt;0),"n/a",BP14/BO14-1)</f>
        <v>6.4155649787976943E-2</v>
      </c>
      <c r="BQ15" s="16">
        <f t="shared" ref="BQ15" si="217">IF(AND(BP14&lt;0,BQ14&gt;0),"n/a",BQ14/BP14-1)</f>
        <v>0.17329557920397543</v>
      </c>
      <c r="BR15" s="34">
        <f>IF(AND(BQ14&lt;0,BR14&gt;0),"n/a",BR14/BQ14-1)</f>
        <v>-8.9514730316585189E-2</v>
      </c>
      <c r="BS15" s="34">
        <f t="shared" ref="BS15" si="218">IF(AND(BR14&lt;0,BS14&gt;0),"n/a",BS14/BR14-1)</f>
        <v>5.559113103337876E-2</v>
      </c>
      <c r="BT15" s="34">
        <f t="shared" ref="BT15" si="219">IF(AND(BS14&lt;0,BT14&gt;0),"n/a",BT14/BS14-1)</f>
        <v>6.4155649787976943E-2</v>
      </c>
      <c r="BU15" s="34">
        <f t="shared" ref="BU15" si="220">IF(AND(BT14&lt;0,BU14&gt;0),"n/a",BU14/BT14-1)</f>
        <v>0.17329557920397543</v>
      </c>
      <c r="BV15" s="34">
        <f t="shared" ref="BV15" si="221">IF(AND(BU14&lt;0,BV14&gt;0),"n/a",BV14/BU14-1)</f>
        <v>-0.1160705506823515</v>
      </c>
      <c r="BW15" s="34">
        <f t="shared" ref="BW15" si="222">IF(AND(BV14&lt;0,BW14&gt;0),"n/a",BW14/BV14-1)</f>
        <v>5.559113103337876E-2</v>
      </c>
      <c r="BX15" s="34">
        <f t="shared" ref="BX15" si="223">IF(AND(BW14&lt;0,BX14&gt;0),"n/a",BX14/BW14-1)</f>
        <v>6.4155649787976943E-2</v>
      </c>
      <c r="BY15" s="34">
        <f t="shared" ref="BY15" si="224">IF(AND(BX14&lt;0,BY14&gt;0),"n/a",BY14/BX14-1)</f>
        <v>0.17329557920397543</v>
      </c>
      <c r="BZ15" s="34">
        <f t="shared" ref="BZ15" si="225">IF(AND(BY14&lt;0,BZ14&gt;0),"n/a",BZ14/BY14-1)</f>
        <v>-0.13883268242443692</v>
      </c>
      <c r="CA15" s="34">
        <f t="shared" ref="CA15" si="226">IF(AND(BZ14&lt;0,CA14&gt;0),"n/a",CA14/BZ14-1)</f>
        <v>5.559113103337876E-2</v>
      </c>
      <c r="CB15" s="34">
        <f t="shared" ref="CB15" si="227">IF(AND(CA14&lt;0,CB14&gt;0),"n/a",CB14/CA14-1)</f>
        <v>6.4155649787976943E-2</v>
      </c>
      <c r="CC15" s="34">
        <f t="shared" ref="CC15" si="228">IF(AND(CB14&lt;0,CC14&gt;0),"n/a",CC14/CB14-1)</f>
        <v>0.17329557920397543</v>
      </c>
      <c r="CD15" s="34">
        <f t="shared" ref="CD15" si="229">IF(AND(CC14&lt;0,CD14&gt;0),"n/a",CD14/CC14-1)</f>
        <v>-0.15780112554284131</v>
      </c>
      <c r="CE15" s="34">
        <f t="shared" ref="CE15" si="230">IF(AND(CD14&lt;0,CE14&gt;0),"n/a",CE14/CD14-1)</f>
        <v>5.559113103337876E-2</v>
      </c>
      <c r="CF15" s="34">
        <f t="shared" ref="CF15" si="231">IF(AND(CE14&lt;0,CF14&gt;0),"n/a",CF14/CE14-1)</f>
        <v>6.4155649787976943E-2</v>
      </c>
      <c r="CG15" s="34">
        <f t="shared" ref="CG15" si="232">IF(AND(CF14&lt;0,CG14&gt;0),"n/a",CG14/CF14-1)</f>
        <v>0.17329557920397543</v>
      </c>
      <c r="CH15" s="34">
        <f t="shared" ref="CH15" si="233">IF(AND(CG14&lt;0,CH14&gt;0),"n/a",CH14/CG14-1)</f>
        <v>-0.16918219141388413</v>
      </c>
      <c r="CI15" s="34">
        <f t="shared" ref="CI15" si="234">IF(AND(CH14&lt;0,CI14&gt;0),"n/a",CI14/CH14-1)</f>
        <v>5.559113103337876E-2</v>
      </c>
      <c r="CJ15" s="34">
        <f t="shared" ref="CJ15" si="235">IF(AND(CI14&lt;0,CJ14&gt;0),"n/a",CJ14/CI14-1)</f>
        <v>6.4155649787976943E-2</v>
      </c>
      <c r="CK15" s="34">
        <f t="shared" ref="CK15" si="236">IF(AND(CJ14&lt;0,CK14&gt;0),"n/a",CK14/CJ14-1)</f>
        <v>0.17329557920397543</v>
      </c>
      <c r="CL15" s="34"/>
      <c r="CM15" s="89" t="s">
        <v>65</v>
      </c>
      <c r="CN15" s="15" t="s">
        <v>65</v>
      </c>
      <c r="CO15" s="89" t="s">
        <v>65</v>
      </c>
      <c r="CP15" s="15" t="s">
        <v>65</v>
      </c>
      <c r="CQ15" s="89" t="s">
        <v>65</v>
      </c>
      <c r="CR15" s="15" t="s">
        <v>65</v>
      </c>
      <c r="CS15" s="89" t="s">
        <v>65</v>
      </c>
      <c r="CT15" s="15" t="s">
        <v>65</v>
      </c>
      <c r="CU15" s="89" t="s">
        <v>65</v>
      </c>
      <c r="CV15" s="89" t="s">
        <v>65</v>
      </c>
      <c r="CW15" s="89" t="s">
        <v>65</v>
      </c>
      <c r="CX15" s="89" t="s">
        <v>65</v>
      </c>
      <c r="CY15" s="89" t="s">
        <v>65</v>
      </c>
      <c r="CZ15" s="89" t="s">
        <v>65</v>
      </c>
      <c r="DA15" s="89" t="s">
        <v>65</v>
      </c>
      <c r="DB15" s="15" t="s">
        <v>65</v>
      </c>
      <c r="DC15" s="89" t="s">
        <v>65</v>
      </c>
      <c r="DD15" s="89" t="s">
        <v>65</v>
      </c>
      <c r="DE15" s="89" t="s">
        <v>65</v>
      </c>
      <c r="DF15" s="89" t="s">
        <v>65</v>
      </c>
      <c r="DG15" s="89" t="s">
        <v>65</v>
      </c>
      <c r="DH15" s="89" t="s">
        <v>65</v>
      </c>
    </row>
    <row r="16" spans="1:112" ht="12" hidden="1" outlineLevel="1" x14ac:dyDescent="0.3">
      <c r="A16" s="5" t="s">
        <v>2</v>
      </c>
      <c r="B16" s="15" t="s">
        <v>65</v>
      </c>
      <c r="C16" s="15" t="s">
        <v>65</v>
      </c>
      <c r="D16" s="15" t="s">
        <v>65</v>
      </c>
      <c r="E16" s="15" t="s">
        <v>65</v>
      </c>
      <c r="F16" s="16">
        <f>IF(AND(B14&lt;0,F14&gt;0),"n/a",F14/B14-1)</f>
        <v>0.58851674641148333</v>
      </c>
      <c r="G16" s="16">
        <f t="shared" ref="G16:BM16" si="237">IF(AND(C14&lt;0,G14&gt;0),"n/a",G14/C14-1)</f>
        <v>0.62137718396711183</v>
      </c>
      <c r="H16" s="16">
        <f t="shared" si="237"/>
        <v>0.5182692307692307</v>
      </c>
      <c r="I16" s="16">
        <f t="shared" si="237"/>
        <v>0.28670842032011135</v>
      </c>
      <c r="J16" s="16">
        <f t="shared" si="237"/>
        <v>0.26280120481927716</v>
      </c>
      <c r="K16" s="16">
        <f t="shared" si="237"/>
        <v>0.21371196754563893</v>
      </c>
      <c r="L16" s="16">
        <f t="shared" si="237"/>
        <v>0.36288790373654201</v>
      </c>
      <c r="M16" s="16">
        <f t="shared" si="237"/>
        <v>0.36506219578150345</v>
      </c>
      <c r="N16" s="16">
        <f t="shared" si="237"/>
        <v>0.31663685152057242</v>
      </c>
      <c r="O16" s="16">
        <f t="shared" si="237"/>
        <v>0.50620028076743107</v>
      </c>
      <c r="P16" s="16">
        <f t="shared" si="237"/>
        <v>0.54646840148698894</v>
      </c>
      <c r="Q16" s="16">
        <f t="shared" si="237"/>
        <v>0.69255150554675127</v>
      </c>
      <c r="R16" s="16">
        <f t="shared" si="237"/>
        <v>0.88224637681159424</v>
      </c>
      <c r="S16" s="16">
        <f t="shared" si="237"/>
        <v>0.62968099861303739</v>
      </c>
      <c r="T16" s="16">
        <f t="shared" si="237"/>
        <v>0.63701923076923084</v>
      </c>
      <c r="U16" s="16">
        <f t="shared" si="237"/>
        <v>0.60018726591760307</v>
      </c>
      <c r="V16" s="16">
        <f t="shared" si="237"/>
        <v>0.53224254090471601</v>
      </c>
      <c r="W16" s="16">
        <f t="shared" si="237"/>
        <v>0.55404255319148943</v>
      </c>
      <c r="X16" s="16">
        <f t="shared" si="237"/>
        <v>0.5565345080763584</v>
      </c>
      <c r="Y16" s="16">
        <f t="shared" si="237"/>
        <v>0.66588648332358114</v>
      </c>
      <c r="Z16" s="16">
        <f t="shared" si="237"/>
        <v>0.64258793969849237</v>
      </c>
      <c r="AA16" s="16">
        <f t="shared" si="237"/>
        <v>0.68510405257393203</v>
      </c>
      <c r="AB16" s="16">
        <f t="shared" si="237"/>
        <v>0.6183962264150944</v>
      </c>
      <c r="AC16" s="16">
        <f t="shared" si="237"/>
        <v>0.55778011942395511</v>
      </c>
      <c r="AD16" s="16">
        <f t="shared" si="237"/>
        <v>0.47265774378585079</v>
      </c>
      <c r="AE16" s="16">
        <f t="shared" si="237"/>
        <v>0.4462138446538837</v>
      </c>
      <c r="AF16" s="16">
        <f t="shared" si="237"/>
        <v>0.43165257942290869</v>
      </c>
      <c r="AG16" s="16">
        <f t="shared" si="237"/>
        <v>0.41397970687711383</v>
      </c>
      <c r="AH16" s="16">
        <f t="shared" si="237"/>
        <v>0.44352116333419889</v>
      </c>
      <c r="AI16" s="16">
        <f t="shared" si="237"/>
        <v>0.37910112359550552</v>
      </c>
      <c r="AJ16" s="16">
        <f t="shared" si="237"/>
        <v>0.33285830618892498</v>
      </c>
      <c r="AK16" s="16">
        <f t="shared" si="237"/>
        <v>0.31494179556689517</v>
      </c>
      <c r="AL16" s="16">
        <f t="shared" si="237"/>
        <v>0.29573664328116567</v>
      </c>
      <c r="AM16" s="16">
        <f t="shared" si="237"/>
        <v>0.29566563467492268</v>
      </c>
      <c r="AN16" s="16">
        <f t="shared" si="237"/>
        <v>0.27035283335879035</v>
      </c>
      <c r="AO16" s="16">
        <f t="shared" si="237"/>
        <v>0.21525588163958287</v>
      </c>
      <c r="AP16" s="16">
        <f t="shared" si="237"/>
        <v>0.16326530612244894</v>
      </c>
      <c r="AQ16" s="16">
        <f t="shared" si="237"/>
        <v>0.13928189649751621</v>
      </c>
      <c r="AR16" s="16">
        <f t="shared" si="237"/>
        <v>0.20091379103041973</v>
      </c>
      <c r="AS16" s="16">
        <f t="shared" si="237"/>
        <v>0.31224428699730566</v>
      </c>
      <c r="AT16" s="16">
        <f t="shared" si="237"/>
        <v>0.41985917173887088</v>
      </c>
      <c r="AU16" s="16">
        <f t="shared" si="237"/>
        <v>0.47543879015343848</v>
      </c>
      <c r="AV16" s="16">
        <f t="shared" si="237"/>
        <v>0.31097316780136164</v>
      </c>
      <c r="AW16" s="16">
        <f t="shared" si="237"/>
        <v>0.14539923954372624</v>
      </c>
      <c r="AX16" s="16">
        <f t="shared" si="237"/>
        <v>1.0674960073968176E-2</v>
      </c>
      <c r="AY16" s="16">
        <f t="shared" si="237"/>
        <v>-4.3244052072422545E-2</v>
      </c>
      <c r="AZ16" s="16">
        <f t="shared" si="237"/>
        <v>-2.5049641056972605E-2</v>
      </c>
      <c r="BA16" s="16">
        <f t="shared" si="237"/>
        <v>-3.7843579869871746E-3</v>
      </c>
      <c r="BB16" s="16">
        <f t="shared" si="237"/>
        <v>5.7052561543579516E-2</v>
      </c>
      <c r="BC16" s="34">
        <f t="shared" si="237"/>
        <v>0.10502033156083823</v>
      </c>
      <c r="BD16" s="34">
        <f t="shared" si="237"/>
        <v>0.17154942816857277</v>
      </c>
      <c r="BE16" s="34">
        <f t="shared" si="237"/>
        <v>0.18520493168943686</v>
      </c>
      <c r="BF16" s="34">
        <f t="shared" si="237"/>
        <v>0.21565696302124304</v>
      </c>
      <c r="BG16" s="34">
        <f t="shared" si="237"/>
        <v>0.17422687707876294</v>
      </c>
      <c r="BH16" s="34">
        <f t="shared" si="237"/>
        <v>0.1626771864134795</v>
      </c>
      <c r="BI16" s="34">
        <f t="shared" si="237"/>
        <v>0.17982456140350878</v>
      </c>
      <c r="BJ16" s="34">
        <f t="shared" si="237"/>
        <v>0.18173580997993666</v>
      </c>
      <c r="BK16" s="34">
        <f t="shared" si="237"/>
        <v>0.20803953474356662</v>
      </c>
      <c r="BL16" s="34">
        <f t="shared" si="237"/>
        <v>0.22669503709241479</v>
      </c>
      <c r="BM16" s="34">
        <f t="shared" si="237"/>
        <v>0.22214278905728713</v>
      </c>
      <c r="BN16" s="43">
        <v>0.3</v>
      </c>
      <c r="BO16" s="43">
        <v>0.25</v>
      </c>
      <c r="BP16" s="43">
        <v>0.25</v>
      </c>
      <c r="BQ16" s="43">
        <v>0.22</v>
      </c>
      <c r="BR16" s="43">
        <v>0.2</v>
      </c>
      <c r="BS16" s="43">
        <v>0.2</v>
      </c>
      <c r="BT16" s="43">
        <v>0.2</v>
      </c>
      <c r="BU16" s="43">
        <v>0.2</v>
      </c>
      <c r="BV16" s="43">
        <f>BR16-0.035</f>
        <v>0.16500000000000001</v>
      </c>
      <c r="BW16" s="43">
        <f t="shared" ref="BW16:BY16" si="238">BS16-0.035</f>
        <v>0.16500000000000001</v>
      </c>
      <c r="BX16" s="43">
        <f t="shared" si="238"/>
        <v>0.16500000000000001</v>
      </c>
      <c r="BY16" s="43">
        <f t="shared" si="238"/>
        <v>0.16500000000000001</v>
      </c>
      <c r="BZ16" s="43">
        <f>BV16-0.03</f>
        <v>0.13500000000000001</v>
      </c>
      <c r="CA16" s="43">
        <f t="shared" ref="CA16:CC16" si="239">BW16-0.03</f>
        <v>0.13500000000000001</v>
      </c>
      <c r="CB16" s="43">
        <f t="shared" si="239"/>
        <v>0.13500000000000001</v>
      </c>
      <c r="CC16" s="43">
        <f t="shared" si="239"/>
        <v>0.13500000000000001</v>
      </c>
      <c r="CD16" s="43">
        <f t="shared" ref="CD16:CG16" si="240">BZ16-0.025</f>
        <v>0.11000000000000001</v>
      </c>
      <c r="CE16" s="43">
        <f t="shared" si="240"/>
        <v>0.11000000000000001</v>
      </c>
      <c r="CF16" s="43">
        <f t="shared" si="240"/>
        <v>0.11000000000000001</v>
      </c>
      <c r="CG16" s="43">
        <f t="shared" si="240"/>
        <v>0.11000000000000001</v>
      </c>
      <c r="CH16" s="43">
        <f>CD16-0.015</f>
        <v>9.5000000000000015E-2</v>
      </c>
      <c r="CI16" s="43">
        <f t="shared" ref="CI16:CK16" si="241">CE16-0.015</f>
        <v>9.5000000000000015E-2</v>
      </c>
      <c r="CJ16" s="43">
        <f t="shared" si="241"/>
        <v>9.5000000000000015E-2</v>
      </c>
      <c r="CK16" s="43">
        <f t="shared" si="241"/>
        <v>9.5000000000000015E-2</v>
      </c>
      <c r="CL16" s="43"/>
      <c r="CM16" s="89" t="s">
        <v>65</v>
      </c>
      <c r="CN16" s="16">
        <f>IF(AND(CM14&lt;0,CN14&gt;0),"n/a",CN14/CM14-1)</f>
        <v>0.4777414839010734</v>
      </c>
      <c r="CO16" s="90">
        <f t="shared" ref="CO16:DC16" si="242">IF(AND(CN14&lt;0,CO14&gt;0),"n/a",CO14/CN14-1)</f>
        <v>0.30537956296576985</v>
      </c>
      <c r="CP16" s="16">
        <f t="shared" si="242"/>
        <v>0.5351210341093926</v>
      </c>
      <c r="CQ16" s="90">
        <f t="shared" si="242"/>
        <v>0.66561613614875514</v>
      </c>
      <c r="CR16" s="16">
        <f t="shared" si="242"/>
        <v>0.58656575212866602</v>
      </c>
      <c r="CS16" s="90">
        <f t="shared" si="242"/>
        <v>0.6169350029815146</v>
      </c>
      <c r="CT16" s="16">
        <f t="shared" si="242"/>
        <v>0.43708511579879028</v>
      </c>
      <c r="CU16" s="90">
        <f t="shared" si="242"/>
        <v>0.35952576473003495</v>
      </c>
      <c r="CV16" s="90">
        <f t="shared" si="242"/>
        <v>0.26439276680886414</v>
      </c>
      <c r="CW16" s="90">
        <f t="shared" si="242"/>
        <v>0.21149511084571171</v>
      </c>
      <c r="CX16" s="90">
        <f t="shared" si="242"/>
        <v>0.31651715299684535</v>
      </c>
      <c r="CY16" s="90">
        <f t="shared" si="242"/>
        <v>-1.5649862408506299E-2</v>
      </c>
      <c r="CZ16" s="90">
        <f t="shared" si="242"/>
        <v>0.13308483730483234</v>
      </c>
      <c r="DA16" s="90">
        <f t="shared" si="242"/>
        <v>0.18183649149896786</v>
      </c>
      <c r="DB16" s="16">
        <f t="shared" si="242"/>
        <v>0.21107718525882269</v>
      </c>
      <c r="DC16" s="90">
        <f t="shared" si="242"/>
        <v>0.25168460798799219</v>
      </c>
      <c r="DD16" s="90">
        <f>IF(AND(DC14&lt;0,DD14&gt;0),"n/a",DD14/DC14-1)</f>
        <v>0.19999999999999996</v>
      </c>
      <c r="DE16" s="90">
        <f>IF(AND(DD14&lt;0,DE14&gt;0),"n/a",DE14/DD14-1)</f>
        <v>0.16500000000000004</v>
      </c>
      <c r="DF16" s="90">
        <f>IF(AND(DE14&lt;0,DF14&gt;0),"n/a",DF14/DE14-1)</f>
        <v>0.13500000000000001</v>
      </c>
      <c r="DG16" s="90">
        <f>IF(AND(DF14&lt;0,DG14&gt;0),"n/a",DG14/DF14-1)</f>
        <v>0.1100000000000001</v>
      </c>
      <c r="DH16" s="90">
        <f>IF(AND(DG14&lt;0,DH14&gt;0),"n/a",DH14/DG14-1)</f>
        <v>9.4999999999999973E-2</v>
      </c>
    </row>
    <row r="17" spans="1:112" ht="12" hidden="1" outlineLevel="1" x14ac:dyDescent="0.3">
      <c r="A17" s="5" t="s">
        <v>5</v>
      </c>
      <c r="B17" s="16">
        <f>B14/B$8</f>
        <v>0.61515820456217807</v>
      </c>
      <c r="C17" s="16">
        <f>C14/C$8</f>
        <v>0.57404129793510328</v>
      </c>
      <c r="D17" s="16">
        <f t="shared" ref="D17:BC17" si="243">D14/D$8</f>
        <v>0.57777777777777772</v>
      </c>
      <c r="E17" s="16">
        <f t="shared" si="243"/>
        <v>0.54868270332187863</v>
      </c>
      <c r="F17" s="16">
        <f t="shared" si="243"/>
        <v>0.52098862298940762</v>
      </c>
      <c r="G17" s="16">
        <f t="shared" si="243"/>
        <v>0.50850954100051571</v>
      </c>
      <c r="H17" s="16">
        <f t="shared" si="243"/>
        <v>0.49467418546365916</v>
      </c>
      <c r="I17" s="16">
        <f t="shared" si="243"/>
        <v>0.49019088016967127</v>
      </c>
      <c r="J17" s="16">
        <f t="shared" si="243"/>
        <v>0.48079128440366975</v>
      </c>
      <c r="K17" s="16">
        <f t="shared" si="243"/>
        <v>0.4826836552985615</v>
      </c>
      <c r="L17" s="16">
        <f t="shared" si="243"/>
        <v>0.49533756610638885</v>
      </c>
      <c r="M17" s="16">
        <f t="shared" si="243"/>
        <v>0.4747930775018811</v>
      </c>
      <c r="N17" s="16">
        <f t="shared" si="243"/>
        <v>0.44337349397590359</v>
      </c>
      <c r="O17" s="16">
        <f t="shared" si="243"/>
        <v>0.45090681676047528</v>
      </c>
      <c r="P17" s="16">
        <f t="shared" si="243"/>
        <v>0.46273637374860954</v>
      </c>
      <c r="Q17" s="16">
        <f t="shared" si="243"/>
        <v>0.45563139931740615</v>
      </c>
      <c r="R17" s="16">
        <f t="shared" si="243"/>
        <v>0.45871964679911698</v>
      </c>
      <c r="S17" s="16">
        <f t="shared" si="243"/>
        <v>0.43908819133034382</v>
      </c>
      <c r="T17" s="16">
        <f t="shared" si="243"/>
        <v>0.46060196144741294</v>
      </c>
      <c r="U17" s="16">
        <f t="shared" si="243"/>
        <v>0.4755147468002226</v>
      </c>
      <c r="V17" s="16">
        <f t="shared" si="243"/>
        <v>0.47995176364184505</v>
      </c>
      <c r="W17" s="16">
        <f t="shared" si="243"/>
        <v>0.47713613796707605</v>
      </c>
      <c r="X17" s="16">
        <f t="shared" si="243"/>
        <v>0.49313793905559433</v>
      </c>
      <c r="Y17" s="16">
        <f t="shared" si="243"/>
        <v>0.50505588078765296</v>
      </c>
      <c r="Z17" s="16">
        <f t="shared" si="243"/>
        <v>0.50278792539896178</v>
      </c>
      <c r="AA17" s="16">
        <f t="shared" si="243"/>
        <v>0.49318801089918257</v>
      </c>
      <c r="AB17" s="16">
        <f t="shared" si="243"/>
        <v>0.50337441314553988</v>
      </c>
      <c r="AC17" s="16">
        <f t="shared" si="243"/>
        <v>0.5139645381851895</v>
      </c>
      <c r="AD17" s="16">
        <f t="shared" si="243"/>
        <v>0.49013618429425987</v>
      </c>
      <c r="AE17" s="16">
        <f t="shared" si="243"/>
        <v>0.48559580969009164</v>
      </c>
      <c r="AF17" s="16">
        <f t="shared" si="243"/>
        <v>0.48432261881285743</v>
      </c>
      <c r="AG17" s="16">
        <f t="shared" si="243"/>
        <v>0.49072697394162296</v>
      </c>
      <c r="AH17" s="16">
        <f t="shared" si="243"/>
        <v>0.47130139889783806</v>
      </c>
      <c r="AI17" s="16">
        <f t="shared" si="243"/>
        <v>0.47070102776499462</v>
      </c>
      <c r="AJ17" s="16">
        <f t="shared" si="243"/>
        <v>0.48356599453430832</v>
      </c>
      <c r="AK17" s="16">
        <f t="shared" si="243"/>
        <v>0.4955528846153846</v>
      </c>
      <c r="AL17" s="16">
        <f t="shared" si="243"/>
        <v>0.48303379828326182</v>
      </c>
      <c r="AM17" s="16">
        <f t="shared" si="243"/>
        <v>0.47832887177790478</v>
      </c>
      <c r="AN17" s="16">
        <f t="shared" si="243"/>
        <v>0.47845596272219987</v>
      </c>
      <c r="AO17" s="16">
        <f t="shared" si="243"/>
        <v>0.48326581790123457</v>
      </c>
      <c r="AP17" s="16">
        <f t="shared" si="243"/>
        <v>0.480447247706422</v>
      </c>
      <c r="AQ17" s="16">
        <f t="shared" si="243"/>
        <v>0.49445990939359208</v>
      </c>
      <c r="AR17" s="16">
        <f t="shared" si="243"/>
        <v>0.47066584986569909</v>
      </c>
      <c r="AS17" s="16">
        <f t="shared" si="243"/>
        <v>0.48368705631367931</v>
      </c>
      <c r="AT17" s="16">
        <f t="shared" si="243"/>
        <v>0.46766775423562246</v>
      </c>
      <c r="AU17" s="16">
        <f t="shared" si="243"/>
        <v>0.46766969909027289</v>
      </c>
      <c r="AV17" s="16">
        <f t="shared" si="243"/>
        <v>0.46307822888668837</v>
      </c>
      <c r="AW17" s="16">
        <f t="shared" si="243"/>
        <v>0.46147247158307547</v>
      </c>
      <c r="AX17" s="16">
        <f t="shared" si="243"/>
        <v>0.44536632343136529</v>
      </c>
      <c r="AY17" s="16">
        <f t="shared" si="243"/>
        <v>0.45424836601307189</v>
      </c>
      <c r="AZ17" s="16">
        <f t="shared" si="243"/>
        <v>0.46870066453721043</v>
      </c>
      <c r="BA17" s="16">
        <f t="shared" si="243"/>
        <v>0.4800985473859346</v>
      </c>
      <c r="BB17" s="16">
        <f t="shared" si="243"/>
        <v>0.45229707127860219</v>
      </c>
      <c r="BC17" s="34">
        <f t="shared" si="243"/>
        <v>0.4486316591529621</v>
      </c>
      <c r="BD17" s="34">
        <f t="shared" ref="BD17:BE17" si="244">BD14/BD$8</f>
        <v>0.44455012929881405</v>
      </c>
      <c r="BE17" s="34">
        <f t="shared" si="244"/>
        <v>0.45946364904665943</v>
      </c>
      <c r="BF17" s="34">
        <f t="shared" ref="BF17:BG17" si="245">BF14/BF$8</f>
        <v>0.43359057106777044</v>
      </c>
      <c r="BG17" s="34">
        <f t="shared" si="245"/>
        <v>0.43290980719559602</v>
      </c>
      <c r="BH17" s="34">
        <f t="shared" ref="BH17:BI17" si="246">BH14/BH$8</f>
        <v>0.43597843800927666</v>
      </c>
      <c r="BI17" s="34">
        <f t="shared" si="246"/>
        <v>0.44849624863732551</v>
      </c>
      <c r="BJ17" s="34">
        <f t="shared" ref="BJ17:BK17" si="247">BJ14/BJ$8</f>
        <v>0.44112388867413993</v>
      </c>
      <c r="BK17" s="34">
        <f t="shared" si="247"/>
        <v>0.43049202156218458</v>
      </c>
      <c r="BL17" s="34">
        <f t="shared" ref="BL17:BM17" si="248">BL14/BL$8</f>
        <v>0.42592148875843616</v>
      </c>
      <c r="BM17" s="34">
        <f t="shared" si="248"/>
        <v>0.44107883103703321</v>
      </c>
      <c r="BN17" s="34">
        <f t="shared" ref="BN17:BQ17" si="249">BN14/BN$8</f>
        <v>0.4334735591848542</v>
      </c>
      <c r="BO17" s="34">
        <f t="shared" si="249"/>
        <v>0.43349935994776467</v>
      </c>
      <c r="BP17" s="34">
        <f t="shared" si="249"/>
        <v>0.4345794796178129</v>
      </c>
      <c r="BQ17" s="34">
        <f t="shared" si="249"/>
        <v>0.43935750597359563</v>
      </c>
      <c r="BR17" s="34">
        <f>BR14/BR$8</f>
        <v>0.43680473765322553</v>
      </c>
      <c r="BS17" s="34">
        <f t="shared" ref="BS17:BU17" si="250">BS14/BS$8</f>
        <v>0.43682708597983522</v>
      </c>
      <c r="BT17" s="34">
        <f t="shared" si="250"/>
        <v>0.43790818225522715</v>
      </c>
      <c r="BU17" s="34">
        <f t="shared" si="250"/>
        <v>0.44269001804723473</v>
      </c>
      <c r="BV17" s="34">
        <f t="shared" ref="BV17:CC17" si="251">BV14/BV$8</f>
        <v>0.44074467600471062</v>
      </c>
      <c r="BW17" s="34">
        <f t="shared" si="251"/>
        <v>0.44074516678017878</v>
      </c>
      <c r="BX17" s="34">
        <f t="shared" si="251"/>
        <v>0.44182719417332189</v>
      </c>
      <c r="BY17" s="34">
        <f t="shared" si="251"/>
        <v>0.44660621336534195</v>
      </c>
      <c r="BZ17" s="34">
        <f t="shared" si="251"/>
        <v>0.44268260867176401</v>
      </c>
      <c r="CA17" s="34">
        <f t="shared" si="251"/>
        <v>0.44266023915985919</v>
      </c>
      <c r="CB17" s="34">
        <f t="shared" si="251"/>
        <v>0.44374279210707129</v>
      </c>
      <c r="CC17" s="34">
        <f t="shared" si="251"/>
        <v>0.44851618213906691</v>
      </c>
      <c r="CD17" s="34">
        <f t="shared" ref="CD17:CG17" si="252">CD14/CD$8</f>
        <v>0.44277086781615388</v>
      </c>
      <c r="CE17" s="34">
        <f t="shared" si="252"/>
        <v>0.44273456481259754</v>
      </c>
      <c r="CF17" s="34">
        <f t="shared" si="252"/>
        <v>0.4438172059761879</v>
      </c>
      <c r="CG17" s="34">
        <f t="shared" si="252"/>
        <v>0.44858586093901476</v>
      </c>
      <c r="CH17" s="34">
        <f t="shared" ref="CH17:CK17" si="253">CH14/CH$8</f>
        <v>0.44323504268455322</v>
      </c>
      <c r="CI17" s="34">
        <f t="shared" si="253"/>
        <v>0.44319374453957272</v>
      </c>
      <c r="CJ17" s="34">
        <f t="shared" si="253"/>
        <v>0.44427715632112091</v>
      </c>
      <c r="CK17" s="34">
        <f t="shared" si="253"/>
        <v>0.44904667224491213</v>
      </c>
      <c r="CL17" s="34"/>
      <c r="CM17" s="90">
        <f>CM14/CM$8</f>
        <v>0.57353137963334666</v>
      </c>
      <c r="CN17" s="16">
        <f t="shared" ref="CN17:DC17" si="254">CN14/CN$8</f>
        <v>0.50205304627677283</v>
      </c>
      <c r="CO17" s="90">
        <f t="shared" si="254"/>
        <v>0.48305923320518362</v>
      </c>
      <c r="CP17" s="16">
        <f t="shared" si="254"/>
        <v>0.45419410249069569</v>
      </c>
      <c r="CQ17" s="90">
        <f t="shared" si="254"/>
        <v>0.45988513748694743</v>
      </c>
      <c r="CR17" s="16">
        <f t="shared" si="254"/>
        <v>0.49092505854800939</v>
      </c>
      <c r="CS17" s="90">
        <f t="shared" si="254"/>
        <v>0.50429607587874281</v>
      </c>
      <c r="CT17" s="16">
        <f t="shared" si="254"/>
        <v>0.48780732061489157</v>
      </c>
      <c r="CU17" s="90">
        <f t="shared" si="254"/>
        <v>0.48151312440921978</v>
      </c>
      <c r="CV17" s="90">
        <f t="shared" si="254"/>
        <v>0.48083756254082649</v>
      </c>
      <c r="CW17" s="90">
        <f t="shared" si="254"/>
        <v>0.48207772457793252</v>
      </c>
      <c r="CX17" s="90">
        <f t="shared" si="254"/>
        <v>0.46477978666017017</v>
      </c>
      <c r="CY17" s="90">
        <f t="shared" si="254"/>
        <v>0.4627115213699281</v>
      </c>
      <c r="CZ17" s="90">
        <f t="shared" si="254"/>
        <v>0.45154909509806895</v>
      </c>
      <c r="DA17" s="90">
        <f t="shared" si="254"/>
        <v>0.43836221923402557</v>
      </c>
      <c r="DB17" s="16">
        <f t="shared" si="254"/>
        <v>0.43470592433248034</v>
      </c>
      <c r="DC17" s="90">
        <f t="shared" si="254"/>
        <v>0.43546569682158376</v>
      </c>
      <c r="DD17" s="90">
        <f>DD14/DD$8</f>
        <v>0.43879593156155239</v>
      </c>
      <c r="DE17" s="90">
        <f>DE14/DE$8</f>
        <v>0.44271873582220045</v>
      </c>
      <c r="DF17" s="90">
        <f>DF14/DF$8</f>
        <v>0.44463766057291082</v>
      </c>
      <c r="DG17" s="90">
        <f>DG14/DG$8</f>
        <v>0.44471379803835198</v>
      </c>
      <c r="DH17" s="90">
        <f>DH14/DH$8</f>
        <v>0.44517477617941004</v>
      </c>
    </row>
    <row r="18" spans="1:112" ht="12" hidden="1" outlineLevel="2" x14ac:dyDescent="0.3">
      <c r="A18" s="5"/>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34"/>
      <c r="BC18" s="34"/>
      <c r="BD18" s="34"/>
      <c r="BE18" s="34"/>
      <c r="BF18" s="34"/>
      <c r="BG18" s="34"/>
      <c r="BH18" s="34"/>
      <c r="BI18" s="34"/>
      <c r="BJ18" s="34"/>
      <c r="BK18" s="34"/>
      <c r="BL18" s="34"/>
      <c r="BM18" s="34"/>
      <c r="BN18" s="34"/>
      <c r="BO18" s="34"/>
      <c r="BP18" s="34"/>
      <c r="BQ18" s="34"/>
      <c r="BR18" s="34"/>
      <c r="BS18" s="34"/>
      <c r="BT18" s="34"/>
      <c r="BU18" s="34"/>
      <c r="BV18" s="34"/>
      <c r="BW18" s="34"/>
      <c r="BX18" s="34"/>
      <c r="BY18" s="34"/>
      <c r="BZ18" s="34"/>
      <c r="CA18" s="34"/>
      <c r="CB18" s="34"/>
      <c r="CC18" s="34"/>
      <c r="CD18" s="34"/>
      <c r="CE18" s="34"/>
      <c r="CF18" s="34"/>
      <c r="CG18" s="34"/>
      <c r="CH18" s="34"/>
      <c r="CI18" s="34"/>
      <c r="CJ18" s="34"/>
      <c r="CK18" s="34"/>
      <c r="CL18" s="34"/>
      <c r="CM18" s="90"/>
      <c r="CN18" s="16"/>
      <c r="CO18" s="90"/>
      <c r="CP18" s="16"/>
      <c r="CQ18" s="90"/>
      <c r="CR18" s="16"/>
      <c r="CS18" s="90"/>
      <c r="CT18" s="16"/>
      <c r="CU18" s="90"/>
      <c r="CV18" s="90"/>
      <c r="CW18" s="90"/>
      <c r="CX18" s="90"/>
      <c r="CY18" s="90"/>
      <c r="CZ18" s="90"/>
      <c r="DA18" s="90"/>
      <c r="DB18" s="16"/>
      <c r="DC18" s="90"/>
      <c r="DD18" s="90"/>
      <c r="DE18" s="90"/>
      <c r="DF18" s="90"/>
      <c r="DG18" s="90"/>
      <c r="DH18" s="90"/>
    </row>
    <row r="19" spans="1:112" ht="12" hidden="1" outlineLevel="2" x14ac:dyDescent="0.3">
      <c r="A19" s="291" t="s">
        <v>385</v>
      </c>
      <c r="B19" s="302"/>
      <c r="C19" s="302"/>
      <c r="D19" s="302"/>
      <c r="E19" s="302"/>
      <c r="F19" s="302"/>
      <c r="G19" s="302"/>
      <c r="H19" s="302"/>
      <c r="I19" s="302"/>
      <c r="J19" s="302"/>
      <c r="K19" s="302"/>
      <c r="L19" s="302"/>
      <c r="M19" s="302"/>
      <c r="N19" s="302"/>
      <c r="O19" s="302"/>
      <c r="P19" s="302"/>
      <c r="Q19" s="302"/>
      <c r="R19" s="302"/>
      <c r="S19" s="302"/>
      <c r="T19" s="302"/>
      <c r="U19" s="302"/>
      <c r="V19" s="302"/>
      <c r="W19" s="302"/>
      <c r="X19" s="302"/>
      <c r="Y19" s="302"/>
      <c r="Z19" s="302"/>
      <c r="AA19" s="302"/>
      <c r="AB19" s="302"/>
      <c r="AC19" s="302"/>
      <c r="AD19" s="302"/>
      <c r="AE19" s="302"/>
      <c r="AF19" s="302"/>
      <c r="AG19" s="302"/>
      <c r="AH19" s="302"/>
      <c r="AI19" s="302"/>
      <c r="AJ19" s="302"/>
      <c r="AK19" s="302"/>
      <c r="AL19" s="302"/>
      <c r="AM19" s="302"/>
      <c r="AN19" s="302"/>
      <c r="AO19" s="302"/>
      <c r="AP19" s="302"/>
      <c r="AQ19" s="302"/>
      <c r="AR19" s="302"/>
      <c r="AS19" s="302"/>
      <c r="AT19" s="302"/>
      <c r="AU19" s="302"/>
      <c r="AV19" s="302"/>
      <c r="AW19" s="302"/>
      <c r="AX19" s="302"/>
      <c r="AY19" s="302"/>
      <c r="AZ19" s="302"/>
      <c r="BA19" s="302"/>
      <c r="BB19" s="352">
        <v>0.22</v>
      </c>
      <c r="BC19" s="352">
        <v>0.28000000000000003</v>
      </c>
      <c r="BD19" s="352">
        <v>0.26</v>
      </c>
      <c r="BE19" s="352">
        <v>0.16</v>
      </c>
      <c r="BF19" s="352">
        <v>0.16</v>
      </c>
      <c r="BG19" s="352">
        <v>0.08</v>
      </c>
      <c r="BH19" s="352">
        <v>7.0000000000000007E-2</v>
      </c>
      <c r="BI19" s="352">
        <v>0.06</v>
      </c>
      <c r="BJ19" s="352">
        <v>0.04</v>
      </c>
      <c r="BK19" s="352">
        <v>0.09</v>
      </c>
      <c r="BL19" s="352">
        <v>0.08</v>
      </c>
      <c r="BM19" s="352">
        <v>0.13</v>
      </c>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103"/>
      <c r="CN19" s="34"/>
      <c r="CO19" s="103"/>
      <c r="CP19" s="34"/>
      <c r="CQ19" s="103"/>
      <c r="CR19" s="34"/>
      <c r="CS19" s="103"/>
      <c r="CT19" s="34"/>
      <c r="CU19" s="103"/>
      <c r="CV19" s="103"/>
      <c r="CW19" s="103"/>
      <c r="CX19" s="103"/>
      <c r="CY19" s="103"/>
      <c r="CZ19" s="103"/>
      <c r="DA19" s="103"/>
      <c r="DB19" s="34"/>
      <c r="DC19" s="103"/>
      <c r="DD19" s="103"/>
      <c r="DE19" s="103"/>
      <c r="DF19" s="103"/>
      <c r="DG19" s="103"/>
      <c r="DH19" s="103"/>
    </row>
    <row r="20" spans="1:112" ht="12" hidden="1" outlineLevel="2" x14ac:dyDescent="0.3">
      <c r="A20" s="291" t="s">
        <v>386</v>
      </c>
      <c r="B20" s="302"/>
      <c r="C20" s="302"/>
      <c r="D20" s="302"/>
      <c r="E20" s="302"/>
      <c r="F20" s="302"/>
      <c r="G20" s="302"/>
      <c r="H20" s="302"/>
      <c r="I20" s="302"/>
      <c r="J20" s="302"/>
      <c r="K20" s="302"/>
      <c r="L20" s="302"/>
      <c r="M20" s="302"/>
      <c r="N20" s="302"/>
      <c r="O20" s="302"/>
      <c r="P20" s="302"/>
      <c r="Q20" s="302"/>
      <c r="R20" s="302"/>
      <c r="S20" s="302"/>
      <c r="T20" s="302"/>
      <c r="U20" s="302"/>
      <c r="V20" s="302"/>
      <c r="W20" s="302"/>
      <c r="X20" s="302"/>
      <c r="Y20" s="302"/>
      <c r="Z20" s="302"/>
      <c r="AA20" s="302"/>
      <c r="AB20" s="302"/>
      <c r="AC20" s="302"/>
      <c r="AD20" s="302"/>
      <c r="AE20" s="302"/>
      <c r="AF20" s="302"/>
      <c r="AG20" s="302"/>
      <c r="AH20" s="302"/>
      <c r="AI20" s="302"/>
      <c r="AJ20" s="302"/>
      <c r="AK20" s="302"/>
      <c r="AL20" s="302"/>
      <c r="AM20" s="302"/>
      <c r="AN20" s="302"/>
      <c r="AO20" s="302"/>
      <c r="AP20" s="302"/>
      <c r="AQ20" s="302"/>
      <c r="AR20" s="302"/>
      <c r="AS20" s="302"/>
      <c r="AT20" s="302"/>
      <c r="AU20" s="302"/>
      <c r="AV20" s="302"/>
      <c r="AW20" s="302"/>
      <c r="AX20" s="302"/>
      <c r="AY20" s="302"/>
      <c r="AZ20" s="302"/>
      <c r="BA20" s="302"/>
      <c r="BB20" s="352">
        <v>-0.13</v>
      </c>
      <c r="BC20" s="352">
        <v>-0.14000000000000001</v>
      </c>
      <c r="BD20" s="352">
        <v>-7.0000000000000007E-2</v>
      </c>
      <c r="BE20" s="352">
        <v>0.02</v>
      </c>
      <c r="BF20" s="352">
        <v>0.05</v>
      </c>
      <c r="BG20" s="352">
        <v>0.09</v>
      </c>
      <c r="BH20" s="352">
        <v>0.09</v>
      </c>
      <c r="BI20" s="352">
        <v>0.12</v>
      </c>
      <c r="BJ20" s="352">
        <v>0.14000000000000001</v>
      </c>
      <c r="BK20" s="352">
        <v>0.11</v>
      </c>
      <c r="BL20" s="352">
        <v>0.13</v>
      </c>
      <c r="BM20" s="352">
        <v>0.09</v>
      </c>
      <c r="BN20" s="43"/>
      <c r="BO20" s="43"/>
      <c r="BP20" s="43"/>
      <c r="BQ20" s="43"/>
      <c r="BR20" s="43"/>
      <c r="BS20" s="43"/>
      <c r="BT20" s="43"/>
      <c r="BU20" s="43"/>
      <c r="BV20" s="43"/>
      <c r="BW20" s="43"/>
      <c r="BX20" s="43"/>
      <c r="BY20" s="43"/>
      <c r="BZ20" s="43"/>
      <c r="CA20" s="43"/>
      <c r="CB20" s="43"/>
      <c r="CC20" s="43"/>
      <c r="CD20" s="43"/>
      <c r="CE20" s="43"/>
      <c r="CF20" s="43"/>
      <c r="CG20" s="43"/>
      <c r="CH20" s="43"/>
      <c r="CI20" s="43"/>
      <c r="CJ20" s="43"/>
      <c r="CK20" s="43"/>
      <c r="CL20" s="43"/>
      <c r="CM20" s="103"/>
      <c r="CN20" s="34"/>
      <c r="CO20" s="103"/>
      <c r="CP20" s="34"/>
      <c r="CQ20" s="103"/>
      <c r="CR20" s="34"/>
      <c r="CS20" s="103"/>
      <c r="CT20" s="34"/>
      <c r="CU20" s="103"/>
      <c r="CV20" s="103"/>
      <c r="CW20" s="103"/>
      <c r="CX20" s="103"/>
      <c r="CY20" s="103"/>
      <c r="CZ20" s="103"/>
      <c r="DA20" s="103"/>
      <c r="DB20" s="34"/>
      <c r="DC20" s="103"/>
      <c r="DD20" s="103"/>
      <c r="DE20" s="103"/>
      <c r="DF20" s="103"/>
      <c r="DG20" s="103"/>
      <c r="DH20" s="103"/>
    </row>
    <row r="21" spans="1:112" ht="12" hidden="1" outlineLevel="1" x14ac:dyDescent="0.3">
      <c r="A21" s="45"/>
      <c r="AL21" s="34"/>
      <c r="AM21" s="34"/>
      <c r="AN21" s="34"/>
      <c r="AO21" s="34"/>
      <c r="AP21" s="34"/>
      <c r="AQ21" s="34"/>
      <c r="AR21" s="34"/>
      <c r="AS21" s="34"/>
      <c r="AT21" s="138">
        <f t="shared" ref="AT21:BM21" si="255">AT16-AS16</f>
        <v>0.10761488474156522</v>
      </c>
      <c r="AU21" s="138">
        <f t="shared" si="255"/>
        <v>5.55796184145676E-2</v>
      </c>
      <c r="AV21" s="138">
        <f t="shared" si="255"/>
        <v>-0.16446562235207685</v>
      </c>
      <c r="AW21" s="138">
        <f t="shared" si="255"/>
        <v>-0.16557392825763539</v>
      </c>
      <c r="AX21" s="138">
        <f t="shared" si="255"/>
        <v>-0.13472427946975807</v>
      </c>
      <c r="AY21" s="138">
        <f t="shared" si="255"/>
        <v>-5.3919012146390721E-2</v>
      </c>
      <c r="AZ21" s="138">
        <f t="shared" si="255"/>
        <v>1.8194411015449941E-2</v>
      </c>
      <c r="BA21" s="138">
        <f t="shared" si="255"/>
        <v>2.126528306998543E-2</v>
      </c>
      <c r="BB21" s="138">
        <f t="shared" si="255"/>
        <v>6.0836919530566691E-2</v>
      </c>
      <c r="BC21" s="138">
        <f t="shared" si="255"/>
        <v>4.7967770017258715E-2</v>
      </c>
      <c r="BD21" s="138">
        <f t="shared" si="255"/>
        <v>6.6529096607734539E-2</v>
      </c>
      <c r="BE21" s="138">
        <f t="shared" si="255"/>
        <v>1.3655503520864087E-2</v>
      </c>
      <c r="BF21" s="138">
        <f>BF16-BE16</f>
        <v>3.0452031331806184E-2</v>
      </c>
      <c r="BG21" s="138">
        <f t="shared" si="255"/>
        <v>-4.1430085942480099E-2</v>
      </c>
      <c r="BH21" s="138">
        <f>BH16-BG16</f>
        <v>-1.1549690665283441E-2</v>
      </c>
      <c r="BI21" s="138">
        <f>BI16-BH16</f>
        <v>1.7147374990029274E-2</v>
      </c>
      <c r="BJ21" s="138">
        <f>BJ16-BI16</f>
        <v>1.9112485764278819E-3</v>
      </c>
      <c r="BK21" s="138">
        <f t="shared" si="255"/>
        <v>2.6303724763629965E-2</v>
      </c>
      <c r="BL21" s="138">
        <f t="shared" si="255"/>
        <v>1.8655502348848163E-2</v>
      </c>
      <c r="BM21" s="138">
        <f t="shared" si="255"/>
        <v>-4.5522480351276595E-3</v>
      </c>
      <c r="BN21" s="138">
        <f t="shared" ref="BN21" si="256">BN16-BM16</f>
        <v>7.7857210942712862E-2</v>
      </c>
      <c r="BO21" s="138">
        <f t="shared" ref="BO21" si="257">BO16-BN16</f>
        <v>-4.9999999999999989E-2</v>
      </c>
      <c r="BP21" s="138">
        <f t="shared" ref="BP21" si="258">BP16-BO16</f>
        <v>0</v>
      </c>
      <c r="BQ21" s="138">
        <f t="shared" ref="BQ21" si="259">BQ16-BP16</f>
        <v>-0.03</v>
      </c>
      <c r="BR21" s="34"/>
      <c r="BS21" s="34"/>
      <c r="BT21" s="34"/>
      <c r="BU21" s="34"/>
      <c r="BV21" s="34"/>
      <c r="BW21" s="34"/>
      <c r="BX21" s="34"/>
      <c r="BY21" s="34"/>
      <c r="BZ21" s="34"/>
      <c r="CA21" s="34"/>
      <c r="CB21" s="34"/>
      <c r="CC21" s="34"/>
      <c r="CD21" s="34"/>
      <c r="CE21" s="34"/>
      <c r="CF21" s="34"/>
      <c r="CG21" s="34"/>
      <c r="CH21" s="34"/>
      <c r="CI21" s="34"/>
      <c r="CJ21" s="34"/>
      <c r="CK21" s="34"/>
      <c r="CL21" s="138"/>
      <c r="CM21" s="91"/>
      <c r="CO21" s="91"/>
      <c r="CQ21" s="91"/>
      <c r="CS21" s="91"/>
      <c r="CU21" s="91"/>
      <c r="CV21" s="103"/>
      <c r="CW21" s="103"/>
      <c r="CX21" s="103"/>
      <c r="CY21" s="103"/>
      <c r="CZ21" s="103"/>
      <c r="DA21" s="104"/>
      <c r="DB21" s="104"/>
      <c r="DC21" s="104"/>
      <c r="DD21" s="104"/>
      <c r="DE21" s="104"/>
      <c r="DF21" s="104"/>
      <c r="DG21" s="104"/>
      <c r="DH21" s="104"/>
    </row>
    <row r="22" spans="1:112" hidden="1" outlineLevel="1" x14ac:dyDescent="0.25">
      <c r="A22" s="139" t="s">
        <v>6</v>
      </c>
      <c r="B22" s="9">
        <v>96.25</v>
      </c>
      <c r="C22" s="9">
        <v>128</v>
      </c>
      <c r="D22" s="9">
        <v>130</v>
      </c>
      <c r="E22" s="9">
        <v>201.25</v>
      </c>
      <c r="F22" s="9">
        <v>205.75</v>
      </c>
      <c r="G22" s="10">
        <v>245.4</v>
      </c>
      <c r="H22" s="10">
        <v>244.75</v>
      </c>
      <c r="I22" s="10">
        <v>306.25</v>
      </c>
      <c r="J22" s="10">
        <v>274.25</v>
      </c>
      <c r="K22" s="10">
        <v>294.02100000000002</v>
      </c>
      <c r="L22" s="10">
        <v>294.95600000000002</v>
      </c>
      <c r="M22" s="10">
        <v>374</v>
      </c>
      <c r="N22" s="10">
        <v>367</v>
      </c>
      <c r="O22" s="10">
        <v>451</v>
      </c>
      <c r="P22" s="10">
        <v>482</v>
      </c>
      <c r="Q22" s="10">
        <v>658</v>
      </c>
      <c r="R22" s="10">
        <v>631</v>
      </c>
      <c r="S22" s="10">
        <v>757</v>
      </c>
      <c r="T22" s="10">
        <v>783</v>
      </c>
      <c r="U22" s="10">
        <v>960</v>
      </c>
      <c r="V22" s="10">
        <v>855</v>
      </c>
      <c r="W22" s="10">
        <v>987</v>
      </c>
      <c r="X22" s="10">
        <v>1041</v>
      </c>
      <c r="Y22" s="10">
        <v>1413</v>
      </c>
      <c r="Z22" s="10">
        <v>1270</v>
      </c>
      <c r="AA22" s="10">
        <v>1545</v>
      </c>
      <c r="AB22" s="10">
        <v>1563</v>
      </c>
      <c r="AC22" s="10">
        <v>2025</v>
      </c>
      <c r="AD22" s="10">
        <v>1869</v>
      </c>
      <c r="AE22" s="10">
        <v>2209</v>
      </c>
      <c r="AF22" s="10">
        <v>2434</v>
      </c>
      <c r="AG22" s="10">
        <v>3196</v>
      </c>
      <c r="AH22" s="10">
        <v>2992</v>
      </c>
      <c r="AI22" s="10">
        <v>3247</v>
      </c>
      <c r="AJ22" s="10">
        <v>3266</v>
      </c>
      <c r="AK22" s="10">
        <v>4087</v>
      </c>
      <c r="AL22" s="10">
        <v>3609</v>
      </c>
      <c r="AM22" s="10">
        <v>4043</v>
      </c>
      <c r="AN22" s="10">
        <v>4057</v>
      </c>
      <c r="AO22" s="10">
        <v>5071</v>
      </c>
      <c r="AP22" s="10">
        <v>4171</v>
      </c>
      <c r="AQ22" s="10">
        <v>4411</v>
      </c>
      <c r="AR22" s="10">
        <v>5051</v>
      </c>
      <c r="AS22" s="10">
        <v>6822</v>
      </c>
      <c r="AT22" s="10">
        <v>6373</v>
      </c>
      <c r="AU22" s="9">
        <v>7205</v>
      </c>
      <c r="AV22" s="9">
        <v>6821</v>
      </c>
      <c r="AW22" s="9">
        <v>8174</v>
      </c>
      <c r="AX22" s="9">
        <v>6364</v>
      </c>
      <c r="AY22" s="9">
        <v>6360</v>
      </c>
      <c r="AZ22" s="9">
        <v>5707</v>
      </c>
      <c r="BA22" s="9">
        <v>6904</v>
      </c>
      <c r="BB22" s="9">
        <v>6269</v>
      </c>
      <c r="BC22" s="9">
        <v>7268</v>
      </c>
      <c r="BD22" s="9">
        <v>7721</v>
      </c>
      <c r="BE22" s="9">
        <v>9159</v>
      </c>
      <c r="BF22" s="9">
        <v>8327</v>
      </c>
      <c r="BG22" s="9">
        <v>9135</v>
      </c>
      <c r="BH22" s="9">
        <v>9358</v>
      </c>
      <c r="BI22" s="9">
        <v>11154</v>
      </c>
      <c r="BJ22" s="9">
        <v>9527</v>
      </c>
      <c r="BK22" s="9">
        <v>11366</v>
      </c>
      <c r="BL22" s="9">
        <v>12072</v>
      </c>
      <c r="BM22" s="9">
        <v>14198</v>
      </c>
      <c r="BN22" s="13">
        <f t="shared" ref="BN22" si="260">BJ22*(1+BN24)</f>
        <v>13337.8</v>
      </c>
      <c r="BO22" s="13">
        <f t="shared" ref="BO22" si="261">BK22*(1+BO24)</f>
        <v>14321.16</v>
      </c>
      <c r="BP22" s="13">
        <f t="shared" ref="BP22" si="262">BL22*(1+BP24)</f>
        <v>15210.72</v>
      </c>
      <c r="BQ22" s="13">
        <f t="shared" ref="BQ22" si="263">BM22*(1+BQ24)</f>
        <v>17747.5</v>
      </c>
      <c r="BR22" s="13">
        <f t="shared" ref="BR22" si="264">BN22*(1+BR24)</f>
        <v>15805.293</v>
      </c>
      <c r="BS22" s="13">
        <f t="shared" ref="BS22" si="265">BO22*(1+BS24)</f>
        <v>16970.5746</v>
      </c>
      <c r="BT22" s="13">
        <f t="shared" ref="BT22" si="266">BP22*(1+BT24)</f>
        <v>18024.7032</v>
      </c>
      <c r="BU22" s="13">
        <f t="shared" ref="BU22" si="267">BQ22*(1+BU24)</f>
        <v>21030.787500000002</v>
      </c>
      <c r="BV22" s="13">
        <f t="shared" ref="BV22" si="268">BR22*(1+BV24)</f>
        <v>18255.113415</v>
      </c>
      <c r="BW22" s="13">
        <f t="shared" ref="BW22" si="269">BS22*(1+BW24)</f>
        <v>19601.013663000002</v>
      </c>
      <c r="BX22" s="13">
        <f t="shared" ref="BX22" si="270">BT22*(1+BX24)</f>
        <v>20818.532196</v>
      </c>
      <c r="BY22" s="13">
        <f t="shared" ref="BY22" si="271">BU22*(1+BY24)</f>
        <v>24290.559562500002</v>
      </c>
      <c r="BZ22" s="13">
        <f t="shared" ref="BZ22" si="272">BV22*(1+BZ24)</f>
        <v>20719.553726024998</v>
      </c>
      <c r="CA22" s="13">
        <f t="shared" ref="CA22" si="273">BW22*(1+CA24)</f>
        <v>22247.150507505001</v>
      </c>
      <c r="CB22" s="13">
        <f t="shared" ref="CB22" si="274">BX22*(1+CB24)</f>
        <v>23629.03404246</v>
      </c>
      <c r="CC22" s="13">
        <f t="shared" ref="CC22" si="275">BY22*(1+CC24)</f>
        <v>27569.785103437502</v>
      </c>
      <c r="CD22" s="13">
        <f t="shared" ref="CD22" si="276">BZ22*(1+CD24)</f>
        <v>23102.302404517872</v>
      </c>
      <c r="CE22" s="13">
        <f t="shared" ref="CE22" si="277">CA22*(1+CE24)</f>
        <v>24805.572815868076</v>
      </c>
      <c r="CF22" s="13">
        <f t="shared" ref="CF22" si="278">CB22*(1+CF24)</f>
        <v>26346.372957342901</v>
      </c>
      <c r="CG22" s="13">
        <f t="shared" ref="CG22" si="279">CC22*(1+CG24)</f>
        <v>30740.310390332816</v>
      </c>
      <c r="CH22" s="13">
        <f t="shared" ref="CH22" si="280">CD22*(1+CH24)</f>
        <v>25297.021132947069</v>
      </c>
      <c r="CI22" s="13">
        <f t="shared" ref="CI22" si="281">CE22*(1+CI24)</f>
        <v>27162.102233375543</v>
      </c>
      <c r="CJ22" s="13">
        <f t="shared" ref="CJ22" si="282">CF22*(1+CJ24)</f>
        <v>28849.278388290477</v>
      </c>
      <c r="CK22" s="13">
        <f t="shared" ref="CK22" si="283">CG22*(1+CK24)</f>
        <v>33660.639877414433</v>
      </c>
      <c r="CL22" s="13"/>
      <c r="CM22" s="92">
        <f>SUM(B22:E22)</f>
        <v>555.5</v>
      </c>
      <c r="CN22" s="13">
        <f>SUM(F22:I22)</f>
        <v>1002.15</v>
      </c>
      <c r="CO22" s="92">
        <f>SUM(J22:M22)</f>
        <v>1237.2269999999999</v>
      </c>
      <c r="CP22" s="13">
        <f>SUM(N22:Q22)</f>
        <v>1958</v>
      </c>
      <c r="CQ22" s="92">
        <f>SUM(R22:U22)</f>
        <v>3131</v>
      </c>
      <c r="CR22" s="13">
        <f>SUM(V22:Y22)</f>
        <v>4296</v>
      </c>
      <c r="CS22" s="92">
        <f>SUM(Z22:AC22)</f>
        <v>6403</v>
      </c>
      <c r="CT22" s="13">
        <f>SUM(AD22:AG22)</f>
        <v>9708</v>
      </c>
      <c r="CU22" s="92">
        <f>SUM(AH22:AK22)</f>
        <v>13592</v>
      </c>
      <c r="CV22" s="92">
        <f>SUM(AL22:AO22)</f>
        <v>16780</v>
      </c>
      <c r="CW22" s="92">
        <f>SUM(AP22:AS22)</f>
        <v>20455</v>
      </c>
      <c r="CX22" s="92">
        <f>SUM(AT22:AW22)</f>
        <v>28573</v>
      </c>
      <c r="CY22" s="92">
        <f>SUM(AX22:BA22)</f>
        <v>25335</v>
      </c>
      <c r="CZ22" s="92">
        <f>SUM(BB22:BE22)</f>
        <v>30417</v>
      </c>
      <c r="DA22" s="92">
        <f>SUM(BF22:BI22)</f>
        <v>37974</v>
      </c>
      <c r="DB22" s="13">
        <f>SUM(BJ22:BM22)</f>
        <v>47163</v>
      </c>
      <c r="DC22" s="92">
        <f>SUM(BN22:BQ22)</f>
        <v>60617.18</v>
      </c>
      <c r="DD22" s="92">
        <f>SUM(BR22:BU22)</f>
        <v>71831.358300000007</v>
      </c>
      <c r="DE22" s="92">
        <f>SUM(BV22:BY22)</f>
        <v>82965.218836500004</v>
      </c>
      <c r="DF22" s="92">
        <f>SUM(BZ22:CC22)</f>
        <v>94165.523379427512</v>
      </c>
      <c r="DG22" s="92">
        <f>SUM(CD22:CG22)</f>
        <v>104994.55856806166</v>
      </c>
      <c r="DH22" s="92">
        <f>SUM(CH22:CK22)</f>
        <v>114969.04163202753</v>
      </c>
    </row>
    <row r="23" spans="1:112" ht="12" hidden="1" outlineLevel="1" x14ac:dyDescent="0.3">
      <c r="A23" s="5" t="s">
        <v>1</v>
      </c>
      <c r="B23" s="15" t="s">
        <v>65</v>
      </c>
      <c r="C23" s="16">
        <f>IF(AND(B22&lt;0,C22&gt;0),"n/a",C22/B22-1)</f>
        <v>0.32987012987012987</v>
      </c>
      <c r="D23" s="16">
        <f t="shared" ref="D23" si="284">IF(AND(C22&lt;0,D22&gt;0),"n/a",D22/C22-1)</f>
        <v>1.5625E-2</v>
      </c>
      <c r="E23" s="16">
        <f t="shared" ref="E23" si="285">IF(AND(D22&lt;0,E22&gt;0),"n/a",E22/D22-1)</f>
        <v>0.54807692307692313</v>
      </c>
      <c r="F23" s="16">
        <f>IF(AND(E22&lt;0,F22&gt;0),"n/a",F22/E22-1)</f>
        <v>2.2360248447204967E-2</v>
      </c>
      <c r="G23" s="16">
        <f t="shared" ref="G23:AT23" si="286">IF(AND(F22&lt;0,G22&gt;0),"n/a",G22/F22-1)</f>
        <v>0.1927095990279466</v>
      </c>
      <c r="H23" s="16">
        <f t="shared" si="286"/>
        <v>-2.6487367563162723E-3</v>
      </c>
      <c r="I23" s="16">
        <f t="shared" si="286"/>
        <v>0.25127681307456595</v>
      </c>
      <c r="J23" s="16">
        <f t="shared" si="286"/>
        <v>-0.10448979591836738</v>
      </c>
      <c r="K23" s="16">
        <f t="shared" si="286"/>
        <v>7.2091157702826036E-2</v>
      </c>
      <c r="L23" s="16">
        <f t="shared" si="286"/>
        <v>3.1800449627747973E-3</v>
      </c>
      <c r="M23" s="16">
        <f t="shared" si="286"/>
        <v>0.26798573346533039</v>
      </c>
      <c r="N23" s="16">
        <f t="shared" si="286"/>
        <v>-1.8716577540106916E-2</v>
      </c>
      <c r="O23" s="16">
        <f t="shared" si="286"/>
        <v>0.22888283378746599</v>
      </c>
      <c r="P23" s="16">
        <f t="shared" si="286"/>
        <v>6.8736141906873716E-2</v>
      </c>
      <c r="Q23" s="16">
        <f t="shared" si="286"/>
        <v>0.36514522821576767</v>
      </c>
      <c r="R23" s="16">
        <f t="shared" si="286"/>
        <v>-4.1033434650455947E-2</v>
      </c>
      <c r="S23" s="16">
        <f t="shared" si="286"/>
        <v>0.19968304278922355</v>
      </c>
      <c r="T23" s="16">
        <f t="shared" si="286"/>
        <v>3.4346103038309206E-2</v>
      </c>
      <c r="U23" s="16">
        <f t="shared" si="286"/>
        <v>0.2260536398467432</v>
      </c>
      <c r="V23" s="16">
        <f t="shared" si="286"/>
        <v>-0.109375</v>
      </c>
      <c r="W23" s="16">
        <f t="shared" si="286"/>
        <v>0.15438596491228074</v>
      </c>
      <c r="X23" s="16">
        <f t="shared" si="286"/>
        <v>5.4711246200607855E-2</v>
      </c>
      <c r="Y23" s="16">
        <f t="shared" si="286"/>
        <v>0.35734870317002887</v>
      </c>
      <c r="Z23" s="16">
        <f t="shared" si="286"/>
        <v>-0.10120311394196746</v>
      </c>
      <c r="AA23" s="16">
        <f t="shared" si="286"/>
        <v>0.2165354330708662</v>
      </c>
      <c r="AB23" s="16">
        <f t="shared" si="286"/>
        <v>1.1650485436893288E-2</v>
      </c>
      <c r="AC23" s="16">
        <f t="shared" si="286"/>
        <v>0.29558541266794625</v>
      </c>
      <c r="AD23" s="16">
        <f t="shared" si="286"/>
        <v>-7.7037037037037015E-2</v>
      </c>
      <c r="AE23" s="16">
        <f t="shared" si="286"/>
        <v>0.18191546281433912</v>
      </c>
      <c r="AF23" s="16">
        <f t="shared" si="286"/>
        <v>0.10185604345857846</v>
      </c>
      <c r="AG23" s="16">
        <f t="shared" si="286"/>
        <v>0.31306491372226786</v>
      </c>
      <c r="AH23" s="16">
        <f t="shared" si="286"/>
        <v>-6.3829787234042534E-2</v>
      </c>
      <c r="AI23" s="16">
        <f t="shared" si="286"/>
        <v>8.5227272727272707E-2</v>
      </c>
      <c r="AJ23" s="16">
        <f t="shared" si="286"/>
        <v>5.8515552817985927E-3</v>
      </c>
      <c r="AK23" s="16">
        <f t="shared" si="286"/>
        <v>0.25137783221065524</v>
      </c>
      <c r="AL23" s="16">
        <f t="shared" si="286"/>
        <v>-0.11695620259358941</v>
      </c>
      <c r="AM23" s="16">
        <f t="shared" si="286"/>
        <v>0.12025491825990575</v>
      </c>
      <c r="AN23" s="16">
        <f t="shared" si="286"/>
        <v>3.4627751669551454E-3</v>
      </c>
      <c r="AO23" s="16">
        <f t="shared" si="286"/>
        <v>0.24993837811190533</v>
      </c>
      <c r="AP23" s="16">
        <f t="shared" si="286"/>
        <v>-0.1774797870242556</v>
      </c>
      <c r="AQ23" s="16">
        <f t="shared" si="286"/>
        <v>5.7540158235435124E-2</v>
      </c>
      <c r="AR23" s="16">
        <f t="shared" si="286"/>
        <v>0.1450918159147585</v>
      </c>
      <c r="AS23" s="16">
        <f t="shared" si="286"/>
        <v>0.35062363888338943</v>
      </c>
      <c r="AT23" s="16">
        <f t="shared" si="286"/>
        <v>-6.5816476106713595E-2</v>
      </c>
      <c r="AU23" s="16">
        <f t="shared" ref="AU23" si="287">IF(AND(AT22&lt;0,AU22&gt;0),"n/a",AU22/AT22-1)</f>
        <v>0.13055076102306606</v>
      </c>
      <c r="AV23" s="34">
        <f t="shared" ref="AV23" si="288">IF(AND(AU22&lt;0,AV22&gt;0),"n/a",AV22/AU22-1)</f>
        <v>-5.3296321998612117E-2</v>
      </c>
      <c r="AW23" s="34">
        <f t="shared" ref="AW23" si="289">IF(AND(AV22&lt;0,AW22&gt;0),"n/a",AW22/AV22-1)</f>
        <v>0.19835801202169767</v>
      </c>
      <c r="AX23" s="34">
        <f t="shared" ref="AX23" si="290">IF(AND(AW22&lt;0,AX22&gt;0),"n/a",AX22/AW22-1)</f>
        <v>-0.22143381453388788</v>
      </c>
      <c r="AY23" s="34">
        <f t="shared" ref="AY23" si="291">IF(AND(AX22&lt;0,AY22&gt;0),"n/a",AY22/AX22-1)</f>
        <v>-6.2853551225638959E-4</v>
      </c>
      <c r="AZ23" s="34">
        <f t="shared" ref="AZ23" si="292">IF(AND(AY22&lt;0,AZ22&gt;0),"n/a",AZ22/AY22-1)</f>
        <v>-0.10267295597484272</v>
      </c>
      <c r="BA23" s="34">
        <f t="shared" ref="BA23" si="293">IF(AND(AZ22&lt;0,BA22&gt;0),"n/a",BA22/AZ22-1)</f>
        <v>0.2097424215875241</v>
      </c>
      <c r="BB23" s="34">
        <f t="shared" ref="BB23" si="294">IF(AND(BA22&lt;0,BB22&gt;0),"n/a",BB22/BA22-1)</f>
        <v>-9.1975666280417201E-2</v>
      </c>
      <c r="BC23" s="34">
        <f t="shared" ref="BC23:BM23" si="295">IF(AND(BB22&lt;0,BC22&gt;0),"n/a",BC22/BB22-1)</f>
        <v>0.15935555910033505</v>
      </c>
      <c r="BD23" s="34">
        <f t="shared" si="295"/>
        <v>6.2328013208585498E-2</v>
      </c>
      <c r="BE23" s="34">
        <f t="shared" si="295"/>
        <v>0.18624530501230407</v>
      </c>
      <c r="BF23" s="34">
        <f t="shared" si="295"/>
        <v>-9.083961131127849E-2</v>
      </c>
      <c r="BG23" s="34">
        <f t="shared" si="295"/>
        <v>9.7033745646691427E-2</v>
      </c>
      <c r="BH23" s="34">
        <f t="shared" si="295"/>
        <v>2.4411603721948616E-2</v>
      </c>
      <c r="BI23" s="34">
        <f t="shared" si="295"/>
        <v>0.19192135071596494</v>
      </c>
      <c r="BJ23" s="34">
        <f t="shared" si="295"/>
        <v>-0.14586695355926127</v>
      </c>
      <c r="BK23" s="34">
        <f t="shared" si="295"/>
        <v>0.19303033483782928</v>
      </c>
      <c r="BL23" s="34">
        <f t="shared" si="295"/>
        <v>6.2115080063346761E-2</v>
      </c>
      <c r="BM23" s="34">
        <f t="shared" si="295"/>
        <v>0.17611000662690524</v>
      </c>
      <c r="BN23" s="34">
        <f t="shared" ref="BN23" si="296">IF(AND(BM22&lt;0,BN22&gt;0),"n/a",BN22/BM22-1)</f>
        <v>-6.058599802789133E-2</v>
      </c>
      <c r="BO23" s="34">
        <f t="shared" ref="BO23" si="297">IF(AND(BN22&lt;0,BO22&gt;0),"n/a",BO22/BN22-1)</f>
        <v>7.3727301354046482E-2</v>
      </c>
      <c r="BP23" s="34">
        <f t="shared" ref="BP23" si="298">IF(AND(BO22&lt;0,BP22&gt;0),"n/a",BP22/BO22-1)</f>
        <v>6.2115080063346761E-2</v>
      </c>
      <c r="BQ23" s="34">
        <f t="shared" ref="BQ23" si="299">IF(AND(BP22&lt;0,BQ22&gt;0),"n/a",BQ22/BP22-1)</f>
        <v>0.16677580022510452</v>
      </c>
      <c r="BR23" s="34">
        <f>IF(AND(BQ22&lt;0,BR22&gt;0),"n/a",BR22/BQ22-1)</f>
        <v>-0.10943552613044094</v>
      </c>
      <c r="BS23" s="34">
        <f t="shared" ref="BS23" si="300">IF(AND(BR22&lt;0,BS22&gt;0),"n/a",BS22/BR22-1)</f>
        <v>7.3727301354046482E-2</v>
      </c>
      <c r="BT23" s="34">
        <f t="shared" ref="BT23" si="301">IF(AND(BS22&lt;0,BT22&gt;0),"n/a",BT22/BS22-1)</f>
        <v>6.2115080063346761E-2</v>
      </c>
      <c r="BU23" s="34">
        <f t="shared" ref="BU23" si="302">IF(AND(BT22&lt;0,BU22&gt;0),"n/a",BU22/BT22-1)</f>
        <v>0.16677580022510452</v>
      </c>
      <c r="BV23" s="34">
        <f t="shared" ref="BV23" si="303">IF(AND(BU22&lt;0,BV22&gt;0),"n/a",BV22/BU22-1)</f>
        <v>-0.13198146217777162</v>
      </c>
      <c r="BW23" s="34">
        <f t="shared" ref="BW23" si="304">IF(AND(BV22&lt;0,BW22&gt;0),"n/a",BW22/BV22-1)</f>
        <v>7.3727301354046482E-2</v>
      </c>
      <c r="BX23" s="34">
        <f t="shared" ref="BX23" si="305">IF(AND(BW22&lt;0,BX22&gt;0),"n/a",BX22/BW22-1)</f>
        <v>6.2115080063346761E-2</v>
      </c>
      <c r="BY23" s="34">
        <f t="shared" ref="BY23" si="306">IF(AND(BX22&lt;0,BY22&gt;0),"n/a",BY22/BX22-1)</f>
        <v>0.16677580022510452</v>
      </c>
      <c r="BZ23" s="34">
        <f t="shared" ref="BZ23" si="307">IF(AND(BY22&lt;0,BZ22&gt;0),"n/a",BZ22/BY22-1)</f>
        <v>-0.14701208620932538</v>
      </c>
      <c r="CA23" s="34">
        <f t="shared" ref="CA23" si="308">IF(AND(BZ22&lt;0,CA22&gt;0),"n/a",CA22/BZ22-1)</f>
        <v>7.3727301354046482E-2</v>
      </c>
      <c r="CB23" s="34">
        <f t="shared" ref="CB23" si="309">IF(AND(CA22&lt;0,CB22&gt;0),"n/a",CB22/CA22-1)</f>
        <v>6.2115080063346761E-2</v>
      </c>
      <c r="CC23" s="34">
        <f t="shared" ref="CC23" si="310">IF(AND(CB22&lt;0,CC22&gt;0),"n/a",CC22/CB22-1)</f>
        <v>0.16677580022510452</v>
      </c>
      <c r="CD23" s="34">
        <f t="shared" ref="CD23" si="311">IF(AND(CC22&lt;0,CD22&gt;0),"n/a",CD22/CC22-1)</f>
        <v>-0.16204271024087913</v>
      </c>
      <c r="CE23" s="34">
        <f t="shared" ref="CE23" si="312">IF(AND(CD22&lt;0,CE22&gt;0),"n/a",CE22/CD22-1)</f>
        <v>7.3727301354046482E-2</v>
      </c>
      <c r="CF23" s="34">
        <f t="shared" ref="CF23" si="313">IF(AND(CE22&lt;0,CF22&gt;0),"n/a",CF22/CE22-1)</f>
        <v>6.2115080063346761E-2</v>
      </c>
      <c r="CG23" s="34">
        <f t="shared" ref="CG23" si="314">IF(AND(CF22&lt;0,CG22&gt;0),"n/a",CG22/CF22-1)</f>
        <v>0.16677580022510452</v>
      </c>
      <c r="CH23" s="34">
        <f t="shared" ref="CH23" si="315">IF(AND(CG22&lt;0,CH22&gt;0),"n/a",CH22/CG22-1)</f>
        <v>-0.17707333427243299</v>
      </c>
      <c r="CI23" s="34">
        <f t="shared" ref="CI23" si="316">IF(AND(CH22&lt;0,CI22&gt;0),"n/a",CI22/CH22-1)</f>
        <v>7.3727301354046482E-2</v>
      </c>
      <c r="CJ23" s="34">
        <f t="shared" ref="CJ23" si="317">IF(AND(CI22&lt;0,CJ22&gt;0),"n/a",CJ22/CI22-1)</f>
        <v>6.2115080063346761E-2</v>
      </c>
      <c r="CK23" s="34">
        <f t="shared" ref="CK23" si="318">IF(AND(CJ22&lt;0,CK22&gt;0),"n/a",CK22/CJ22-1)</f>
        <v>0.16677580022510452</v>
      </c>
      <c r="CL23" s="34"/>
      <c r="CM23" s="89" t="s">
        <v>65</v>
      </c>
      <c r="CN23" s="15" t="s">
        <v>65</v>
      </c>
      <c r="CO23" s="89" t="s">
        <v>65</v>
      </c>
      <c r="CP23" s="15" t="s">
        <v>65</v>
      </c>
      <c r="CQ23" s="89" t="s">
        <v>65</v>
      </c>
      <c r="CR23" s="15" t="s">
        <v>65</v>
      </c>
      <c r="CS23" s="89" t="s">
        <v>65</v>
      </c>
      <c r="CT23" s="15" t="s">
        <v>65</v>
      </c>
      <c r="CU23" s="89" t="s">
        <v>65</v>
      </c>
      <c r="CV23" s="89" t="s">
        <v>65</v>
      </c>
      <c r="CW23" s="89" t="s">
        <v>65</v>
      </c>
      <c r="CX23" s="89" t="s">
        <v>65</v>
      </c>
      <c r="CY23" s="89" t="s">
        <v>65</v>
      </c>
      <c r="CZ23" s="89" t="s">
        <v>65</v>
      </c>
      <c r="DA23" s="89" t="s">
        <v>65</v>
      </c>
      <c r="DB23" s="15" t="s">
        <v>65</v>
      </c>
      <c r="DC23" s="89" t="s">
        <v>65</v>
      </c>
      <c r="DD23" s="89" t="s">
        <v>65</v>
      </c>
      <c r="DE23" s="89" t="s">
        <v>65</v>
      </c>
      <c r="DF23" s="89" t="s">
        <v>65</v>
      </c>
      <c r="DG23" s="89" t="s">
        <v>65</v>
      </c>
      <c r="DH23" s="89" t="s">
        <v>65</v>
      </c>
    </row>
    <row r="24" spans="1:112" ht="12" hidden="1" outlineLevel="1" x14ac:dyDescent="0.3">
      <c r="A24" s="5" t="s">
        <v>2</v>
      </c>
      <c r="B24" s="15" t="s">
        <v>65</v>
      </c>
      <c r="C24" s="15" t="s">
        <v>65</v>
      </c>
      <c r="D24" s="15" t="s">
        <v>65</v>
      </c>
      <c r="E24" s="15" t="s">
        <v>65</v>
      </c>
      <c r="F24" s="16">
        <f>IF(AND(B22&lt;0,F22&gt;0),"n/a",F22/B22-1)</f>
        <v>1.1376623376623378</v>
      </c>
      <c r="G24" s="16">
        <f t="shared" ref="G24:AT24" si="319">IF(AND(C22&lt;0,G22&gt;0),"n/a",G22/C22-1)</f>
        <v>0.91718750000000004</v>
      </c>
      <c r="H24" s="16">
        <f t="shared" si="319"/>
        <v>0.88269230769230766</v>
      </c>
      <c r="I24" s="16">
        <f t="shared" si="319"/>
        <v>0.52173913043478271</v>
      </c>
      <c r="J24" s="16">
        <f t="shared" si="319"/>
        <v>0.33292831105710818</v>
      </c>
      <c r="K24" s="16">
        <f t="shared" si="319"/>
        <v>0.19812958435207828</v>
      </c>
      <c r="L24" s="16">
        <f t="shared" si="319"/>
        <v>0.20513176710929537</v>
      </c>
      <c r="M24" s="16">
        <f t="shared" si="319"/>
        <v>0.22122448979591836</v>
      </c>
      <c r="N24" s="16">
        <f t="shared" si="319"/>
        <v>0.33819507748404742</v>
      </c>
      <c r="O24" s="16">
        <f t="shared" si="319"/>
        <v>0.53390404086782906</v>
      </c>
      <c r="P24" s="16">
        <f t="shared" si="319"/>
        <v>0.63414204152483755</v>
      </c>
      <c r="Q24" s="16">
        <f t="shared" si="319"/>
        <v>0.7593582887700534</v>
      </c>
      <c r="R24" s="16">
        <f t="shared" si="319"/>
        <v>0.71934604904632149</v>
      </c>
      <c r="S24" s="16">
        <f t="shared" si="319"/>
        <v>0.6784922394678492</v>
      </c>
      <c r="T24" s="16">
        <f t="shared" si="319"/>
        <v>0.62448132780082988</v>
      </c>
      <c r="U24" s="16">
        <f t="shared" si="319"/>
        <v>0.45896656534954405</v>
      </c>
      <c r="V24" s="16">
        <f t="shared" si="319"/>
        <v>0.35499207606973049</v>
      </c>
      <c r="W24" s="16">
        <f t="shared" si="319"/>
        <v>0.30383091149273445</v>
      </c>
      <c r="X24" s="16">
        <f t="shared" si="319"/>
        <v>0.32950191570881215</v>
      </c>
      <c r="Y24" s="16">
        <f t="shared" si="319"/>
        <v>0.47187500000000004</v>
      </c>
      <c r="Z24" s="16">
        <f t="shared" si="319"/>
        <v>0.48538011695906436</v>
      </c>
      <c r="AA24" s="16">
        <f t="shared" si="319"/>
        <v>0.56534954407294835</v>
      </c>
      <c r="AB24" s="16">
        <f t="shared" si="319"/>
        <v>0.50144092219020164</v>
      </c>
      <c r="AC24" s="16">
        <f t="shared" si="319"/>
        <v>0.43312101910828016</v>
      </c>
      <c r="AD24" s="16">
        <f t="shared" si="319"/>
        <v>0.47165354330708653</v>
      </c>
      <c r="AE24" s="16">
        <f t="shared" si="319"/>
        <v>0.42977346278317152</v>
      </c>
      <c r="AF24" s="16">
        <f t="shared" si="319"/>
        <v>0.55726167626359557</v>
      </c>
      <c r="AG24" s="16">
        <f t="shared" si="319"/>
        <v>0.57827160493827168</v>
      </c>
      <c r="AH24" s="16">
        <f t="shared" si="319"/>
        <v>0.60085607276618513</v>
      </c>
      <c r="AI24" s="16">
        <f t="shared" si="319"/>
        <v>0.46989588048890907</v>
      </c>
      <c r="AJ24" s="16">
        <f t="shared" si="319"/>
        <v>0.34182415776499586</v>
      </c>
      <c r="AK24" s="16">
        <f t="shared" si="319"/>
        <v>0.2787859824780976</v>
      </c>
      <c r="AL24" s="16">
        <f t="shared" si="319"/>
        <v>0.20621657754010703</v>
      </c>
      <c r="AM24" s="16">
        <f t="shared" si="319"/>
        <v>0.24514936864798265</v>
      </c>
      <c r="AN24" s="16">
        <f t="shared" si="319"/>
        <v>0.24219228413962024</v>
      </c>
      <c r="AO24" s="16">
        <f t="shared" si="319"/>
        <v>0.2407633961340836</v>
      </c>
      <c r="AP24" s="16">
        <f t="shared" si="319"/>
        <v>0.15572180659462465</v>
      </c>
      <c r="AQ24" s="16">
        <f t="shared" si="319"/>
        <v>9.1021518674251789E-2</v>
      </c>
      <c r="AR24" s="16">
        <f t="shared" si="319"/>
        <v>0.24500862706433324</v>
      </c>
      <c r="AS24" s="16">
        <f t="shared" si="319"/>
        <v>0.34529678564385713</v>
      </c>
      <c r="AT24" s="16">
        <f t="shared" si="319"/>
        <v>0.5279309518101174</v>
      </c>
      <c r="AU24" s="16">
        <f t="shared" ref="AU24" si="320">IF(AND(AQ22&lt;0,AU22&gt;0),"n/a",AU22/AQ22-1)</f>
        <v>0.6334164588528679</v>
      </c>
      <c r="AV24" s="34">
        <f t="shared" ref="AV24" si="321">IF(AND(AR22&lt;0,AV22&gt;0),"n/a",AV22/AR22-1)</f>
        <v>0.35042565828548811</v>
      </c>
      <c r="AW24" s="34">
        <f t="shared" ref="AW24" si="322">IF(AND(AS22&lt;0,AW22&gt;0),"n/a",AW22/AS22-1)</f>
        <v>0.19818235121665206</v>
      </c>
      <c r="AX24" s="34">
        <f t="shared" ref="AX24" si="323">IF(AND(AT22&lt;0,AX22&gt;0),"n/a",AX22/AT22-1)</f>
        <v>-1.4122077514514553E-3</v>
      </c>
      <c r="AY24" s="34">
        <f t="shared" ref="AY24" si="324">IF(AND(AU22&lt;0,AY22&gt;0),"n/a",AY22/AU22-1)</f>
        <v>-0.11727966689798752</v>
      </c>
      <c r="AZ24" s="34">
        <f t="shared" ref="AZ24" si="325">IF(AND(AV22&lt;0,AZ22&gt;0),"n/a",AZ22/AV22-1)</f>
        <v>-0.16331916141328251</v>
      </c>
      <c r="BA24" s="34">
        <f t="shared" ref="BA24" si="326">IF(AND(AW22&lt;0,BA22&gt;0),"n/a",BA22/AW22-1)</f>
        <v>-0.15537068754587713</v>
      </c>
      <c r="BB24" s="34">
        <f t="shared" ref="BB24" si="327">IF(AND(AX22&lt;0,BB22&gt;0),"n/a",BB22/AX22-1)</f>
        <v>-1.492771841609053E-2</v>
      </c>
      <c r="BC24" s="34">
        <f t="shared" ref="BC24:BM24" si="328">IF(AND(AY22&lt;0,BC22&gt;0),"n/a",BC22/AY22-1)</f>
        <v>0.14276729559748436</v>
      </c>
      <c r="BD24" s="34">
        <f t="shared" si="328"/>
        <v>0.35289994743297703</v>
      </c>
      <c r="BE24" s="34">
        <f t="shared" si="328"/>
        <v>0.32662224797219008</v>
      </c>
      <c r="BF24" s="34">
        <f t="shared" si="328"/>
        <v>0.32828202265114048</v>
      </c>
      <c r="BG24" s="34">
        <f t="shared" si="328"/>
        <v>0.25687947165657676</v>
      </c>
      <c r="BH24" s="34">
        <f t="shared" si="328"/>
        <v>0.21201916850148939</v>
      </c>
      <c r="BI24" s="34">
        <f t="shared" si="328"/>
        <v>0.21781853914182769</v>
      </c>
      <c r="BJ24" s="34">
        <f t="shared" si="328"/>
        <v>0.14410952323766058</v>
      </c>
      <c r="BK24" s="34">
        <f t="shared" si="328"/>
        <v>0.24422550629447182</v>
      </c>
      <c r="BL24" s="34">
        <f t="shared" si="328"/>
        <v>0.29001923487924763</v>
      </c>
      <c r="BM24" s="34">
        <f t="shared" si="328"/>
        <v>0.27290658059888839</v>
      </c>
      <c r="BN24" s="43">
        <v>0.4</v>
      </c>
      <c r="BO24" s="43">
        <v>0.26</v>
      </c>
      <c r="BP24" s="43">
        <v>0.26</v>
      </c>
      <c r="BQ24" s="43">
        <v>0.25</v>
      </c>
      <c r="BR24" s="43">
        <v>0.185</v>
      </c>
      <c r="BS24" s="43">
        <v>0.185</v>
      </c>
      <c r="BT24" s="43">
        <v>0.185</v>
      </c>
      <c r="BU24" s="43">
        <v>0.185</v>
      </c>
      <c r="BV24" s="43">
        <f>BR24-0.03</f>
        <v>0.155</v>
      </c>
      <c r="BW24" s="43">
        <f t="shared" ref="BW24:BY24" si="329">BS24-0.03</f>
        <v>0.155</v>
      </c>
      <c r="BX24" s="43">
        <f t="shared" si="329"/>
        <v>0.155</v>
      </c>
      <c r="BY24" s="43">
        <f t="shared" si="329"/>
        <v>0.155</v>
      </c>
      <c r="BZ24" s="43">
        <f t="shared" ref="BZ24:CK24" si="330">BV24-0.02</f>
        <v>0.13500000000000001</v>
      </c>
      <c r="CA24" s="43">
        <f t="shared" si="330"/>
        <v>0.13500000000000001</v>
      </c>
      <c r="CB24" s="43">
        <f t="shared" si="330"/>
        <v>0.13500000000000001</v>
      </c>
      <c r="CC24" s="43">
        <f t="shared" si="330"/>
        <v>0.13500000000000001</v>
      </c>
      <c r="CD24" s="43">
        <f t="shared" si="330"/>
        <v>0.115</v>
      </c>
      <c r="CE24" s="43">
        <f t="shared" si="330"/>
        <v>0.115</v>
      </c>
      <c r="CF24" s="43">
        <f t="shared" si="330"/>
        <v>0.115</v>
      </c>
      <c r="CG24" s="43">
        <f t="shared" si="330"/>
        <v>0.115</v>
      </c>
      <c r="CH24" s="43">
        <f t="shared" si="330"/>
        <v>9.5000000000000001E-2</v>
      </c>
      <c r="CI24" s="43">
        <f t="shared" si="330"/>
        <v>9.5000000000000001E-2</v>
      </c>
      <c r="CJ24" s="43">
        <f t="shared" si="330"/>
        <v>9.5000000000000001E-2</v>
      </c>
      <c r="CK24" s="43">
        <f t="shared" si="330"/>
        <v>9.5000000000000001E-2</v>
      </c>
      <c r="CL24" s="43"/>
      <c r="CM24" s="89" t="s">
        <v>65</v>
      </c>
      <c r="CN24" s="16">
        <f>IF(AND(CM22&lt;0,CN22&gt;0),"n/a",CN22/CM22-1)</f>
        <v>0.80405040504050396</v>
      </c>
      <c r="CO24" s="90">
        <f>IF(AND(CN22&lt;0,CO22&gt;0),"n/a",CO22/CN22-1)</f>
        <v>0.23457266876216121</v>
      </c>
      <c r="CP24" s="16">
        <f t="shared" ref="CP24:DC24" si="331">IF(AND(CO22&lt;0,CP22&gt;0),"n/a",CP22/CO22-1)</f>
        <v>0.58257134705272362</v>
      </c>
      <c r="CQ24" s="90">
        <f t="shared" si="331"/>
        <v>0.59908069458631252</v>
      </c>
      <c r="CR24" s="16">
        <f t="shared" si="331"/>
        <v>0.37208559565633981</v>
      </c>
      <c r="CS24" s="90">
        <f t="shared" si="331"/>
        <v>0.49045623836126628</v>
      </c>
      <c r="CT24" s="16">
        <f t="shared" si="331"/>
        <v>0.51616429798531938</v>
      </c>
      <c r="CU24" s="90">
        <f t="shared" si="331"/>
        <v>0.40008240626287606</v>
      </c>
      <c r="CV24" s="90">
        <f t="shared" si="331"/>
        <v>0.23454973513831656</v>
      </c>
      <c r="CW24" s="90">
        <f t="shared" si="331"/>
        <v>0.21901072705601909</v>
      </c>
      <c r="CX24" s="90">
        <f t="shared" si="331"/>
        <v>0.39687118064043014</v>
      </c>
      <c r="CY24" s="90">
        <f t="shared" si="331"/>
        <v>-0.11332376719280435</v>
      </c>
      <c r="CZ24" s="90">
        <f t="shared" si="331"/>
        <v>0.2005920663114269</v>
      </c>
      <c r="DA24" s="90">
        <f t="shared" si="331"/>
        <v>0.248446592366111</v>
      </c>
      <c r="DB24" s="16">
        <f t="shared" si="331"/>
        <v>0.24198135566440193</v>
      </c>
      <c r="DC24" s="90">
        <f t="shared" si="331"/>
        <v>0.28526980896041398</v>
      </c>
      <c r="DD24" s="90">
        <f>IF(AND(DC22&lt;0,DD22&gt;0),"n/a",DD22/DC22-1)</f>
        <v>0.18500000000000005</v>
      </c>
      <c r="DE24" s="90">
        <f>IF(AND(DD22&lt;0,DE22&gt;0),"n/a",DE22/DD22-1)</f>
        <v>0.15500000000000003</v>
      </c>
      <c r="DF24" s="90">
        <f>IF(AND(DE22&lt;0,DF22&gt;0),"n/a",DF22/DE22-1)</f>
        <v>0.13500000000000001</v>
      </c>
      <c r="DG24" s="90">
        <f>IF(AND(DF22&lt;0,DG22&gt;0),"n/a",DG22/DF22-1)</f>
        <v>0.11499999999999977</v>
      </c>
      <c r="DH24" s="90">
        <f>IF(AND(DG22&lt;0,DH22&gt;0),"n/a",DH22/DG22-1)</f>
        <v>9.4999999999999973E-2</v>
      </c>
    </row>
    <row r="25" spans="1:112" ht="12" hidden="1" outlineLevel="1" x14ac:dyDescent="0.3">
      <c r="A25" s="5" t="s">
        <v>5</v>
      </c>
      <c r="B25" s="16">
        <f>B22/B$8</f>
        <v>0.28329654157468726</v>
      </c>
      <c r="C25" s="16">
        <f>C22/C$8</f>
        <v>0.30206489675516224</v>
      </c>
      <c r="D25" s="16">
        <f t="shared" ref="D25:E25" si="332">D22/D$8</f>
        <v>0.28888888888888886</v>
      </c>
      <c r="E25" s="16">
        <f t="shared" si="332"/>
        <v>0.30736922489499807</v>
      </c>
      <c r="F25" s="16">
        <f>F22/F$8</f>
        <v>0.32287171439780304</v>
      </c>
      <c r="G25" s="16">
        <f t="shared" ref="G25:AT25" si="333">G22/G$8</f>
        <v>0.31640020629190307</v>
      </c>
      <c r="H25" s="16">
        <f t="shared" si="333"/>
        <v>0.30670426065162909</v>
      </c>
      <c r="I25" s="16">
        <f t="shared" si="333"/>
        <v>0.32476139978791091</v>
      </c>
      <c r="J25" s="16">
        <f t="shared" si="333"/>
        <v>0.31450688073394495</v>
      </c>
      <c r="K25" s="16">
        <f t="shared" si="333"/>
        <v>0.29647522188677877</v>
      </c>
      <c r="L25" s="16">
        <f t="shared" si="333"/>
        <v>0.27156651886333838</v>
      </c>
      <c r="M25" s="16">
        <f t="shared" si="333"/>
        <v>0.28141459744168545</v>
      </c>
      <c r="N25" s="16">
        <f t="shared" si="333"/>
        <v>0.29477911646586347</v>
      </c>
      <c r="O25" s="16">
        <f t="shared" si="333"/>
        <v>0.28205128205128205</v>
      </c>
      <c r="P25" s="16">
        <f t="shared" si="333"/>
        <v>0.26807563959955505</v>
      </c>
      <c r="Q25" s="16">
        <f t="shared" si="333"/>
        <v>0.28071672354948807</v>
      </c>
      <c r="R25" s="16">
        <f t="shared" si="333"/>
        <v>0.27858719646799118</v>
      </c>
      <c r="S25" s="16">
        <f t="shared" si="333"/>
        <v>0.28288490284005979</v>
      </c>
      <c r="T25" s="16">
        <f t="shared" si="333"/>
        <v>0.26479540074399732</v>
      </c>
      <c r="U25" s="16">
        <f t="shared" si="333"/>
        <v>0.26711185308848079</v>
      </c>
      <c r="V25" s="16">
        <f t="shared" si="333"/>
        <v>0.25776303889056379</v>
      </c>
      <c r="W25" s="16">
        <f t="shared" si="333"/>
        <v>0.25790436373138226</v>
      </c>
      <c r="X25" s="16">
        <f t="shared" si="333"/>
        <v>0.24214933705512909</v>
      </c>
      <c r="Y25" s="16">
        <f t="shared" si="333"/>
        <v>0.25066524747205959</v>
      </c>
      <c r="Z25" s="16">
        <f t="shared" si="333"/>
        <v>0.2441838108056143</v>
      </c>
      <c r="AA25" s="16">
        <f t="shared" si="333"/>
        <v>0.24763583907677511</v>
      </c>
      <c r="AB25" s="16">
        <f t="shared" si="333"/>
        <v>0.22931338028169015</v>
      </c>
      <c r="AC25" s="16">
        <f t="shared" si="333"/>
        <v>0.23467377448139992</v>
      </c>
      <c r="AD25" s="16">
        <f t="shared" si="333"/>
        <v>0.237877052310042</v>
      </c>
      <c r="AE25" s="16">
        <f t="shared" si="333"/>
        <v>0.24105194238323877</v>
      </c>
      <c r="AF25" s="16">
        <f t="shared" si="333"/>
        <v>0.2399921120094656</v>
      </c>
      <c r="AG25" s="16">
        <f t="shared" si="333"/>
        <v>0.25009781673057357</v>
      </c>
      <c r="AH25" s="16">
        <f t="shared" si="333"/>
        <v>0.2536668079694786</v>
      </c>
      <c r="AI25" s="16">
        <f t="shared" si="333"/>
        <v>0.24904126399754564</v>
      </c>
      <c r="AJ25" s="16">
        <f t="shared" si="333"/>
        <v>0.24122904202673756</v>
      </c>
      <c r="AK25" s="16">
        <f t="shared" si="333"/>
        <v>0.24561298076923077</v>
      </c>
      <c r="AL25" s="16">
        <f t="shared" si="333"/>
        <v>0.24201984978540772</v>
      </c>
      <c r="AM25" s="16">
        <f t="shared" si="333"/>
        <v>0.24320991367642195</v>
      </c>
      <c r="AN25" s="16">
        <f t="shared" si="333"/>
        <v>0.23338894322038772</v>
      </c>
      <c r="AO25" s="16">
        <f t="shared" si="333"/>
        <v>0.24455054012345678</v>
      </c>
      <c r="AP25" s="16">
        <f t="shared" si="333"/>
        <v>0.23916284403669724</v>
      </c>
      <c r="AQ25" s="16">
        <f t="shared" si="333"/>
        <v>0.24076196714153159</v>
      </c>
      <c r="AR25" s="16">
        <f t="shared" si="333"/>
        <v>0.23801894349936384</v>
      </c>
      <c r="AS25" s="16">
        <f t="shared" si="333"/>
        <v>0.25092875271269355</v>
      </c>
      <c r="AT25" s="16">
        <f t="shared" si="333"/>
        <v>0.2505208538071465</v>
      </c>
      <c r="AU25" s="16">
        <f t="shared" ref="AU25:BC25" si="334">AU22/AU$8</f>
        <v>0.25209937018894329</v>
      </c>
      <c r="AV25" s="34">
        <f t="shared" si="334"/>
        <v>0.24122931107653134</v>
      </c>
      <c r="AW25" s="34">
        <f t="shared" si="334"/>
        <v>0.25043659425840253</v>
      </c>
      <c r="AX25" s="34">
        <f t="shared" si="334"/>
        <v>0.23572116453070599</v>
      </c>
      <c r="AY25" s="34">
        <f t="shared" si="334"/>
        <v>0.22591645353793691</v>
      </c>
      <c r="AZ25" s="34">
        <f t="shared" si="334"/>
        <v>0.20953115247641077</v>
      </c>
      <c r="BA25" s="34">
        <f t="shared" si="334"/>
        <v>0.22089972483522108</v>
      </c>
      <c r="BB25" s="34">
        <f t="shared" si="334"/>
        <v>0.22308814632931212</v>
      </c>
      <c r="BC25" s="34">
        <f t="shared" si="334"/>
        <v>0.23074480919423457</v>
      </c>
      <c r="BD25" s="34">
        <f t="shared" ref="BD25:BE25" si="335">BD22/BD$8</f>
        <v>0.22949796391522753</v>
      </c>
      <c r="BE25" s="34">
        <f t="shared" si="335"/>
        <v>0.23662997984808556</v>
      </c>
      <c r="BF25" s="34">
        <f t="shared" ref="BF25:BG25" si="336">BF22/BF$8</f>
        <v>0.23367475796267714</v>
      </c>
      <c r="BG25" s="34">
        <f t="shared" si="336"/>
        <v>0.23833128962404446</v>
      </c>
      <c r="BH25" s="34">
        <f t="shared" ref="BH25:BI25" si="337">BH22/BH$8</f>
        <v>0.23462454556850945</v>
      </c>
      <c r="BI25" s="34">
        <f t="shared" si="337"/>
        <v>0.23841993886668233</v>
      </c>
      <c r="BJ25" s="34">
        <f t="shared" ref="BJ25:BK25" si="338">BJ22/BJ$8</f>
        <v>0.23016524932354079</v>
      </c>
      <c r="BK25" s="34">
        <f t="shared" si="338"/>
        <v>0.24409939222129159</v>
      </c>
      <c r="BL25" s="34">
        <f t="shared" ref="BL25:BM25" si="339">BL22/BL$8</f>
        <v>0.2410446867137894</v>
      </c>
      <c r="BM25" s="34">
        <f t="shared" si="339"/>
        <v>0.24421624782840531</v>
      </c>
      <c r="BN25" s="34">
        <f t="shared" ref="BN25:BQ25" si="340">BN22/BN$8</f>
        <v>0.24357150057487972</v>
      </c>
      <c r="BO25" s="34">
        <f t="shared" si="340"/>
        <v>0.24777106285695302</v>
      </c>
      <c r="BP25" s="34">
        <f t="shared" si="340"/>
        <v>0.2479121197210542</v>
      </c>
      <c r="BQ25" s="34">
        <f t="shared" si="340"/>
        <v>0.24924506727194232</v>
      </c>
      <c r="BR25" s="34">
        <f>BR22/BR$8</f>
        <v>0.24237526918222843</v>
      </c>
      <c r="BS25" s="34">
        <f t="shared" ref="BS25:BU25" si="341">BS22/BS$8</f>
        <v>0.24655214600220862</v>
      </c>
      <c r="BT25" s="34">
        <f t="shared" si="341"/>
        <v>0.24668838823002442</v>
      </c>
      <c r="BU25" s="34">
        <f t="shared" si="341"/>
        <v>0.24799638803425514</v>
      </c>
      <c r="BV25" s="34">
        <f t="shared" ref="BV25:CC25" si="342">BV22/BV$8</f>
        <v>0.24246223160245459</v>
      </c>
      <c r="BW25" s="34">
        <f t="shared" si="342"/>
        <v>0.24662826340189503</v>
      </c>
      <c r="BX25" s="34">
        <f t="shared" si="342"/>
        <v>0.24675965207744074</v>
      </c>
      <c r="BY25" s="34">
        <f t="shared" si="342"/>
        <v>0.2480426975664605</v>
      </c>
      <c r="BZ25" s="34">
        <f t="shared" si="342"/>
        <v>0.24352832611188444</v>
      </c>
      <c r="CA25" s="34">
        <f t="shared" si="342"/>
        <v>0.2476998825843354</v>
      </c>
      <c r="CB25" s="34">
        <f t="shared" si="342"/>
        <v>0.24782950989942634</v>
      </c>
      <c r="CC25" s="34">
        <f t="shared" si="342"/>
        <v>0.24910348398797605</v>
      </c>
      <c r="CD25" s="34">
        <f t="shared" ref="CD25:CG25" si="343">CD22/CD$8</f>
        <v>0.2446740723359149</v>
      </c>
      <c r="CE25" s="34">
        <f t="shared" si="343"/>
        <v>0.24885742565394978</v>
      </c>
      <c r="CF25" s="34">
        <f t="shared" si="343"/>
        <v>0.24898760625546987</v>
      </c>
      <c r="CG25" s="34">
        <f t="shared" si="343"/>
        <v>0.25026444530663933</v>
      </c>
      <c r="CH25" s="34">
        <f t="shared" ref="CH25:CK25" si="344">CH22/CH$8</f>
        <v>0.2449305742053523</v>
      </c>
      <c r="CI25" s="34">
        <f t="shared" si="344"/>
        <v>0.24911552676881504</v>
      </c>
      <c r="CJ25" s="34">
        <f t="shared" si="344"/>
        <v>0.24924564477637254</v>
      </c>
      <c r="CK25" s="34">
        <f t="shared" si="344"/>
        <v>0.2505215302839055</v>
      </c>
      <c r="CL25" s="34"/>
      <c r="CM25" s="90">
        <f>CM22/CM$8</f>
        <v>0.29733708015522547</v>
      </c>
      <c r="CN25" s="16">
        <f t="shared" ref="CN25:DC25" si="345">CN22/CN$8</f>
        <v>0.31775449054330424</v>
      </c>
      <c r="CO25" s="90">
        <f>CO22/CO$8</f>
        <v>0.28914942098928442</v>
      </c>
      <c r="CP25" s="16">
        <f t="shared" si="345"/>
        <v>0.28027483538505582</v>
      </c>
      <c r="CQ25" s="90">
        <f t="shared" si="345"/>
        <v>0.27245040027845457</v>
      </c>
      <c r="CR25" s="16">
        <f t="shared" si="345"/>
        <v>0.25152224824355973</v>
      </c>
      <c r="CS25" s="90">
        <f t="shared" si="345"/>
        <v>0.2381625441696113</v>
      </c>
      <c r="CT25" s="16">
        <f t="shared" si="345"/>
        <v>0.2430524260177257</v>
      </c>
      <c r="CU25" s="90">
        <f t="shared" si="345"/>
        <v>0.24707336581109576</v>
      </c>
      <c r="CV25" s="90">
        <f t="shared" si="345"/>
        <v>0.24090331565081941</v>
      </c>
      <c r="CW25" s="90">
        <f t="shared" si="345"/>
        <v>0.24302296569996079</v>
      </c>
      <c r="CX25" s="90">
        <f t="shared" si="345"/>
        <v>0.24860354638314164</v>
      </c>
      <c r="CY25" s="90">
        <f t="shared" si="345"/>
        <v>0.22293890409271302</v>
      </c>
      <c r="CZ25" s="90">
        <f t="shared" si="345"/>
        <v>0.23052263012701973</v>
      </c>
      <c r="DA25" s="90">
        <f t="shared" si="345"/>
        <v>0.23640370536381294</v>
      </c>
      <c r="DB25" s="16">
        <f t="shared" si="345"/>
        <v>0.24041412215686075</v>
      </c>
      <c r="DC25" s="90">
        <f t="shared" si="345"/>
        <v>0.24729638059076151</v>
      </c>
      <c r="DD25" s="90">
        <f>DD22/DD$8</f>
        <v>0.24607274098529683</v>
      </c>
      <c r="DE25" s="90">
        <f>DE22/DE$8</f>
        <v>0.24614151830253297</v>
      </c>
      <c r="DF25" s="90">
        <f>DF22/DF$8</f>
        <v>0.24720839669151956</v>
      </c>
      <c r="DG25" s="90">
        <f>DG22/DG$8</f>
        <v>0.24836446940079057</v>
      </c>
      <c r="DH25" s="90">
        <f>DH22/DH$8</f>
        <v>0.24862191720635513</v>
      </c>
    </row>
    <row r="26" spans="1:112" ht="12" hidden="1" outlineLevel="2" x14ac:dyDescent="0.3">
      <c r="A26" s="5"/>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34"/>
      <c r="AW26" s="34"/>
      <c r="AX26" s="34"/>
      <c r="AY26" s="34"/>
      <c r="AZ26" s="34"/>
      <c r="BA26" s="34"/>
      <c r="BB26" s="34"/>
      <c r="BC26" s="34"/>
      <c r="BD26" s="34"/>
      <c r="BE26" s="34"/>
      <c r="BF26" s="34"/>
      <c r="BG26" s="34"/>
      <c r="BH26" s="34"/>
      <c r="BI26" s="34"/>
      <c r="BJ26" s="34"/>
      <c r="BK26" s="34"/>
      <c r="BL26" s="34"/>
      <c r="BM26" s="34"/>
      <c r="BN26" s="34"/>
      <c r="BO26" s="34"/>
      <c r="BP26" s="34"/>
      <c r="BQ26" s="34"/>
      <c r="BR26" s="34"/>
      <c r="BS26" s="34"/>
      <c r="BT26" s="34"/>
      <c r="BU26" s="34"/>
      <c r="BV26" s="34"/>
      <c r="BW26" s="34"/>
      <c r="BX26" s="34"/>
      <c r="BY26" s="34"/>
      <c r="BZ26" s="34"/>
      <c r="CA26" s="34"/>
      <c r="CB26" s="34"/>
      <c r="CC26" s="34"/>
      <c r="CD26" s="34"/>
      <c r="CE26" s="34"/>
      <c r="CF26" s="34"/>
      <c r="CG26" s="34"/>
      <c r="CH26" s="34"/>
      <c r="CI26" s="34"/>
      <c r="CJ26" s="34"/>
      <c r="CK26" s="34"/>
      <c r="CL26" s="34"/>
      <c r="CM26" s="90"/>
      <c r="CN26" s="16"/>
      <c r="CO26" s="90"/>
      <c r="CP26" s="16"/>
      <c r="CQ26" s="90"/>
      <c r="CR26" s="16"/>
      <c r="CS26" s="90"/>
      <c r="CT26" s="16"/>
      <c r="CU26" s="90"/>
      <c r="CV26" s="90"/>
      <c r="CW26" s="90"/>
      <c r="CX26" s="90"/>
      <c r="CY26" s="90"/>
      <c r="CZ26" s="90"/>
      <c r="DA26" s="90"/>
      <c r="DB26" s="16"/>
      <c r="DC26" s="90"/>
      <c r="DD26" s="90"/>
      <c r="DE26" s="90"/>
      <c r="DF26" s="90"/>
      <c r="DG26" s="90"/>
      <c r="DH26" s="90"/>
    </row>
    <row r="27" spans="1:112" ht="12" hidden="1" outlineLevel="2" x14ac:dyDescent="0.3">
      <c r="A27" s="291" t="s">
        <v>385</v>
      </c>
      <c r="B27" s="302"/>
      <c r="C27" s="302"/>
      <c r="D27" s="302"/>
      <c r="E27" s="302"/>
      <c r="F27" s="302"/>
      <c r="G27" s="302"/>
      <c r="H27" s="302"/>
      <c r="I27" s="302"/>
      <c r="J27" s="302"/>
      <c r="K27" s="302"/>
      <c r="L27" s="302"/>
      <c r="M27" s="302"/>
      <c r="N27" s="302"/>
      <c r="O27" s="302"/>
      <c r="P27" s="302"/>
      <c r="Q27" s="302"/>
      <c r="R27" s="302"/>
      <c r="S27" s="302"/>
      <c r="T27" s="302"/>
      <c r="U27" s="302"/>
      <c r="V27" s="302"/>
      <c r="W27" s="302"/>
      <c r="X27" s="302"/>
      <c r="Y27" s="302"/>
      <c r="Z27" s="302"/>
      <c r="AA27" s="302"/>
      <c r="AB27" s="302"/>
      <c r="AC27" s="302"/>
      <c r="AD27" s="302"/>
      <c r="AE27" s="302"/>
      <c r="AF27" s="302"/>
      <c r="AG27" s="302"/>
      <c r="AH27" s="302"/>
      <c r="AI27" s="302"/>
      <c r="AJ27" s="302"/>
      <c r="AK27" s="302"/>
      <c r="AL27" s="302"/>
      <c r="AM27" s="302"/>
      <c r="AN27" s="302"/>
      <c r="AO27" s="302"/>
      <c r="AP27" s="302"/>
      <c r="AQ27" s="302"/>
      <c r="AR27" s="302"/>
      <c r="AS27" s="302"/>
      <c r="AT27" s="302"/>
      <c r="AU27" s="302"/>
      <c r="AV27" s="302"/>
      <c r="AW27" s="302"/>
      <c r="AX27" s="302"/>
      <c r="AY27" s="302"/>
      <c r="AZ27" s="302"/>
      <c r="BA27" s="302"/>
      <c r="BB27" s="352">
        <v>0.11</v>
      </c>
      <c r="BC27" s="352">
        <v>0.26</v>
      </c>
      <c r="BD27" s="352">
        <v>0.25</v>
      </c>
      <c r="BE27" s="352">
        <v>0.17</v>
      </c>
      <c r="BF27" s="352">
        <v>0.12</v>
      </c>
      <c r="BG27" s="352">
        <v>0.06</v>
      </c>
      <c r="BH27" s="352">
        <v>0.05</v>
      </c>
      <c r="BI27" s="352">
        <v>0.05</v>
      </c>
      <c r="BJ27" s="352">
        <v>0.05</v>
      </c>
      <c r="BK27" s="352">
        <v>0.06</v>
      </c>
      <c r="BL27" s="352">
        <v>0.09</v>
      </c>
      <c r="BM27" s="352">
        <v>0.13</v>
      </c>
      <c r="BN27" s="43"/>
      <c r="BO27" s="43"/>
      <c r="BP27" s="43"/>
      <c r="BQ27" s="43"/>
      <c r="BR27" s="43"/>
      <c r="BS27" s="43"/>
      <c r="BT27" s="43"/>
      <c r="BU27" s="43"/>
      <c r="BV27" s="43"/>
      <c r="BW27" s="43"/>
      <c r="BX27" s="43"/>
      <c r="BY27" s="43"/>
      <c r="BZ27" s="43"/>
      <c r="CA27" s="43"/>
      <c r="CB27" s="43"/>
      <c r="CC27" s="43"/>
      <c r="CD27" s="43"/>
      <c r="CE27" s="43"/>
      <c r="CF27" s="43"/>
      <c r="CG27" s="43"/>
      <c r="CH27" s="43"/>
      <c r="CI27" s="43"/>
      <c r="CJ27" s="43"/>
      <c r="CK27" s="43"/>
      <c r="CL27" s="43"/>
      <c r="CM27" s="103"/>
      <c r="CN27" s="34"/>
      <c r="CO27" s="103"/>
      <c r="CP27" s="34"/>
      <c r="CQ27" s="103"/>
      <c r="CR27" s="34"/>
      <c r="CS27" s="103"/>
      <c r="CT27" s="34"/>
      <c r="CU27" s="103"/>
      <c r="CV27" s="103"/>
      <c r="CW27" s="103"/>
      <c r="CX27" s="103"/>
      <c r="CY27" s="103"/>
      <c r="CZ27" s="103"/>
      <c r="DA27" s="103"/>
      <c r="DB27" s="34"/>
      <c r="DC27" s="103"/>
      <c r="DD27" s="103"/>
      <c r="DE27" s="103"/>
      <c r="DF27" s="103"/>
      <c r="DG27" s="103"/>
      <c r="DH27" s="103"/>
    </row>
    <row r="28" spans="1:112" ht="12" hidden="1" outlineLevel="2" x14ac:dyDescent="0.3">
      <c r="A28" s="291" t="s">
        <v>386</v>
      </c>
      <c r="B28" s="302"/>
      <c r="C28" s="302"/>
      <c r="D28" s="302"/>
      <c r="E28" s="302"/>
      <c r="F28" s="302"/>
      <c r="G28" s="302"/>
      <c r="H28" s="302"/>
      <c r="I28" s="302"/>
      <c r="J28" s="302"/>
      <c r="K28" s="302"/>
      <c r="L28" s="302"/>
      <c r="M28" s="302"/>
      <c r="N28" s="302"/>
      <c r="O28" s="302"/>
      <c r="P28" s="302"/>
      <c r="Q28" s="302"/>
      <c r="R28" s="302"/>
      <c r="S28" s="302"/>
      <c r="T28" s="302"/>
      <c r="U28" s="302"/>
      <c r="V28" s="302"/>
      <c r="W28" s="302"/>
      <c r="X28" s="302"/>
      <c r="Y28" s="302"/>
      <c r="Z28" s="302"/>
      <c r="AA28" s="302"/>
      <c r="AB28" s="302"/>
      <c r="AC28" s="302"/>
      <c r="AD28" s="302"/>
      <c r="AE28" s="302"/>
      <c r="AF28" s="302"/>
      <c r="AG28" s="302"/>
      <c r="AH28" s="302"/>
      <c r="AI28" s="302"/>
      <c r="AJ28" s="302"/>
      <c r="AK28" s="302"/>
      <c r="AL28" s="302"/>
      <c r="AM28" s="302"/>
      <c r="AN28" s="302"/>
      <c r="AO28" s="302"/>
      <c r="AP28" s="302"/>
      <c r="AQ28" s="302"/>
      <c r="AR28" s="302"/>
      <c r="AS28" s="302"/>
      <c r="AT28" s="302"/>
      <c r="AU28" s="302"/>
      <c r="AV28" s="302"/>
      <c r="AW28" s="302"/>
      <c r="AX28" s="302"/>
      <c r="AY28" s="302"/>
      <c r="AZ28" s="302"/>
      <c r="BA28" s="302"/>
      <c r="BB28" s="352">
        <v>-0.11</v>
      </c>
      <c r="BC28" s="352">
        <v>-0.09</v>
      </c>
      <c r="BD28" s="352">
        <v>0.08</v>
      </c>
      <c r="BE28" s="352">
        <v>0.14000000000000001</v>
      </c>
      <c r="BF28" s="352">
        <v>0.18</v>
      </c>
      <c r="BG28" s="352">
        <v>0.18</v>
      </c>
      <c r="BH28" s="352">
        <v>0.16</v>
      </c>
      <c r="BI28" s="352">
        <v>0.16</v>
      </c>
      <c r="BJ28" s="352">
        <v>0.09</v>
      </c>
      <c r="BK28" s="352">
        <v>0.17</v>
      </c>
      <c r="BL28" s="352">
        <v>0.19</v>
      </c>
      <c r="BM28" s="352">
        <v>0.12</v>
      </c>
      <c r="BN28" s="43"/>
      <c r="BO28" s="43"/>
      <c r="BP28" s="43"/>
      <c r="BQ28" s="43"/>
      <c r="BR28" s="43"/>
      <c r="BS28" s="43"/>
      <c r="BT28" s="43"/>
      <c r="BU28" s="43"/>
      <c r="BV28" s="43"/>
      <c r="BW28" s="43"/>
      <c r="BX28" s="43"/>
      <c r="BY28" s="43"/>
      <c r="BZ28" s="43"/>
      <c r="CA28" s="43"/>
      <c r="CB28" s="43"/>
      <c r="CC28" s="43"/>
      <c r="CD28" s="43"/>
      <c r="CE28" s="43"/>
      <c r="CF28" s="43"/>
      <c r="CG28" s="43"/>
      <c r="CH28" s="43"/>
      <c r="CI28" s="43"/>
      <c r="CJ28" s="43"/>
      <c r="CK28" s="43"/>
      <c r="CL28" s="43"/>
      <c r="CM28" s="103"/>
      <c r="CN28" s="34"/>
      <c r="CO28" s="103"/>
      <c r="CP28" s="34"/>
      <c r="CQ28" s="103"/>
      <c r="CR28" s="34"/>
      <c r="CS28" s="103"/>
      <c r="CT28" s="34"/>
      <c r="CU28" s="103"/>
      <c r="CV28" s="103"/>
      <c r="CW28" s="103"/>
      <c r="CX28" s="103"/>
      <c r="CY28" s="103"/>
      <c r="CZ28" s="103"/>
      <c r="DA28" s="103"/>
      <c r="DB28" s="34"/>
      <c r="DC28" s="103"/>
      <c r="DD28" s="103"/>
      <c r="DE28" s="103"/>
      <c r="DF28" s="103"/>
      <c r="DG28" s="103"/>
      <c r="DH28" s="103"/>
    </row>
    <row r="29" spans="1:112" ht="12" hidden="1" outlineLevel="1" x14ac:dyDescent="0.3">
      <c r="A29" s="45"/>
      <c r="AL29" s="34"/>
      <c r="AM29" s="34"/>
      <c r="AN29" s="34"/>
      <c r="AO29" s="34"/>
      <c r="AP29" s="34"/>
      <c r="AQ29" s="34"/>
      <c r="AR29" s="34"/>
      <c r="AS29" s="34"/>
      <c r="AT29" s="138">
        <f t="shared" ref="AT29:BM29" si="346">AT24-AS24</f>
        <v>0.18263416616626027</v>
      </c>
      <c r="AU29" s="138">
        <f t="shared" si="346"/>
        <v>0.1054855070427505</v>
      </c>
      <c r="AV29" s="138">
        <f t="shared" si="346"/>
        <v>-0.2829908005673798</v>
      </c>
      <c r="AW29" s="138">
        <f t="shared" si="346"/>
        <v>-0.15224330706883604</v>
      </c>
      <c r="AX29" s="138">
        <f t="shared" si="346"/>
        <v>-0.19959455896810352</v>
      </c>
      <c r="AY29" s="138">
        <f t="shared" si="346"/>
        <v>-0.11586745914653607</v>
      </c>
      <c r="AZ29" s="138">
        <f t="shared" si="346"/>
        <v>-4.6039494515294987E-2</v>
      </c>
      <c r="BA29" s="138">
        <f t="shared" si="346"/>
        <v>7.9484738674053812E-3</v>
      </c>
      <c r="BB29" s="138">
        <f t="shared" si="346"/>
        <v>0.1404429691297866</v>
      </c>
      <c r="BC29" s="138">
        <f t="shared" si="346"/>
        <v>0.15769501401357489</v>
      </c>
      <c r="BD29" s="138">
        <f t="shared" si="346"/>
        <v>0.21013265183549268</v>
      </c>
      <c r="BE29" s="138">
        <f>BE24-BD24</f>
        <v>-2.6277699460786952E-2</v>
      </c>
      <c r="BF29" s="138">
        <f t="shared" si="346"/>
        <v>1.6597746789503987E-3</v>
      </c>
      <c r="BG29" s="138">
        <f t="shared" si="346"/>
        <v>-7.1402550994563718E-2</v>
      </c>
      <c r="BH29" s="138">
        <f>BH24-BG24</f>
        <v>-4.4860303155087378E-2</v>
      </c>
      <c r="BI29" s="138">
        <f t="shared" si="346"/>
        <v>5.7993706403383083E-3</v>
      </c>
      <c r="BJ29" s="138">
        <f t="shared" si="346"/>
        <v>-7.3709015904167119E-2</v>
      </c>
      <c r="BK29" s="138">
        <f t="shared" si="346"/>
        <v>0.10011598305681124</v>
      </c>
      <c r="BL29" s="138">
        <f t="shared" si="346"/>
        <v>4.5793728584775817E-2</v>
      </c>
      <c r="BM29" s="138">
        <f t="shared" si="346"/>
        <v>-1.7112654280359241E-2</v>
      </c>
      <c r="BN29" s="138">
        <f t="shared" ref="BN29" si="347">BN24-BM24</f>
        <v>0.12709341940111163</v>
      </c>
      <c r="BO29" s="138">
        <f t="shared" ref="BO29" si="348">BO24-BN24</f>
        <v>-0.14000000000000001</v>
      </c>
      <c r="BP29" s="138">
        <f t="shared" ref="BP29" si="349">BP24-BO24</f>
        <v>0</v>
      </c>
      <c r="BQ29" s="138">
        <f t="shared" ref="BQ29" si="350">BQ24-BP24</f>
        <v>-1.0000000000000009E-2</v>
      </c>
      <c r="BR29" s="34"/>
      <c r="BS29" s="34"/>
      <c r="BT29" s="34"/>
      <c r="BU29" s="34"/>
      <c r="BV29" s="34"/>
      <c r="BW29" s="34"/>
      <c r="BX29" s="34"/>
      <c r="BY29" s="34"/>
      <c r="BZ29" s="34"/>
      <c r="CA29" s="34"/>
      <c r="CB29" s="34"/>
      <c r="CC29" s="34"/>
      <c r="CD29" s="34"/>
      <c r="CE29" s="34"/>
      <c r="CF29" s="34"/>
      <c r="CG29" s="34"/>
      <c r="CH29" s="34"/>
      <c r="CI29" s="34"/>
      <c r="CJ29" s="34"/>
      <c r="CK29" s="34"/>
      <c r="CL29" s="138"/>
      <c r="CM29" s="91"/>
      <c r="CO29" s="91"/>
      <c r="CQ29" s="91"/>
      <c r="CS29" s="91"/>
      <c r="CU29" s="91"/>
      <c r="CV29" s="103"/>
      <c r="CW29" s="103"/>
      <c r="CX29" s="103"/>
      <c r="CY29" s="103"/>
      <c r="CZ29" s="103"/>
      <c r="DA29" s="104"/>
      <c r="DB29" s="104"/>
      <c r="DC29" s="104"/>
      <c r="DD29" s="104"/>
      <c r="DE29" s="104"/>
      <c r="DF29" s="104"/>
      <c r="DG29" s="104"/>
      <c r="DH29" s="104"/>
    </row>
    <row r="30" spans="1:112" hidden="1" outlineLevel="1" x14ac:dyDescent="0.25">
      <c r="A30" s="139" t="s">
        <v>7</v>
      </c>
      <c r="B30" s="9">
        <v>22.25</v>
      </c>
      <c r="C30" s="9">
        <v>31.25</v>
      </c>
      <c r="D30" s="9">
        <v>36</v>
      </c>
      <c r="E30" s="9">
        <v>53.25</v>
      </c>
      <c r="F30" s="9">
        <v>55.75</v>
      </c>
      <c r="G30" s="10">
        <v>74.400000000000006</v>
      </c>
      <c r="H30" s="10">
        <v>87.75</v>
      </c>
      <c r="I30" s="10">
        <v>95.25</v>
      </c>
      <c r="J30" s="10">
        <v>99.25</v>
      </c>
      <c r="K30" s="10">
        <v>115.23699999999999</v>
      </c>
      <c r="L30" s="10">
        <v>133.172</v>
      </c>
      <c r="M30" s="10">
        <v>168</v>
      </c>
      <c r="N30" s="10">
        <v>176</v>
      </c>
      <c r="O30" s="10">
        <v>225</v>
      </c>
      <c r="P30" s="10">
        <v>255</v>
      </c>
      <c r="Q30" s="10">
        <v>318</v>
      </c>
      <c r="R30" s="10">
        <v>333</v>
      </c>
      <c r="S30" s="10">
        <v>408</v>
      </c>
      <c r="T30" s="10">
        <v>469</v>
      </c>
      <c r="U30" s="10">
        <v>531</v>
      </c>
      <c r="V30" s="10">
        <v>524</v>
      </c>
      <c r="W30" s="10">
        <v>605</v>
      </c>
      <c r="X30" s="10">
        <v>694</v>
      </c>
      <c r="Y30" s="10">
        <v>833</v>
      </c>
      <c r="Z30" s="10">
        <v>849</v>
      </c>
      <c r="AA30" s="10">
        <v>1009</v>
      </c>
      <c r="AB30" s="10">
        <v>1137</v>
      </c>
      <c r="AC30" s="10">
        <v>1337</v>
      </c>
      <c r="AD30" s="10">
        <v>1361</v>
      </c>
      <c r="AE30" s="10">
        <v>1558</v>
      </c>
      <c r="AF30" s="10">
        <v>1749</v>
      </c>
      <c r="AG30" s="10">
        <v>2048</v>
      </c>
      <c r="AH30" s="10">
        <v>2080</v>
      </c>
      <c r="AI30" s="10">
        <v>2297</v>
      </c>
      <c r="AJ30" s="10">
        <v>2406</v>
      </c>
      <c r="AK30" s="10">
        <v>2742</v>
      </c>
      <c r="AL30" s="10">
        <v>2670</v>
      </c>
      <c r="AM30" s="10">
        <v>2985</v>
      </c>
      <c r="AN30" s="10">
        <v>3243</v>
      </c>
      <c r="AO30" s="10">
        <v>3642</v>
      </c>
      <c r="AP30" s="10">
        <v>3236</v>
      </c>
      <c r="AQ30" s="10">
        <v>3312</v>
      </c>
      <c r="AR30" s="10">
        <v>4202</v>
      </c>
      <c r="AS30" s="10">
        <v>4703</v>
      </c>
      <c r="AT30" s="10">
        <v>4735</v>
      </c>
      <c r="AU30" s="9">
        <v>5152</v>
      </c>
      <c r="AV30" s="9">
        <v>5398</v>
      </c>
      <c r="AW30" s="9">
        <v>6183</v>
      </c>
      <c r="AX30" s="9">
        <v>5661</v>
      </c>
      <c r="AY30" s="9">
        <v>5835</v>
      </c>
      <c r="AZ30" s="9">
        <v>5717</v>
      </c>
      <c r="BA30" s="9">
        <v>5968</v>
      </c>
      <c r="BB30" s="9">
        <v>5893</v>
      </c>
      <c r="BC30" s="9">
        <v>6435</v>
      </c>
      <c r="BD30" s="9">
        <v>6829</v>
      </c>
      <c r="BE30" s="9">
        <v>7316</v>
      </c>
      <c r="BF30" s="9">
        <v>7338</v>
      </c>
      <c r="BG30" s="9">
        <v>7721</v>
      </c>
      <c r="BH30" s="9">
        <v>8050</v>
      </c>
      <c r="BI30" s="9">
        <v>9012</v>
      </c>
      <c r="BJ30" s="9">
        <v>8224</v>
      </c>
      <c r="BK30" s="9">
        <v>9148</v>
      </c>
      <c r="BL30" s="9">
        <v>10020</v>
      </c>
      <c r="BM30" s="9">
        <v>10893</v>
      </c>
      <c r="BN30" s="13">
        <f t="shared" ref="BN30" si="351">BJ30*(1+BN32)</f>
        <v>10526.72</v>
      </c>
      <c r="BO30" s="13">
        <f t="shared" ref="BO30" si="352">BK30*(1+BO32)</f>
        <v>10977.6</v>
      </c>
      <c r="BP30" s="13">
        <f t="shared" ref="BP30" si="353">BL30*(1+BP32)</f>
        <v>11623.199999999999</v>
      </c>
      <c r="BQ30" s="13">
        <f t="shared" ref="BQ30" si="354">BM30*(1+BQ32)</f>
        <v>13289.46</v>
      </c>
      <c r="BR30" s="13">
        <f t="shared" ref="BR30" si="355">BN30*(1+BR32)</f>
        <v>12474.163199999999</v>
      </c>
      <c r="BS30" s="13">
        <f t="shared" ref="BS30" si="356">BO30*(1+BS32)</f>
        <v>13008.456</v>
      </c>
      <c r="BT30" s="13">
        <f t="shared" ref="BT30" si="357">BP30*(1+BT32)</f>
        <v>13773.492</v>
      </c>
      <c r="BU30" s="13">
        <f t="shared" ref="BU30" si="358">BQ30*(1+BU32)</f>
        <v>15748.0101</v>
      </c>
      <c r="BV30" s="13">
        <f t="shared" ref="BV30" si="359">BR30*(1+BV32)</f>
        <v>14095.804415999997</v>
      </c>
      <c r="BW30" s="13">
        <f t="shared" ref="BW30" si="360">BS30*(1+BW32)</f>
        <v>14699.555279999999</v>
      </c>
      <c r="BX30" s="13">
        <f t="shared" ref="BX30" si="361">BT30*(1+BX32)</f>
        <v>15564.045959999999</v>
      </c>
      <c r="BY30" s="13">
        <f t="shared" ref="BY30" si="362">BU30*(1+BY32)</f>
        <v>17795.251412999998</v>
      </c>
      <c r="BZ30" s="13">
        <f t="shared" ref="BZ30" si="363">BV30*(1+BZ32)</f>
        <v>15575.863879679997</v>
      </c>
      <c r="CA30" s="13">
        <f t="shared" ref="CA30" si="364">BW30*(1+CA32)</f>
        <v>16243.008584399999</v>
      </c>
      <c r="CB30" s="13">
        <f t="shared" ref="CB30" si="365">BX30*(1+CB32)</f>
        <v>17198.270785799999</v>
      </c>
      <c r="CC30" s="13">
        <f t="shared" ref="CC30" si="366">BY30*(1+CC32)</f>
        <v>19663.752811364997</v>
      </c>
      <c r="CD30" s="13">
        <f t="shared" ref="CD30" si="367">BZ30*(1+CD32)</f>
        <v>17055.570948249595</v>
      </c>
      <c r="CE30" s="13">
        <f t="shared" ref="CE30" si="368">CA30*(1+CE32)</f>
        <v>17786.094399917998</v>
      </c>
      <c r="CF30" s="13">
        <f t="shared" ref="CF30" si="369">CB30*(1+CF32)</f>
        <v>18832.106510450998</v>
      </c>
      <c r="CG30" s="13">
        <f t="shared" ref="CG30" si="370">CC30*(1+CG32)</f>
        <v>21531.80932844467</v>
      </c>
      <c r="CH30" s="13">
        <f t="shared" ref="CH30" si="371">CD30*(1+CH32)</f>
        <v>18505.29447885081</v>
      </c>
      <c r="CI30" s="13">
        <f t="shared" ref="CI30" si="372">CE30*(1+CI32)</f>
        <v>19297.912423911028</v>
      </c>
      <c r="CJ30" s="13">
        <f t="shared" ref="CJ30" si="373">CF30*(1+CJ32)</f>
        <v>20432.835563839333</v>
      </c>
      <c r="CK30" s="13">
        <f t="shared" ref="CK30" si="374">CG30*(1+CK32)</f>
        <v>23362.013121362466</v>
      </c>
      <c r="CL30" s="13"/>
      <c r="CM30" s="92">
        <f>SUM(B30:E30)</f>
        <v>142.75</v>
      </c>
      <c r="CN30" s="13">
        <f>SUM(F30:I30)</f>
        <v>313.14999999999998</v>
      </c>
      <c r="CO30" s="92">
        <f>SUM(J30:M30)</f>
        <v>515.65899999999999</v>
      </c>
      <c r="CP30" s="13">
        <f>SUM(N30:Q30)</f>
        <v>974</v>
      </c>
      <c r="CQ30" s="92">
        <f>SUM(R30:U30)</f>
        <v>1741</v>
      </c>
      <c r="CR30" s="13">
        <f>SUM(V30:Y30)</f>
        <v>2656</v>
      </c>
      <c r="CS30" s="92">
        <f>SUM(Z30:AC30)</f>
        <v>4332</v>
      </c>
      <c r="CT30" s="13">
        <f>SUM(AD30:AG30)</f>
        <v>6716</v>
      </c>
      <c r="CU30" s="92">
        <f>SUM(AH30:AK30)</f>
        <v>9525</v>
      </c>
      <c r="CV30" s="92">
        <f>SUM(AL30:AO30)</f>
        <v>12540</v>
      </c>
      <c r="CW30" s="92">
        <f>SUM(AP30:AS30)</f>
        <v>15453</v>
      </c>
      <c r="CX30" s="92">
        <f>SUM(AT30:AW30)</f>
        <v>21468</v>
      </c>
      <c r="CY30" s="92">
        <f>SUM(AX30:BA30)</f>
        <v>23181</v>
      </c>
      <c r="CZ30" s="92">
        <f>SUM(BB30:BE30)</f>
        <v>26473</v>
      </c>
      <c r="DA30" s="92">
        <f>SUM(BF30:BI30)</f>
        <v>32121</v>
      </c>
      <c r="DB30" s="13">
        <f>SUM(BJ30:BM30)</f>
        <v>38285</v>
      </c>
      <c r="DC30" s="92">
        <f>SUM(BN30:BQ30)</f>
        <v>46416.979999999996</v>
      </c>
      <c r="DD30" s="92">
        <f>SUM(BR30:BU30)</f>
        <v>55004.121299999999</v>
      </c>
      <c r="DE30" s="92">
        <f>SUM(BV30:BY30)</f>
        <v>62154.657068999993</v>
      </c>
      <c r="DF30" s="92">
        <f>SUM(BZ30:CC30)</f>
        <v>68680.896061245003</v>
      </c>
      <c r="DG30" s="92">
        <f>SUM(CD30:CG30)</f>
        <v>75205.581187063261</v>
      </c>
      <c r="DH30" s="92">
        <f>SUM(CH30:CK30)</f>
        <v>81598.055587963638</v>
      </c>
    </row>
    <row r="31" spans="1:112" ht="12" hidden="1" outlineLevel="1" x14ac:dyDescent="0.3">
      <c r="A31" s="5" t="s">
        <v>1</v>
      </c>
      <c r="B31" s="15" t="s">
        <v>65</v>
      </c>
      <c r="C31" s="16">
        <f>IF(AND(B30&lt;0,C30&gt;0),"n/a",C30/B30-1)</f>
        <v>0.40449438202247201</v>
      </c>
      <c r="D31" s="16">
        <f t="shared" ref="D31" si="375">IF(AND(C30&lt;0,D30&gt;0),"n/a",D30/C30-1)</f>
        <v>0.15199999999999991</v>
      </c>
      <c r="E31" s="16">
        <f t="shared" ref="E31" si="376">IF(AND(D30&lt;0,E30&gt;0),"n/a",E30/D30-1)</f>
        <v>0.47916666666666674</v>
      </c>
      <c r="F31" s="16">
        <f>IF(AND(E30&lt;0,F30&gt;0),"n/a",F30/E30-1)</f>
        <v>4.6948356807511749E-2</v>
      </c>
      <c r="G31" s="16">
        <f t="shared" ref="G31:AT31" si="377">IF(AND(F30&lt;0,G30&gt;0),"n/a",G30/F30-1)</f>
        <v>0.3345291479820629</v>
      </c>
      <c r="H31" s="16">
        <f t="shared" si="377"/>
        <v>0.17943548387096775</v>
      </c>
      <c r="I31" s="16">
        <f t="shared" si="377"/>
        <v>8.5470085470085388E-2</v>
      </c>
      <c r="J31" s="16">
        <f t="shared" si="377"/>
        <v>4.1994750656167978E-2</v>
      </c>
      <c r="K31" s="16">
        <f t="shared" si="377"/>
        <v>0.16107808564231729</v>
      </c>
      <c r="L31" s="16">
        <f t="shared" si="377"/>
        <v>0.15563577670366291</v>
      </c>
      <c r="M31" s="16">
        <f t="shared" si="377"/>
        <v>0.26152644700087113</v>
      </c>
      <c r="N31" s="16">
        <f t="shared" si="377"/>
        <v>4.7619047619047672E-2</v>
      </c>
      <c r="O31" s="16">
        <f t="shared" si="377"/>
        <v>0.27840909090909083</v>
      </c>
      <c r="P31" s="16">
        <f t="shared" si="377"/>
        <v>0.1333333333333333</v>
      </c>
      <c r="Q31" s="16">
        <f t="shared" si="377"/>
        <v>0.24705882352941178</v>
      </c>
      <c r="R31" s="16">
        <f t="shared" si="377"/>
        <v>4.7169811320754818E-2</v>
      </c>
      <c r="S31" s="16">
        <f t="shared" si="377"/>
        <v>0.22522522522522515</v>
      </c>
      <c r="T31" s="16">
        <f t="shared" si="377"/>
        <v>0.14950980392156854</v>
      </c>
      <c r="U31" s="16">
        <f t="shared" si="377"/>
        <v>0.13219616204690832</v>
      </c>
      <c r="V31" s="16">
        <f t="shared" si="377"/>
        <v>-1.3182674199623379E-2</v>
      </c>
      <c r="W31" s="16">
        <f t="shared" si="377"/>
        <v>0.15458015267175562</v>
      </c>
      <c r="X31" s="16">
        <f t="shared" si="377"/>
        <v>0.14710743801652892</v>
      </c>
      <c r="Y31" s="16">
        <f t="shared" si="377"/>
        <v>0.20028818443804042</v>
      </c>
      <c r="Z31" s="16">
        <f t="shared" si="377"/>
        <v>1.9207683073229287E-2</v>
      </c>
      <c r="AA31" s="16">
        <f t="shared" si="377"/>
        <v>0.18845700824499412</v>
      </c>
      <c r="AB31" s="16">
        <f t="shared" si="377"/>
        <v>0.12685827552031714</v>
      </c>
      <c r="AC31" s="16">
        <f t="shared" si="377"/>
        <v>0.17590149516270892</v>
      </c>
      <c r="AD31" s="16">
        <f t="shared" si="377"/>
        <v>1.7950635751682764E-2</v>
      </c>
      <c r="AE31" s="16">
        <f t="shared" si="377"/>
        <v>0.14474650991917715</v>
      </c>
      <c r="AF31" s="16">
        <f t="shared" si="377"/>
        <v>0.1225930680359435</v>
      </c>
      <c r="AG31" s="16">
        <f t="shared" si="377"/>
        <v>0.1709548313321898</v>
      </c>
      <c r="AH31" s="16">
        <f t="shared" si="377"/>
        <v>1.5625E-2</v>
      </c>
      <c r="AI31" s="16">
        <f t="shared" si="377"/>
        <v>0.10432692307692304</v>
      </c>
      <c r="AJ31" s="16">
        <f t="shared" si="377"/>
        <v>4.7453199825859826E-2</v>
      </c>
      <c r="AK31" s="16">
        <f t="shared" si="377"/>
        <v>0.13965087281795507</v>
      </c>
      <c r="AL31" s="16">
        <f t="shared" si="377"/>
        <v>-2.6258205689277947E-2</v>
      </c>
      <c r="AM31" s="16">
        <f t="shared" si="377"/>
        <v>0.1179775280898876</v>
      </c>
      <c r="AN31" s="16">
        <f t="shared" si="377"/>
        <v>8.6432160804020164E-2</v>
      </c>
      <c r="AO31" s="16">
        <f t="shared" si="377"/>
        <v>0.1230342275670675</v>
      </c>
      <c r="AP31" s="16">
        <f t="shared" si="377"/>
        <v>-0.11147721032399782</v>
      </c>
      <c r="AQ31" s="16">
        <f t="shared" si="377"/>
        <v>2.3485784919653918E-2</v>
      </c>
      <c r="AR31" s="16">
        <f t="shared" si="377"/>
        <v>0.268719806763285</v>
      </c>
      <c r="AS31" s="16">
        <f t="shared" si="377"/>
        <v>0.11922893860066641</v>
      </c>
      <c r="AT31" s="16">
        <f t="shared" si="377"/>
        <v>6.8041675526260281E-3</v>
      </c>
      <c r="AU31" s="16">
        <f t="shared" ref="AU31" si="378">IF(AND(AT30&lt;0,AU30&gt;0),"n/a",AU30/AT30-1)</f>
        <v>8.8067581837381281E-2</v>
      </c>
      <c r="AV31" s="34">
        <f t="shared" ref="AV31" si="379">IF(AND(AU30&lt;0,AV30&gt;0),"n/a",AV30/AU30-1)</f>
        <v>4.7748447204968958E-2</v>
      </c>
      <c r="AW31" s="34">
        <f t="shared" ref="AW31" si="380">IF(AND(AV30&lt;0,AW30&gt;0),"n/a",AW30/AV30-1)</f>
        <v>0.14542423119673953</v>
      </c>
      <c r="AX31" s="34">
        <f t="shared" ref="AX31" si="381">IF(AND(AW30&lt;0,AX30&gt;0),"n/a",AX30/AW30-1)</f>
        <v>-8.4425036390101904E-2</v>
      </c>
      <c r="AY31" s="34">
        <f t="shared" ref="AY31" si="382">IF(AND(AX30&lt;0,AY30&gt;0),"n/a",AY30/AX30-1)</f>
        <v>3.0736618971913154E-2</v>
      </c>
      <c r="AZ31" s="34">
        <f t="shared" ref="AZ31" si="383">IF(AND(AY30&lt;0,AZ30&gt;0),"n/a",AZ30/AY30-1)</f>
        <v>-2.0222793487574942E-2</v>
      </c>
      <c r="BA31" s="34">
        <f t="shared" ref="BA31:BB31" si="384">IF(AND(AZ30&lt;0,BA30&gt;0),"n/a",BA30/AZ30-1)</f>
        <v>4.3904145530872851E-2</v>
      </c>
      <c r="BB31" s="34">
        <f t="shared" si="384"/>
        <v>-1.2567024128686377E-2</v>
      </c>
      <c r="BC31" s="34">
        <f t="shared" ref="BC31:BM31" si="385">IF(AND(BB30&lt;0,BC30&gt;0),"n/a",BC30/BB30-1)</f>
        <v>9.1973527914474884E-2</v>
      </c>
      <c r="BD31" s="34">
        <f t="shared" si="385"/>
        <v>6.1227661227661212E-2</v>
      </c>
      <c r="BE31" s="34">
        <f t="shared" si="385"/>
        <v>7.1313515888124179E-2</v>
      </c>
      <c r="BF31" s="34">
        <f t="shared" si="385"/>
        <v>3.0071077091307075E-3</v>
      </c>
      <c r="BG31" s="34">
        <f t="shared" si="385"/>
        <v>5.2194058326519466E-2</v>
      </c>
      <c r="BH31" s="34">
        <f t="shared" si="385"/>
        <v>4.261106074342691E-2</v>
      </c>
      <c r="BI31" s="34">
        <f t="shared" si="385"/>
        <v>0.11950310559006216</v>
      </c>
      <c r="BJ31" s="34">
        <f t="shared" si="385"/>
        <v>-8.7438970261873084E-2</v>
      </c>
      <c r="BK31" s="34">
        <f t="shared" si="385"/>
        <v>0.11235408560311289</v>
      </c>
      <c r="BL31" s="34">
        <f t="shared" si="385"/>
        <v>9.5321381722780929E-2</v>
      </c>
      <c r="BM31" s="34">
        <f t="shared" si="385"/>
        <v>8.7125748502993927E-2</v>
      </c>
      <c r="BN31" s="34">
        <f t="shared" ref="BN31" si="386">IF(AND(BM30&lt;0,BN30&gt;0),"n/a",BN30/BM30-1)</f>
        <v>-3.3625263930964877E-2</v>
      </c>
      <c r="BO31" s="34">
        <f t="shared" ref="BO31" si="387">IF(AND(BN30&lt;0,BO30&gt;0),"n/a",BO30/BN30-1)</f>
        <v>4.2831955252918386E-2</v>
      </c>
      <c r="BP31" s="34">
        <f t="shared" ref="BP31" si="388">IF(AND(BO30&lt;0,BP30&gt;0),"n/a",BP30/BO30-1)</f>
        <v>5.8810668998688032E-2</v>
      </c>
      <c r="BQ31" s="34">
        <f t="shared" ref="BQ31" si="389">IF(AND(BP30&lt;0,BQ30&gt;0),"n/a",BQ30/BP30-1)</f>
        <v>0.14335639066694195</v>
      </c>
      <c r="BR31" s="34">
        <f>IF(AND(BQ30&lt;0,BR30&gt;0),"n/a",BR30/BQ30-1)</f>
        <v>-6.1349129309994588E-2</v>
      </c>
      <c r="BS31" s="34">
        <f t="shared" ref="BS31" si="390">IF(AND(BR30&lt;0,BS30&gt;0),"n/a",BS30/BR30-1)</f>
        <v>4.2831955252918386E-2</v>
      </c>
      <c r="BT31" s="34">
        <f t="shared" ref="BT31" si="391">IF(AND(BS30&lt;0,BT30&gt;0),"n/a",BT30/BS30-1)</f>
        <v>5.8810668998688254E-2</v>
      </c>
      <c r="BU31" s="34">
        <f t="shared" ref="BU31" si="392">IF(AND(BT30&lt;0,BU30&gt;0),"n/a",BU30/BT30-1)</f>
        <v>0.14335639066694195</v>
      </c>
      <c r="BV31" s="34">
        <f t="shared" ref="BV31" si="393">IF(AND(BU30&lt;0,BV30&gt;0),"n/a",BV30/BU30-1)</f>
        <v>-0.10491520347704131</v>
      </c>
      <c r="BW31" s="34">
        <f t="shared" ref="BW31" si="394">IF(AND(BV30&lt;0,BW30&gt;0),"n/a",BW30/BV30-1)</f>
        <v>4.2831955252918386E-2</v>
      </c>
      <c r="BX31" s="34">
        <f t="shared" ref="BX31" si="395">IF(AND(BW30&lt;0,BX30&gt;0),"n/a",BX30/BW30-1)</f>
        <v>5.8810668998688254E-2</v>
      </c>
      <c r="BY31" s="34">
        <f t="shared" ref="BY31" si="396">IF(AND(BX30&lt;0,BY30&gt;0),"n/a",BY30/BX30-1)</f>
        <v>0.14335639066694195</v>
      </c>
      <c r="BZ31" s="34">
        <f t="shared" ref="BZ31" si="397">IF(AND(BY30&lt;0,BZ30&gt;0),"n/a",BZ30/BY30-1)</f>
        <v>-0.12471796446206251</v>
      </c>
      <c r="CA31" s="34">
        <f t="shared" ref="CA31" si="398">IF(AND(BZ30&lt;0,CA30&gt;0),"n/a",CA30/BZ30-1)</f>
        <v>4.2831955252918386E-2</v>
      </c>
      <c r="CB31" s="34">
        <f t="shared" ref="CB31" si="399">IF(AND(CA30&lt;0,CB30&gt;0),"n/a",CB30/CA30-1)</f>
        <v>5.8810668998688254E-2</v>
      </c>
      <c r="CC31" s="34">
        <f t="shared" ref="CC31" si="400">IF(AND(CB30&lt;0,CC30&gt;0),"n/a",CC30/CB30-1)</f>
        <v>0.14335639066694172</v>
      </c>
      <c r="CD31" s="34">
        <f t="shared" ref="CD31" si="401">IF(AND(CC30&lt;0,CD30&gt;0),"n/a",CD30/CC30-1)</f>
        <v>-0.13263906885607102</v>
      </c>
      <c r="CE31" s="34">
        <f t="shared" ref="CE31" si="402">IF(AND(CD30&lt;0,CE30&gt;0),"n/a",CE30/CD30-1)</f>
        <v>4.2831955252918386E-2</v>
      </c>
      <c r="CF31" s="34">
        <f t="shared" ref="CF31" si="403">IF(AND(CE30&lt;0,CF30&gt;0),"n/a",CF30/CE30-1)</f>
        <v>5.8810668998688254E-2</v>
      </c>
      <c r="CG31" s="34">
        <f t="shared" ref="CG31" si="404">IF(AND(CF30&lt;0,CG30&gt;0),"n/a",CG30/CF30-1)</f>
        <v>0.14335639066694172</v>
      </c>
      <c r="CH31" s="34">
        <f t="shared" ref="CH31" si="405">IF(AND(CG30&lt;0,CH30&gt;0),"n/a",CH30/CG30-1)</f>
        <v>-0.14056017325007941</v>
      </c>
      <c r="CI31" s="34">
        <f t="shared" ref="CI31" si="406">IF(AND(CH30&lt;0,CI30&gt;0),"n/a",CI30/CH30-1)</f>
        <v>4.2831955252918386E-2</v>
      </c>
      <c r="CJ31" s="34">
        <f t="shared" ref="CJ31" si="407">IF(AND(CI30&lt;0,CJ30&gt;0),"n/a",CJ30/CI30-1)</f>
        <v>5.8810668998688254E-2</v>
      </c>
      <c r="CK31" s="34">
        <f t="shared" ref="CK31" si="408">IF(AND(CJ30&lt;0,CK30&gt;0),"n/a",CK30/CJ30-1)</f>
        <v>0.14335639066694172</v>
      </c>
      <c r="CL31" s="34"/>
      <c r="CM31" s="89" t="s">
        <v>65</v>
      </c>
      <c r="CN31" s="15" t="s">
        <v>65</v>
      </c>
      <c r="CO31" s="89" t="s">
        <v>65</v>
      </c>
      <c r="CP31" s="15" t="s">
        <v>65</v>
      </c>
      <c r="CQ31" s="89" t="s">
        <v>65</v>
      </c>
      <c r="CR31" s="15" t="s">
        <v>65</v>
      </c>
      <c r="CS31" s="89" t="s">
        <v>65</v>
      </c>
      <c r="CT31" s="15" t="s">
        <v>65</v>
      </c>
      <c r="CU31" s="89" t="s">
        <v>65</v>
      </c>
      <c r="CV31" s="89" t="s">
        <v>65</v>
      </c>
      <c r="CW31" s="89" t="s">
        <v>65</v>
      </c>
      <c r="CX31" s="89" t="s">
        <v>65</v>
      </c>
      <c r="CY31" s="89" t="s">
        <v>65</v>
      </c>
      <c r="CZ31" s="89" t="s">
        <v>65</v>
      </c>
      <c r="DA31" s="89" t="s">
        <v>65</v>
      </c>
      <c r="DB31" s="15" t="s">
        <v>65</v>
      </c>
      <c r="DC31" s="89" t="s">
        <v>65</v>
      </c>
      <c r="DD31" s="89" t="s">
        <v>65</v>
      </c>
      <c r="DE31" s="89" t="s">
        <v>65</v>
      </c>
      <c r="DF31" s="89" t="s">
        <v>65</v>
      </c>
      <c r="DG31" s="89" t="s">
        <v>65</v>
      </c>
      <c r="DH31" s="89" t="s">
        <v>65</v>
      </c>
    </row>
    <row r="32" spans="1:112" ht="12" hidden="1" outlineLevel="1" x14ac:dyDescent="0.3">
      <c r="A32" s="5" t="s">
        <v>2</v>
      </c>
      <c r="B32" s="15" t="s">
        <v>65</v>
      </c>
      <c r="C32" s="15" t="s">
        <v>65</v>
      </c>
      <c r="D32" s="15" t="s">
        <v>65</v>
      </c>
      <c r="E32" s="15" t="s">
        <v>65</v>
      </c>
      <c r="F32" s="16">
        <f>IF(AND(B30&lt;0,F30&gt;0),"n/a",F30/B30-1)</f>
        <v>1.50561797752809</v>
      </c>
      <c r="G32" s="16">
        <f t="shared" ref="G32:AT32" si="409">IF(AND(C30&lt;0,G30&gt;0),"n/a",G30/C30-1)</f>
        <v>1.3808000000000002</v>
      </c>
      <c r="H32" s="16">
        <f t="shared" si="409"/>
        <v>1.4375</v>
      </c>
      <c r="I32" s="16">
        <f t="shared" si="409"/>
        <v>0.78873239436619724</v>
      </c>
      <c r="J32" s="16">
        <f t="shared" si="409"/>
        <v>0.78026905829596416</v>
      </c>
      <c r="K32" s="16">
        <f t="shared" si="409"/>
        <v>0.54888440860215026</v>
      </c>
      <c r="L32" s="16">
        <f t="shared" si="409"/>
        <v>0.51762962962962966</v>
      </c>
      <c r="M32" s="16">
        <f t="shared" si="409"/>
        <v>0.76377952755905509</v>
      </c>
      <c r="N32" s="16">
        <f t="shared" si="409"/>
        <v>0.77329974811083124</v>
      </c>
      <c r="O32" s="16">
        <f t="shared" si="409"/>
        <v>0.95249789564115694</v>
      </c>
      <c r="P32" s="16">
        <f t="shared" si="409"/>
        <v>0.91481692848346507</v>
      </c>
      <c r="Q32" s="16">
        <f t="shared" si="409"/>
        <v>0.89285714285714279</v>
      </c>
      <c r="R32" s="16">
        <f t="shared" si="409"/>
        <v>0.89204545454545459</v>
      </c>
      <c r="S32" s="16">
        <f t="shared" si="409"/>
        <v>0.81333333333333324</v>
      </c>
      <c r="T32" s="16">
        <f t="shared" si="409"/>
        <v>0.83921568627450971</v>
      </c>
      <c r="U32" s="16">
        <f t="shared" si="409"/>
        <v>0.66981132075471694</v>
      </c>
      <c r="V32" s="16">
        <f t="shared" si="409"/>
        <v>0.57357357357357364</v>
      </c>
      <c r="W32" s="16">
        <f t="shared" si="409"/>
        <v>0.48284313725490202</v>
      </c>
      <c r="X32" s="16">
        <f t="shared" si="409"/>
        <v>0.47974413646055436</v>
      </c>
      <c r="Y32" s="16">
        <f t="shared" si="409"/>
        <v>0.56873822975517885</v>
      </c>
      <c r="Z32" s="16">
        <f t="shared" si="409"/>
        <v>0.62022900763358768</v>
      </c>
      <c r="AA32" s="16">
        <f t="shared" si="409"/>
        <v>0.66776859504132235</v>
      </c>
      <c r="AB32" s="16">
        <f t="shared" si="409"/>
        <v>0.63832853025936598</v>
      </c>
      <c r="AC32" s="16">
        <f t="shared" si="409"/>
        <v>0.60504201680672276</v>
      </c>
      <c r="AD32" s="16">
        <f t="shared" si="409"/>
        <v>0.60306242638398122</v>
      </c>
      <c r="AE32" s="16">
        <f t="shared" si="409"/>
        <v>0.54410307234886024</v>
      </c>
      <c r="AF32" s="16">
        <f t="shared" si="409"/>
        <v>0.53825857519788922</v>
      </c>
      <c r="AG32" s="16">
        <f t="shared" si="409"/>
        <v>0.53178758414360505</v>
      </c>
      <c r="AH32" s="16">
        <f t="shared" si="409"/>
        <v>0.52828802351212345</v>
      </c>
      <c r="AI32" s="16">
        <f t="shared" si="409"/>
        <v>0.4743260590500642</v>
      </c>
      <c r="AJ32" s="16">
        <f t="shared" si="409"/>
        <v>0.37564322469982847</v>
      </c>
      <c r="AK32" s="16">
        <f t="shared" si="409"/>
        <v>0.3388671875</v>
      </c>
      <c r="AL32" s="16">
        <f t="shared" si="409"/>
        <v>0.28365384615384626</v>
      </c>
      <c r="AM32" s="16">
        <f t="shared" si="409"/>
        <v>0.29952111449717012</v>
      </c>
      <c r="AN32" s="16">
        <f t="shared" si="409"/>
        <v>0.34788029925187036</v>
      </c>
      <c r="AO32" s="16">
        <f t="shared" si="409"/>
        <v>0.32822757111597367</v>
      </c>
      <c r="AP32" s="16">
        <f t="shared" si="409"/>
        <v>0.2119850187265917</v>
      </c>
      <c r="AQ32" s="16">
        <f t="shared" si="409"/>
        <v>0.10954773869346734</v>
      </c>
      <c r="AR32" s="16">
        <f t="shared" si="409"/>
        <v>0.29571384520505695</v>
      </c>
      <c r="AS32" s="16">
        <f t="shared" si="409"/>
        <v>0.29132344865458548</v>
      </c>
      <c r="AT32" s="16">
        <f t="shared" si="409"/>
        <v>0.46322620519159452</v>
      </c>
      <c r="AU32" s="16">
        <f t="shared" ref="AU32" si="410">IF(AND(AQ30&lt;0,AU30&gt;0),"n/a",AU30/AQ30-1)</f>
        <v>0.55555555555555558</v>
      </c>
      <c r="AV32" s="34">
        <f t="shared" ref="AV32" si="411">IF(AND(AR30&lt;0,AV30&gt;0),"n/a",AV30/AR30-1)</f>
        <v>0.28462636839600197</v>
      </c>
      <c r="AW32" s="34">
        <f t="shared" ref="AW32" si="412">IF(AND(AS30&lt;0,AW30&gt;0),"n/a",AW30/AS30-1)</f>
        <v>0.31469274930895175</v>
      </c>
      <c r="AX32" s="34">
        <f t="shared" ref="AX32" si="413">IF(AND(AT30&lt;0,AX30&gt;0),"n/a",AX30/AT30-1)</f>
        <v>0.19556494192185858</v>
      </c>
      <c r="AY32" s="34">
        <f t="shared" ref="AY32" si="414">IF(AND(AU30&lt;0,AY30&gt;0),"n/a",AY30/AU30-1)</f>
        <v>0.13256987577639756</v>
      </c>
      <c r="AZ32" s="34">
        <f t="shared" ref="AZ32" si="415">IF(AND(AV30&lt;0,AZ30&gt;0),"n/a",AZ30/AV30-1)</f>
        <v>5.9095961467209968E-2</v>
      </c>
      <c r="BA32" s="34">
        <f t="shared" ref="BA32:BB32" si="416">IF(AND(AW30&lt;0,BA30&gt;0),"n/a",BA30/AW30-1)</f>
        <v>-3.4772764030405967E-2</v>
      </c>
      <c r="BB32" s="34">
        <f t="shared" si="416"/>
        <v>4.0982158629217391E-2</v>
      </c>
      <c r="BC32" s="34">
        <f t="shared" ref="BC32:BM32" si="417">IF(AND(AY30&lt;0,BC30&gt;0),"n/a",BC30/AY30-1)</f>
        <v>0.10282776349614386</v>
      </c>
      <c r="BD32" s="34">
        <f t="shared" si="417"/>
        <v>0.19450760888577934</v>
      </c>
      <c r="BE32" s="34">
        <f t="shared" si="417"/>
        <v>0.22587131367292224</v>
      </c>
      <c r="BF32" s="34">
        <f t="shared" si="417"/>
        <v>0.24520617681995582</v>
      </c>
      <c r="BG32" s="34">
        <f t="shared" si="417"/>
        <v>0.1998445998445999</v>
      </c>
      <c r="BH32" s="34">
        <f t="shared" si="417"/>
        <v>0.17879630985503003</v>
      </c>
      <c r="BI32" s="34">
        <f t="shared" si="417"/>
        <v>0.23182066703116466</v>
      </c>
      <c r="BJ32" s="34">
        <f t="shared" si="417"/>
        <v>0.12074134641591705</v>
      </c>
      <c r="BK32" s="34">
        <f t="shared" si="417"/>
        <v>0.18482061909079128</v>
      </c>
      <c r="BL32" s="34">
        <f t="shared" si="417"/>
        <v>0.24472049689440989</v>
      </c>
      <c r="BM32" s="34">
        <f t="shared" si="417"/>
        <v>0.20872170439414117</v>
      </c>
      <c r="BN32" s="43">
        <v>0.28000000000000003</v>
      </c>
      <c r="BO32" s="43">
        <v>0.2</v>
      </c>
      <c r="BP32" s="43">
        <v>0.16</v>
      </c>
      <c r="BQ32" s="43">
        <v>0.22</v>
      </c>
      <c r="BR32" s="43">
        <v>0.185</v>
      </c>
      <c r="BS32" s="43">
        <v>0.185</v>
      </c>
      <c r="BT32" s="43">
        <v>0.185</v>
      </c>
      <c r="BU32" s="43">
        <v>0.185</v>
      </c>
      <c r="BV32" s="43">
        <v>0.13</v>
      </c>
      <c r="BW32" s="43">
        <v>0.13</v>
      </c>
      <c r="BX32" s="43">
        <v>0.13</v>
      </c>
      <c r="BY32" s="43">
        <v>0.13</v>
      </c>
      <c r="BZ32" s="43">
        <f>BV32-0.025</f>
        <v>0.10500000000000001</v>
      </c>
      <c r="CA32" s="43">
        <f t="shared" ref="CA32:CC32" si="418">BW32-0.025</f>
        <v>0.10500000000000001</v>
      </c>
      <c r="CB32" s="43">
        <f t="shared" si="418"/>
        <v>0.10500000000000001</v>
      </c>
      <c r="CC32" s="43">
        <f t="shared" si="418"/>
        <v>0.10500000000000001</v>
      </c>
      <c r="CD32" s="43">
        <f>BZ32-0.01</f>
        <v>9.5000000000000015E-2</v>
      </c>
      <c r="CE32" s="43">
        <f t="shared" ref="CE32:CK32" si="419">CA32-0.01</f>
        <v>9.5000000000000015E-2</v>
      </c>
      <c r="CF32" s="43">
        <f t="shared" si="419"/>
        <v>9.5000000000000015E-2</v>
      </c>
      <c r="CG32" s="43">
        <f t="shared" si="419"/>
        <v>9.5000000000000015E-2</v>
      </c>
      <c r="CH32" s="43">
        <f t="shared" si="419"/>
        <v>8.500000000000002E-2</v>
      </c>
      <c r="CI32" s="43">
        <f t="shared" si="419"/>
        <v>8.500000000000002E-2</v>
      </c>
      <c r="CJ32" s="43">
        <f t="shared" si="419"/>
        <v>8.500000000000002E-2</v>
      </c>
      <c r="CK32" s="43">
        <f t="shared" si="419"/>
        <v>8.500000000000002E-2</v>
      </c>
      <c r="CL32" s="43"/>
      <c r="CM32" s="89" t="s">
        <v>65</v>
      </c>
      <c r="CN32" s="16">
        <f>IF(AND(CM30&lt;0,CN30&gt;0),"n/a",CN30/CM30-1)</f>
        <v>1.1936952714535902</v>
      </c>
      <c r="CO32" s="90">
        <f>IF(AND(CN30&lt;0,CO30&gt;0),"n/a",CO30/CN30-1)</f>
        <v>0.64668369790835079</v>
      </c>
      <c r="CP32" s="16">
        <f t="shared" ref="CP32:DC32" si="420">IF(AND(CO30&lt;0,CP30&gt;0),"n/a",CP30/CO30-1)</f>
        <v>0.88884514766541467</v>
      </c>
      <c r="CQ32" s="90">
        <f t="shared" si="420"/>
        <v>0.78747433264887068</v>
      </c>
      <c r="CR32" s="16">
        <f t="shared" si="420"/>
        <v>0.52556002297530147</v>
      </c>
      <c r="CS32" s="90">
        <f t="shared" si="420"/>
        <v>0.63102409638554224</v>
      </c>
      <c r="CT32" s="16">
        <f t="shared" si="420"/>
        <v>0.5503231763619576</v>
      </c>
      <c r="CU32" s="90">
        <f t="shared" si="420"/>
        <v>0.41825491363907097</v>
      </c>
      <c r="CV32" s="90">
        <f t="shared" si="420"/>
        <v>0.31653543307086607</v>
      </c>
      <c r="CW32" s="90">
        <f t="shared" si="420"/>
        <v>0.23229665071770333</v>
      </c>
      <c r="CX32" s="90">
        <f t="shared" si="420"/>
        <v>0.3892448068336245</v>
      </c>
      <c r="CY32" s="90">
        <f t="shared" si="420"/>
        <v>7.9793180547792053E-2</v>
      </c>
      <c r="CZ32" s="90">
        <f t="shared" si="420"/>
        <v>0.1420128553556792</v>
      </c>
      <c r="DA32" s="90">
        <f t="shared" si="420"/>
        <v>0.21334945038340947</v>
      </c>
      <c r="DB32" s="16">
        <f t="shared" si="420"/>
        <v>0.19189938046760679</v>
      </c>
      <c r="DC32" s="90">
        <f t="shared" si="420"/>
        <v>0.21240642549301292</v>
      </c>
      <c r="DD32" s="90">
        <f>IF(AND(DC30&lt;0,DD30&gt;0),"n/a",DD30/DC30-1)</f>
        <v>0.18500000000000005</v>
      </c>
      <c r="DE32" s="90">
        <f>IF(AND(DD30&lt;0,DE30&gt;0),"n/a",DE30/DD30-1)</f>
        <v>0.12999999999999989</v>
      </c>
      <c r="DF32" s="90">
        <f>IF(AND(DE30&lt;0,DF30&gt;0),"n/a",DF30/DE30-1)</f>
        <v>0.1050000000000002</v>
      </c>
      <c r="DG32" s="90">
        <f>IF(AND(DF30&lt;0,DG30&gt;0),"n/a",DG30/DF30-1)</f>
        <v>9.4999999999999751E-2</v>
      </c>
      <c r="DH32" s="90">
        <f>IF(AND(DG30&lt;0,DH30&gt;0),"n/a",DH30/DG30-1)</f>
        <v>8.4999999999999964E-2</v>
      </c>
    </row>
    <row r="33" spans="1:112" ht="12" hidden="1" outlineLevel="1" x14ac:dyDescent="0.3">
      <c r="A33" s="5" t="s">
        <v>5</v>
      </c>
      <c r="B33" s="16">
        <f>B30/B$8</f>
        <v>6.5489330389992648E-2</v>
      </c>
      <c r="C33" s="16">
        <f>C30/C$8</f>
        <v>7.3746312684365781E-2</v>
      </c>
      <c r="D33" s="16">
        <f t="shared" ref="D33:E33" si="421">D30/D$8</f>
        <v>0.08</v>
      </c>
      <c r="E33" s="16">
        <f t="shared" si="421"/>
        <v>8.1328751431844218E-2</v>
      </c>
      <c r="F33" s="16">
        <f>F30/F$8</f>
        <v>8.7485288348371909E-2</v>
      </c>
      <c r="G33" s="16">
        <f t="shared" ref="G33:AT33" si="422">G30/G$8</f>
        <v>9.5925734914904609E-2</v>
      </c>
      <c r="H33" s="16">
        <f t="shared" si="422"/>
        <v>0.10996240601503759</v>
      </c>
      <c r="I33" s="16">
        <f t="shared" si="422"/>
        <v>0.10100742311770944</v>
      </c>
      <c r="J33" s="16">
        <f t="shared" si="422"/>
        <v>0.11381880733944955</v>
      </c>
      <c r="K33" s="16">
        <f t="shared" si="422"/>
        <v>0.11619889444824255</v>
      </c>
      <c r="L33" s="16">
        <f t="shared" si="422"/>
        <v>0.12261169954185877</v>
      </c>
      <c r="M33" s="16">
        <f t="shared" si="422"/>
        <v>0.12641083521444696</v>
      </c>
      <c r="N33" s="16">
        <f t="shared" si="422"/>
        <v>0.14136546184738955</v>
      </c>
      <c r="O33" s="16">
        <f t="shared" si="422"/>
        <v>0.14071294559099437</v>
      </c>
      <c r="P33" s="16">
        <f t="shared" si="422"/>
        <v>0.14182424916573971</v>
      </c>
      <c r="Q33" s="16">
        <f t="shared" si="422"/>
        <v>0.1356655290102389</v>
      </c>
      <c r="R33" s="16">
        <f t="shared" si="422"/>
        <v>0.14701986754966886</v>
      </c>
      <c r="S33" s="16">
        <f t="shared" si="422"/>
        <v>0.15246636771300448</v>
      </c>
      <c r="T33" s="16">
        <f t="shared" si="422"/>
        <v>0.158606695975651</v>
      </c>
      <c r="U33" s="16">
        <f t="shared" si="422"/>
        <v>0.14774624373956594</v>
      </c>
      <c r="V33" s="16">
        <f t="shared" si="422"/>
        <v>0.15797407295749172</v>
      </c>
      <c r="W33" s="16">
        <f t="shared" si="422"/>
        <v>0.15808727462764569</v>
      </c>
      <c r="X33" s="16">
        <f t="shared" si="422"/>
        <v>0.16143289137008607</v>
      </c>
      <c r="Y33" s="16">
        <f t="shared" si="422"/>
        <v>0.14777363846017386</v>
      </c>
      <c r="Z33" s="16">
        <f t="shared" si="422"/>
        <v>0.16323783887713902</v>
      </c>
      <c r="AA33" s="16">
        <f t="shared" si="422"/>
        <v>0.16172463535823048</v>
      </c>
      <c r="AB33" s="16">
        <f t="shared" si="422"/>
        <v>0.16681338028169015</v>
      </c>
      <c r="AC33" s="16">
        <f t="shared" si="422"/>
        <v>0.15494263529957122</v>
      </c>
      <c r="AD33" s="16">
        <f t="shared" si="422"/>
        <v>0.17322133129693268</v>
      </c>
      <c r="AE33" s="16">
        <f t="shared" si="422"/>
        <v>0.17001309471846354</v>
      </c>
      <c r="AF33" s="16">
        <f t="shared" si="422"/>
        <v>0.17245119305856832</v>
      </c>
      <c r="AG33" s="16">
        <f t="shared" si="422"/>
        <v>0.16026293137178182</v>
      </c>
      <c r="AH33" s="16">
        <f t="shared" si="422"/>
        <v>0.17634590928359475</v>
      </c>
      <c r="AI33" s="16">
        <f t="shared" si="422"/>
        <v>0.17617732781101397</v>
      </c>
      <c r="AJ33" s="16">
        <f t="shared" si="422"/>
        <v>0.17770884112563703</v>
      </c>
      <c r="AK33" s="16">
        <f t="shared" si="422"/>
        <v>0.16478365384615384</v>
      </c>
      <c r="AL33" s="16">
        <f t="shared" si="422"/>
        <v>0.17905042918454936</v>
      </c>
      <c r="AM33" s="16">
        <f t="shared" si="422"/>
        <v>0.17956507354046983</v>
      </c>
      <c r="AN33" s="16">
        <f t="shared" si="422"/>
        <v>0.18656158315595697</v>
      </c>
      <c r="AO33" s="16">
        <f t="shared" si="422"/>
        <v>0.17563657407407407</v>
      </c>
      <c r="AP33" s="16">
        <f t="shared" si="422"/>
        <v>0.18555045871559633</v>
      </c>
      <c r="AQ33" s="16">
        <f t="shared" si="422"/>
        <v>0.18077615850663173</v>
      </c>
      <c r="AR33" s="16">
        <f t="shared" si="422"/>
        <v>0.19801140379812449</v>
      </c>
      <c r="AS33" s="16">
        <f t="shared" si="422"/>
        <v>0.17298708941773641</v>
      </c>
      <c r="AT33" s="16">
        <f t="shared" si="422"/>
        <v>0.18613153032744997</v>
      </c>
      <c r="AU33" s="16">
        <f t="shared" ref="AU33:BC33" si="423">AU30/AU$8</f>
        <v>0.18026592022393281</v>
      </c>
      <c r="AV33" s="34">
        <f t="shared" si="423"/>
        <v>0.19090394681001557</v>
      </c>
      <c r="AW33" s="34">
        <f t="shared" si="423"/>
        <v>0.18943595085633752</v>
      </c>
      <c r="AX33" s="34">
        <f t="shared" si="423"/>
        <v>0.2096821986813838</v>
      </c>
      <c r="AY33" s="34">
        <f t="shared" si="423"/>
        <v>0.20726768968456949</v>
      </c>
      <c r="AZ33" s="34">
        <f t="shared" si="423"/>
        <v>0.20989830010647281</v>
      </c>
      <c r="BA33" s="34">
        <f t="shared" si="423"/>
        <v>0.19095155820055032</v>
      </c>
      <c r="BB33" s="34">
        <f t="shared" ref="BB33" si="424">BB30/BB$8</f>
        <v>0.20970783957866268</v>
      </c>
      <c r="BC33" s="34">
        <f t="shared" si="423"/>
        <v>0.2042986856308337</v>
      </c>
      <c r="BD33" s="34">
        <f t="shared" ref="BD33:BE33" si="425">BD30/BD$8</f>
        <v>0.20298427607526082</v>
      </c>
      <c r="BE33" s="34">
        <f t="shared" si="425"/>
        <v>0.18901462305585698</v>
      </c>
      <c r="BF33" s="34">
        <f t="shared" ref="BF33:BG33" si="426">BF30/BF$8</f>
        <v>0.20592114494177072</v>
      </c>
      <c r="BG33" s="34">
        <f t="shared" si="426"/>
        <v>0.20144016280101229</v>
      </c>
      <c r="BH33" s="34">
        <f t="shared" ref="BH33:BI33" si="427">BH30/BH$8</f>
        <v>0.20183026200325938</v>
      </c>
      <c r="BI33" s="34">
        <f t="shared" si="427"/>
        <v>0.19263407648077294</v>
      </c>
      <c r="BJ33" s="34">
        <f t="shared" ref="BJ33:BK33" si="428">BJ30/BJ$8</f>
        <v>0.19868573637417858</v>
      </c>
      <c r="BK33" s="34">
        <f t="shared" si="428"/>
        <v>0.19646500440263728</v>
      </c>
      <c r="BL33" s="34">
        <f t="shared" ref="BL33:BM33" si="429">BL30/BL$8</f>
        <v>0.20007188211333413</v>
      </c>
      <c r="BM33" s="34">
        <f t="shared" si="429"/>
        <v>0.18736776923473863</v>
      </c>
      <c r="BN33" s="34">
        <f t="shared" ref="BN33:BQ33" si="430">BN30/BN$8</f>
        <v>0.19223627483779918</v>
      </c>
      <c r="BO33" s="34">
        <f t="shared" si="430"/>
        <v>0.18992397400898306</v>
      </c>
      <c r="BP33" s="34">
        <f t="shared" si="430"/>
        <v>0.1894408778770339</v>
      </c>
      <c r="BQ33" s="34">
        <f t="shared" si="430"/>
        <v>0.18663656017511124</v>
      </c>
      <c r="BR33" s="34">
        <f>BR30/BR$8</f>
        <v>0.19129216164629456</v>
      </c>
      <c r="BS33" s="34">
        <f t="shared" ref="BS33:BU33" si="431">BS30/BS$8</f>
        <v>0.18898963756803536</v>
      </c>
      <c r="BT33" s="34">
        <f t="shared" si="431"/>
        <v>0.18850576922560011</v>
      </c>
      <c r="BU33" s="34">
        <f t="shared" si="431"/>
        <v>0.18570153987467033</v>
      </c>
      <c r="BV33" s="34">
        <f t="shared" ref="BV33:CC33" si="432">BV30/BV$8</f>
        <v>0.18721878726465824</v>
      </c>
      <c r="BW33" s="34">
        <f t="shared" si="432"/>
        <v>0.18495603614265774</v>
      </c>
      <c r="BX33" s="34">
        <f t="shared" si="432"/>
        <v>0.18447883500378631</v>
      </c>
      <c r="BY33" s="34">
        <f t="shared" si="432"/>
        <v>0.18171595236398899</v>
      </c>
      <c r="BZ33" s="34">
        <f t="shared" si="432"/>
        <v>0.18307170649146709</v>
      </c>
      <c r="CA33" s="34">
        <f t="shared" si="432"/>
        <v>0.18084973704002921</v>
      </c>
      <c r="CB33" s="34">
        <f t="shared" si="432"/>
        <v>0.1803814329567362</v>
      </c>
      <c r="CC33" s="34">
        <f t="shared" si="432"/>
        <v>0.17766947820636586</v>
      </c>
      <c r="CD33" s="34">
        <f t="shared" ref="CD33:CG33" si="433">CD30/CD$8</f>
        <v>0.18063377090528734</v>
      </c>
      <c r="CE33" s="34">
        <f t="shared" si="433"/>
        <v>0.17843577722060477</v>
      </c>
      <c r="CF33" s="34">
        <f t="shared" si="433"/>
        <v>0.17797368648720963</v>
      </c>
      <c r="CG33" s="34">
        <f t="shared" si="433"/>
        <v>0.17529576798697985</v>
      </c>
      <c r="CH33" s="34">
        <f t="shared" ref="CH33:CK33" si="434">CH30/CH$8</f>
        <v>0.17917178385248211</v>
      </c>
      <c r="CI33" s="34">
        <f t="shared" si="434"/>
        <v>0.17698960035257993</v>
      </c>
      <c r="CJ33" s="34">
        <f t="shared" si="434"/>
        <v>0.17653111478815448</v>
      </c>
      <c r="CK33" s="34">
        <f t="shared" si="434"/>
        <v>0.17387332204588996</v>
      </c>
      <c r="CL33" s="34"/>
      <c r="CM33" s="90">
        <f>CM30/CM$8</f>
        <v>7.6408403586243817E-2</v>
      </c>
      <c r="CN33" s="16">
        <f t="shared" ref="CN33" si="435">CN30/CN$8</f>
        <v>9.9291342327631302E-2</v>
      </c>
      <c r="CO33" s="90">
        <f>CO30/CO$8</f>
        <v>0.12051345571824204</v>
      </c>
      <c r="CP33" s="16">
        <f t="shared" ref="CP33:DC33" si="436">CP30/CP$8</f>
        <v>0.13942170054394504</v>
      </c>
      <c r="CQ33" s="90">
        <f t="shared" si="436"/>
        <v>0.15149669335189697</v>
      </c>
      <c r="CR33" s="16">
        <f t="shared" si="436"/>
        <v>0.15550351288056205</v>
      </c>
      <c r="CS33" s="90">
        <f t="shared" si="436"/>
        <v>0.16113074204946998</v>
      </c>
      <c r="CT33" s="16">
        <f t="shared" si="436"/>
        <v>0.16814380852235741</v>
      </c>
      <c r="CU33" s="90">
        <f t="shared" si="436"/>
        <v>0.17314404130007999</v>
      </c>
      <c r="CV33" s="90">
        <f t="shared" si="436"/>
        <v>0.18003144089757303</v>
      </c>
      <c r="CW33" s="90">
        <f t="shared" si="436"/>
        <v>0.18359491024011215</v>
      </c>
      <c r="CX33" s="90">
        <f t="shared" si="436"/>
        <v>0.18678545948109349</v>
      </c>
      <c r="CY33" s="90">
        <f t="shared" si="436"/>
        <v>0.20398447743332071</v>
      </c>
      <c r="CZ33" s="90">
        <f t="shared" si="436"/>
        <v>0.20063206717797921</v>
      </c>
      <c r="DA33" s="90">
        <f t="shared" si="436"/>
        <v>0.19996638278798745</v>
      </c>
      <c r="DB33" s="16">
        <f t="shared" si="436"/>
        <v>0.19515837980568271</v>
      </c>
      <c r="DC33" s="90">
        <f t="shared" si="436"/>
        <v>0.18936465127466776</v>
      </c>
      <c r="DD33" s="90">
        <f>DD30/DD$8</f>
        <v>0.18842766187506085</v>
      </c>
      <c r="DE33" s="90">
        <f>DE30/DE$8</f>
        <v>0.18440066662978893</v>
      </c>
      <c r="DF33" s="90">
        <f>DF30/DF$8</f>
        <v>0.18030478235887548</v>
      </c>
      <c r="DG33" s="90">
        <f>DG30/DG$8</f>
        <v>0.17789868848674634</v>
      </c>
      <c r="DH33" s="90">
        <f>DH30/DH$8</f>
        <v>0.17645676377403832</v>
      </c>
    </row>
    <row r="34" spans="1:112" ht="12" hidden="1" outlineLevel="2" x14ac:dyDescent="0.3">
      <c r="A34" s="5"/>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34"/>
      <c r="AW34" s="34"/>
      <c r="AX34" s="34"/>
      <c r="AY34" s="34"/>
      <c r="AZ34" s="34"/>
      <c r="BA34" s="34"/>
      <c r="BB34" s="34"/>
      <c r="BC34" s="34"/>
      <c r="BD34" s="34"/>
      <c r="BE34" s="34"/>
      <c r="BF34" s="34"/>
      <c r="BG34" s="34"/>
      <c r="BH34" s="34"/>
      <c r="BI34" s="34"/>
      <c r="BJ34" s="34"/>
      <c r="BK34" s="34"/>
      <c r="BL34" s="34"/>
      <c r="BM34" s="34"/>
      <c r="BN34" s="34"/>
      <c r="BO34" s="34"/>
      <c r="BP34" s="34"/>
      <c r="BQ34" s="34"/>
      <c r="BR34" s="34"/>
      <c r="BS34" s="34"/>
      <c r="BT34" s="34"/>
      <c r="BU34" s="34"/>
      <c r="BV34" s="34"/>
      <c r="BW34" s="34"/>
      <c r="BX34" s="34"/>
      <c r="BY34" s="34"/>
      <c r="BZ34" s="34"/>
      <c r="CA34" s="34"/>
      <c r="CB34" s="34"/>
      <c r="CC34" s="34"/>
      <c r="CD34" s="34"/>
      <c r="CE34" s="34"/>
      <c r="CF34" s="34"/>
      <c r="CG34" s="34"/>
      <c r="CH34" s="34"/>
      <c r="CI34" s="34"/>
      <c r="CJ34" s="34"/>
      <c r="CK34" s="34"/>
      <c r="CL34" s="34"/>
      <c r="CM34" s="90"/>
      <c r="CN34" s="16"/>
      <c r="CO34" s="90"/>
      <c r="CP34" s="16"/>
      <c r="CQ34" s="90"/>
      <c r="CR34" s="16"/>
      <c r="CS34" s="90"/>
      <c r="CT34" s="16"/>
      <c r="CU34" s="90"/>
      <c r="CV34" s="90"/>
      <c r="CW34" s="90"/>
      <c r="CX34" s="90"/>
      <c r="CY34" s="90"/>
      <c r="CZ34" s="90"/>
      <c r="DA34" s="90"/>
      <c r="DB34" s="16"/>
      <c r="DC34" s="90"/>
      <c r="DD34" s="90"/>
      <c r="DE34" s="90"/>
      <c r="DF34" s="90"/>
      <c r="DG34" s="90"/>
      <c r="DH34" s="90"/>
    </row>
    <row r="35" spans="1:112" ht="12" hidden="1" outlineLevel="2" x14ac:dyDescent="0.3">
      <c r="A35" s="291" t="s">
        <v>385</v>
      </c>
      <c r="B35" s="302"/>
      <c r="C35" s="302"/>
      <c r="D35" s="302"/>
      <c r="E35" s="302"/>
      <c r="F35" s="302"/>
      <c r="G35" s="302"/>
      <c r="H35" s="302"/>
      <c r="I35" s="302"/>
      <c r="J35" s="302"/>
      <c r="K35" s="302"/>
      <c r="L35" s="302"/>
      <c r="M35" s="302"/>
      <c r="N35" s="302"/>
      <c r="O35" s="302"/>
      <c r="P35" s="302"/>
      <c r="Q35" s="302"/>
      <c r="R35" s="302"/>
      <c r="S35" s="302"/>
      <c r="T35" s="302"/>
      <c r="U35" s="302"/>
      <c r="V35" s="302"/>
      <c r="W35" s="302"/>
      <c r="X35" s="302"/>
      <c r="Y35" s="302"/>
      <c r="Z35" s="302"/>
      <c r="AA35" s="302"/>
      <c r="AB35" s="302"/>
      <c r="AC35" s="302"/>
      <c r="AD35" s="302"/>
      <c r="AE35" s="302"/>
      <c r="AF35" s="302"/>
      <c r="AG35" s="302"/>
      <c r="AH35" s="302"/>
      <c r="AI35" s="302"/>
      <c r="AJ35" s="302"/>
      <c r="AK35" s="302"/>
      <c r="AL35" s="302"/>
      <c r="AM35" s="302"/>
      <c r="AN35" s="302"/>
      <c r="AO35" s="302"/>
      <c r="AP35" s="302"/>
      <c r="AQ35" s="302"/>
      <c r="AR35" s="302"/>
      <c r="AS35" s="302"/>
      <c r="AT35" s="302"/>
      <c r="AU35" s="302"/>
      <c r="AV35" s="302"/>
      <c r="AW35" s="302"/>
      <c r="AX35" s="302"/>
      <c r="AY35" s="302"/>
      <c r="AZ35" s="302"/>
      <c r="BA35" s="302"/>
      <c r="BB35" s="352">
        <v>0.34</v>
      </c>
      <c r="BC35" s="352">
        <v>0.42</v>
      </c>
      <c r="BD35" s="352">
        <v>0.39</v>
      </c>
      <c r="BE35" s="352">
        <v>0.3</v>
      </c>
      <c r="BF35" s="352">
        <v>0.28000000000000003</v>
      </c>
      <c r="BG35" s="352">
        <v>0.15</v>
      </c>
      <c r="BH35" s="352">
        <v>0.09</v>
      </c>
      <c r="BI35" s="352">
        <v>0.1</v>
      </c>
      <c r="BJ35" s="352">
        <v>0.09</v>
      </c>
      <c r="BK35" s="352">
        <v>0.16</v>
      </c>
      <c r="BL35" s="352">
        <v>0.23</v>
      </c>
      <c r="BM35" s="352">
        <v>0.24</v>
      </c>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103"/>
      <c r="CN35" s="34"/>
      <c r="CO35" s="103"/>
      <c r="CP35" s="34"/>
      <c r="CQ35" s="103"/>
      <c r="CR35" s="34"/>
      <c r="CS35" s="103"/>
      <c r="CT35" s="34"/>
      <c r="CU35" s="103"/>
      <c r="CV35" s="103"/>
      <c r="CW35" s="103"/>
      <c r="CX35" s="103"/>
      <c r="CY35" s="103"/>
      <c r="CZ35" s="103"/>
      <c r="DA35" s="103"/>
      <c r="DB35" s="34"/>
      <c r="DC35" s="103"/>
      <c r="DD35" s="103"/>
      <c r="DE35" s="103"/>
      <c r="DF35" s="103"/>
      <c r="DG35" s="103"/>
      <c r="DH35" s="103"/>
    </row>
    <row r="36" spans="1:112" ht="12" hidden="1" outlineLevel="2" x14ac:dyDescent="0.3">
      <c r="A36" s="291" t="s">
        <v>386</v>
      </c>
      <c r="B36" s="302"/>
      <c r="C36" s="302"/>
      <c r="D36" s="302"/>
      <c r="E36" s="302"/>
      <c r="F36" s="302"/>
      <c r="G36" s="302"/>
      <c r="H36" s="302"/>
      <c r="I36" s="302"/>
      <c r="J36" s="302"/>
      <c r="K36" s="302"/>
      <c r="L36" s="302"/>
      <c r="M36" s="302"/>
      <c r="N36" s="302"/>
      <c r="O36" s="302"/>
      <c r="P36" s="302"/>
      <c r="Q36" s="302"/>
      <c r="R36" s="302"/>
      <c r="S36" s="302"/>
      <c r="T36" s="302"/>
      <c r="U36" s="302"/>
      <c r="V36" s="302"/>
      <c r="W36" s="302"/>
      <c r="X36" s="302"/>
      <c r="Y36" s="302"/>
      <c r="Z36" s="302"/>
      <c r="AA36" s="302"/>
      <c r="AB36" s="302"/>
      <c r="AC36" s="302"/>
      <c r="AD36" s="302"/>
      <c r="AE36" s="302"/>
      <c r="AF36" s="302"/>
      <c r="AG36" s="302"/>
      <c r="AH36" s="302"/>
      <c r="AI36" s="302"/>
      <c r="AJ36" s="302"/>
      <c r="AK36" s="302"/>
      <c r="AL36" s="302"/>
      <c r="AM36" s="302"/>
      <c r="AN36" s="302"/>
      <c r="AO36" s="302"/>
      <c r="AP36" s="302"/>
      <c r="AQ36" s="302"/>
      <c r="AR36" s="302"/>
      <c r="AS36" s="302"/>
      <c r="AT36" s="302"/>
      <c r="AU36" s="302"/>
      <c r="AV36" s="302"/>
      <c r="AW36" s="302"/>
      <c r="AX36" s="302"/>
      <c r="AY36" s="302"/>
      <c r="AZ36" s="302"/>
      <c r="BA36" s="302"/>
      <c r="BB36" s="352">
        <v>-0.22</v>
      </c>
      <c r="BC36" s="352">
        <v>-0.22</v>
      </c>
      <c r="BD36" s="352">
        <v>-0.14000000000000001</v>
      </c>
      <c r="BE36" s="352">
        <v>-0.06</v>
      </c>
      <c r="BF36" s="352">
        <v>-0.03</v>
      </c>
      <c r="BG36" s="352">
        <v>0.04</v>
      </c>
      <c r="BH36" s="352">
        <v>0.08</v>
      </c>
      <c r="BI36" s="352">
        <v>0.12</v>
      </c>
      <c r="BJ36" s="352">
        <v>0.03</v>
      </c>
      <c r="BK36" s="352">
        <v>0.02</v>
      </c>
      <c r="BL36" s="352">
        <v>0.01</v>
      </c>
      <c r="BM36" s="352">
        <v>-0.02</v>
      </c>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103"/>
      <c r="CN36" s="34"/>
      <c r="CO36" s="103"/>
      <c r="CP36" s="34"/>
      <c r="CQ36" s="103"/>
      <c r="CR36" s="34"/>
      <c r="CS36" s="103"/>
      <c r="CT36" s="34"/>
      <c r="CU36" s="103"/>
      <c r="CV36" s="103"/>
      <c r="CW36" s="103"/>
      <c r="CX36" s="103"/>
      <c r="CY36" s="103"/>
      <c r="CZ36" s="103"/>
      <c r="DA36" s="103"/>
      <c r="DB36" s="34"/>
      <c r="DC36" s="103"/>
      <c r="DD36" s="103"/>
      <c r="DE36" s="103"/>
      <c r="DF36" s="103"/>
      <c r="DG36" s="103"/>
      <c r="DH36" s="103"/>
    </row>
    <row r="37" spans="1:112" ht="12" hidden="1" outlineLevel="1" x14ac:dyDescent="0.3">
      <c r="A37" s="45"/>
      <c r="AL37" s="34"/>
      <c r="AM37" s="34"/>
      <c r="AN37" s="34"/>
      <c r="AO37" s="34"/>
      <c r="AP37" s="34"/>
      <c r="AQ37" s="34"/>
      <c r="AR37" s="34"/>
      <c r="AS37" s="34"/>
      <c r="AT37" s="138">
        <f t="shared" ref="AT37:BM37" si="437">AT32-AS32</f>
        <v>0.17190275653700904</v>
      </c>
      <c r="AU37" s="138">
        <f t="shared" si="437"/>
        <v>9.232935036396106E-2</v>
      </c>
      <c r="AV37" s="138">
        <f t="shared" si="437"/>
        <v>-0.27092918715955361</v>
      </c>
      <c r="AW37" s="138">
        <f t="shared" si="437"/>
        <v>3.0066380912949775E-2</v>
      </c>
      <c r="AX37" s="138">
        <f t="shared" si="437"/>
        <v>-0.11912780738709317</v>
      </c>
      <c r="AY37" s="138">
        <f t="shared" si="437"/>
        <v>-6.2995066145461021E-2</v>
      </c>
      <c r="AZ37" s="138">
        <f t="shared" si="437"/>
        <v>-7.3473914309187593E-2</v>
      </c>
      <c r="BA37" s="138">
        <f t="shared" si="437"/>
        <v>-9.3868725497615935E-2</v>
      </c>
      <c r="BB37" s="138">
        <f t="shared" si="437"/>
        <v>7.5754922659623358E-2</v>
      </c>
      <c r="BC37" s="138">
        <f t="shared" si="437"/>
        <v>6.1845604866926474E-2</v>
      </c>
      <c r="BD37" s="138">
        <f t="shared" si="437"/>
        <v>9.1679845389635473E-2</v>
      </c>
      <c r="BE37" s="138">
        <f t="shared" si="437"/>
        <v>3.1363704787142899E-2</v>
      </c>
      <c r="BF37" s="138">
        <f t="shared" si="437"/>
        <v>1.9334863147033587E-2</v>
      </c>
      <c r="BG37" s="138">
        <f t="shared" si="437"/>
        <v>-4.5361576975355922E-2</v>
      </c>
      <c r="BH37" s="138">
        <f t="shared" si="437"/>
        <v>-2.1048289989569868E-2</v>
      </c>
      <c r="BI37" s="138">
        <f t="shared" si="437"/>
        <v>5.3024357176134629E-2</v>
      </c>
      <c r="BJ37" s="138">
        <f t="shared" si="437"/>
        <v>-0.11107932061524761</v>
      </c>
      <c r="BK37" s="138">
        <f t="shared" si="437"/>
        <v>6.4079272674874233E-2</v>
      </c>
      <c r="BL37" s="138">
        <f t="shared" si="437"/>
        <v>5.9899877803618606E-2</v>
      </c>
      <c r="BM37" s="138">
        <f t="shared" si="437"/>
        <v>-3.5998792500268717E-2</v>
      </c>
      <c r="BN37" s="138">
        <f t="shared" ref="BN37" si="438">BN32-BM32</f>
        <v>7.1278295605858855E-2</v>
      </c>
      <c r="BO37" s="138">
        <f t="shared" ref="BO37" si="439">BO32-BN32</f>
        <v>-8.0000000000000016E-2</v>
      </c>
      <c r="BP37" s="138">
        <f t="shared" ref="BP37" si="440">BP32-BO32</f>
        <v>-4.0000000000000008E-2</v>
      </c>
      <c r="BQ37" s="138">
        <f t="shared" ref="BQ37" si="441">BQ32-BP32</f>
        <v>0.06</v>
      </c>
      <c r="BR37" s="34"/>
      <c r="BS37" s="34"/>
      <c r="BT37" s="34"/>
      <c r="BU37" s="34"/>
      <c r="BV37" s="34"/>
      <c r="BW37" s="34"/>
      <c r="BX37" s="34"/>
      <c r="BY37" s="34"/>
      <c r="BZ37" s="34"/>
      <c r="CA37" s="34"/>
      <c r="CB37" s="34"/>
      <c r="CC37" s="34"/>
      <c r="CD37" s="34"/>
      <c r="CE37" s="34"/>
      <c r="CF37" s="34"/>
      <c r="CG37" s="34"/>
      <c r="CH37" s="34"/>
      <c r="CI37" s="34"/>
      <c r="CJ37" s="34"/>
      <c r="CK37" s="34"/>
      <c r="CL37" s="138"/>
      <c r="CM37" s="91"/>
      <c r="CO37" s="91"/>
      <c r="CQ37" s="91"/>
      <c r="CS37" s="91"/>
      <c r="CU37" s="91"/>
      <c r="CV37" s="103"/>
      <c r="CW37" s="103"/>
      <c r="CX37" s="103"/>
      <c r="CY37" s="103"/>
      <c r="CZ37" s="103"/>
      <c r="DA37" s="104"/>
      <c r="DB37" s="104"/>
      <c r="DC37" s="104"/>
      <c r="DD37" s="104"/>
      <c r="DE37" s="104"/>
      <c r="DF37" s="104"/>
      <c r="DG37" s="104"/>
      <c r="DH37" s="104"/>
    </row>
    <row r="38" spans="1:112" hidden="1" outlineLevel="1" x14ac:dyDescent="0.25">
      <c r="A38" s="139" t="s">
        <v>8</v>
      </c>
      <c r="B38" s="9">
        <v>12.25</v>
      </c>
      <c r="C38" s="9">
        <v>21.25</v>
      </c>
      <c r="D38" s="9">
        <v>24</v>
      </c>
      <c r="E38" s="9">
        <v>41</v>
      </c>
      <c r="F38" s="9">
        <v>43.75</v>
      </c>
      <c r="G38" s="10">
        <v>61.4</v>
      </c>
      <c r="H38" s="10">
        <v>70.75</v>
      </c>
      <c r="I38" s="10">
        <v>79.25</v>
      </c>
      <c r="J38" s="10">
        <v>79.25</v>
      </c>
      <c r="K38" s="10">
        <v>103.776</v>
      </c>
      <c r="L38" s="10">
        <v>120</v>
      </c>
      <c r="M38" s="10">
        <v>156</v>
      </c>
      <c r="N38" s="10">
        <v>150</v>
      </c>
      <c r="O38" s="10">
        <v>202</v>
      </c>
      <c r="P38" s="10">
        <v>229</v>
      </c>
      <c r="Q38" s="10">
        <v>300</v>
      </c>
      <c r="R38" s="10">
        <v>262</v>
      </c>
      <c r="S38" s="10">
        <v>336</v>
      </c>
      <c r="T38" s="10">
        <v>343</v>
      </c>
      <c r="U38" s="10">
        <v>394</v>
      </c>
      <c r="V38" s="10">
        <v>346</v>
      </c>
      <c r="W38" s="10">
        <v>409</v>
      </c>
      <c r="X38" s="10">
        <v>444</v>
      </c>
      <c r="Y38" s="10">
        <v>544</v>
      </c>
      <c r="Z38" s="10">
        <v>467</v>
      </c>
      <c r="AA38" s="10">
        <v>608</v>
      </c>
      <c r="AB38" s="10">
        <v>685</v>
      </c>
      <c r="AC38" s="10">
        <v>832</v>
      </c>
      <c r="AD38" s="10">
        <v>776</v>
      </c>
      <c r="AE38" s="10">
        <v>947</v>
      </c>
      <c r="AF38" s="10">
        <v>1047</v>
      </c>
      <c r="AG38" s="10">
        <v>1264</v>
      </c>
      <c r="AH38" s="10">
        <v>1164</v>
      </c>
      <c r="AI38" s="10">
        <v>1357</v>
      </c>
      <c r="AJ38" s="10">
        <v>1320</v>
      </c>
      <c r="AK38" s="10">
        <v>1565</v>
      </c>
      <c r="AL38" s="10">
        <v>1430</v>
      </c>
      <c r="AM38" s="10">
        <v>1644</v>
      </c>
      <c r="AN38" s="10">
        <v>1766</v>
      </c>
      <c r="AO38" s="10">
        <v>2002</v>
      </c>
      <c r="AP38" s="10">
        <v>1654</v>
      </c>
      <c r="AQ38" s="10">
        <v>1539</v>
      </c>
      <c r="AR38" s="10">
        <v>1980</v>
      </c>
      <c r="AS38" s="10">
        <v>2512</v>
      </c>
      <c r="AT38" s="10">
        <v>2434</v>
      </c>
      <c r="AU38" s="9">
        <v>2857</v>
      </c>
      <c r="AV38" s="9">
        <v>2963</v>
      </c>
      <c r="AW38" s="9">
        <v>3220</v>
      </c>
      <c r="AX38" s="9">
        <v>2949</v>
      </c>
      <c r="AY38" s="9">
        <v>3169</v>
      </c>
      <c r="AZ38" s="9">
        <v>3047</v>
      </c>
      <c r="BA38" s="9">
        <v>3377</v>
      </c>
      <c r="BB38" s="9">
        <v>3229</v>
      </c>
      <c r="BC38" s="9">
        <v>3664</v>
      </c>
      <c r="BD38" s="9">
        <v>4137</v>
      </c>
      <c r="BE38" s="9">
        <v>4447</v>
      </c>
      <c r="BF38" s="9">
        <v>4519</v>
      </c>
      <c r="BG38" s="9">
        <v>4880</v>
      </c>
      <c r="BH38" s="9">
        <v>5088</v>
      </c>
      <c r="BI38" s="9">
        <v>5635</v>
      </c>
      <c r="BJ38" s="9">
        <v>5382</v>
      </c>
      <c r="BK38" s="9">
        <v>6004</v>
      </c>
      <c r="BL38" s="9">
        <v>6659</v>
      </c>
      <c r="BM38" s="9">
        <v>7403</v>
      </c>
      <c r="BN38" s="13">
        <f t="shared" ref="BN38" si="442">BJ38*(1+BN40)</f>
        <v>7158.06</v>
      </c>
      <c r="BO38" s="13">
        <f t="shared" ref="BO38" si="443">BK38*(1+BO40)</f>
        <v>7444.96</v>
      </c>
      <c r="BP38" s="13">
        <f t="shared" ref="BP38" si="444">BL38*(1+BP40)</f>
        <v>7857.62</v>
      </c>
      <c r="BQ38" s="13">
        <f t="shared" ref="BQ38" si="445">BM38*(1+BQ40)</f>
        <v>8883.6</v>
      </c>
      <c r="BR38" s="13">
        <f t="shared" ref="BR38" si="446">BN38*(1+BR40)</f>
        <v>8446.5108</v>
      </c>
      <c r="BS38" s="13">
        <f t="shared" ref="BS38" si="447">BO38*(1+BS40)</f>
        <v>8785.0527999999995</v>
      </c>
      <c r="BT38" s="13">
        <f t="shared" ref="BT38" si="448">BP38*(1+BT40)</f>
        <v>9271.9915999999994</v>
      </c>
      <c r="BU38" s="13">
        <f t="shared" ref="BU38" si="449">BQ38*(1+BU40)</f>
        <v>10482.647999999999</v>
      </c>
      <c r="BV38" s="13">
        <f t="shared" ref="BV38" si="450">BR38*(1+BV40)</f>
        <v>9755.7199739999996</v>
      </c>
      <c r="BW38" s="13">
        <f t="shared" ref="BW38" si="451">BS38*(1+BW40)</f>
        <v>10146.735983999999</v>
      </c>
      <c r="BX38" s="13">
        <f t="shared" ref="BX38" si="452">BT38*(1+BX40)</f>
        <v>10709.150297999999</v>
      </c>
      <c r="BY38" s="13">
        <f t="shared" ref="BY38" si="453">BU38*(1+BY40)</f>
        <v>12107.458439999999</v>
      </c>
      <c r="BZ38" s="13">
        <f t="shared" ref="BZ38" si="454">BV38*(1+BZ40)</f>
        <v>11121.520770360001</v>
      </c>
      <c r="CA38" s="13">
        <f t="shared" ref="CA38" si="455">BW38*(1+CA40)</f>
        <v>11567.27902176</v>
      </c>
      <c r="CB38" s="13">
        <f t="shared" ref="CB38" si="456">BX38*(1+CB40)</f>
        <v>12208.43133972</v>
      </c>
      <c r="CC38" s="13">
        <f t="shared" ref="CC38" si="457">BY38*(1+CC40)</f>
        <v>13802.502621600001</v>
      </c>
      <c r="CD38" s="13">
        <f t="shared" ref="CD38" si="458">BZ38*(1+CD40)</f>
        <v>12456.103262803203</v>
      </c>
      <c r="CE38" s="13">
        <f t="shared" ref="CE38" si="459">CA38*(1+CE40)</f>
        <v>12955.352504371202</v>
      </c>
      <c r="CF38" s="13">
        <f t="shared" ref="CF38" si="460">CB38*(1+CF40)</f>
        <v>13673.443100486402</v>
      </c>
      <c r="CG38" s="13">
        <f t="shared" ref="CG38" si="461">CC38*(1+CG40)</f>
        <v>15458.802936192002</v>
      </c>
      <c r="CH38" s="13">
        <f t="shared" ref="CH38" si="462">CD38*(1+CH40)</f>
        <v>13701.713589083523</v>
      </c>
      <c r="CI38" s="13">
        <f t="shared" ref="CI38" si="463">CE38*(1+CI40)</f>
        <v>14250.887754808324</v>
      </c>
      <c r="CJ38" s="13">
        <f t="shared" ref="CJ38" si="464">CF38*(1+CJ40)</f>
        <v>15040.787410535044</v>
      </c>
      <c r="CK38" s="13">
        <f t="shared" ref="CK38" si="465">CG38*(1+CK40)</f>
        <v>17004.683229811202</v>
      </c>
      <c r="CL38" s="13"/>
      <c r="CM38" s="92">
        <f>SUM(B38:E38)</f>
        <v>98.5</v>
      </c>
      <c r="CN38" s="13">
        <f>SUM(F38:I38)</f>
        <v>255.15</v>
      </c>
      <c r="CO38" s="92">
        <f>SUM(J38:M38)</f>
        <v>459.02600000000001</v>
      </c>
      <c r="CP38" s="13">
        <f>SUM(N38:Q38)</f>
        <v>881</v>
      </c>
      <c r="CQ38" s="92">
        <f>SUM(R38:U38)</f>
        <v>1335</v>
      </c>
      <c r="CR38" s="13">
        <f>SUM(V38:Y38)</f>
        <v>1743</v>
      </c>
      <c r="CS38" s="92">
        <f>SUM(Z38:AC38)</f>
        <v>2592</v>
      </c>
      <c r="CT38" s="13">
        <f>SUM(AD38:AG38)</f>
        <v>4034</v>
      </c>
      <c r="CU38" s="92">
        <f>SUM(AH38:AK38)</f>
        <v>5406</v>
      </c>
      <c r="CV38" s="92">
        <f>SUM(AL38:AO38)</f>
        <v>6842</v>
      </c>
      <c r="CW38" s="92">
        <f>SUM(AP38:AS38)</f>
        <v>7685</v>
      </c>
      <c r="CX38" s="92">
        <f>SUM(AT38:AW38)</f>
        <v>11474</v>
      </c>
      <c r="CY38" s="92">
        <f>SUM(AX38:BA38)</f>
        <v>12542</v>
      </c>
      <c r="CZ38" s="92">
        <f>SUM(BB38:BE38)</f>
        <v>15477</v>
      </c>
      <c r="DA38" s="92">
        <f>SUM(BF38:BI38)</f>
        <v>20122</v>
      </c>
      <c r="DB38" s="13">
        <f>SUM(BJ38:BM38)</f>
        <v>25448</v>
      </c>
      <c r="DC38" s="92">
        <f>SUM(BN38:BQ38)</f>
        <v>31344.239999999998</v>
      </c>
      <c r="DD38" s="92">
        <f>SUM(BR38:BU38)</f>
        <v>36986.203200000004</v>
      </c>
      <c r="DE38" s="92">
        <f>SUM(BV38:BY38)</f>
        <v>42719.064696000001</v>
      </c>
      <c r="DF38" s="92">
        <f>SUM(BZ38:CC38)</f>
        <v>48699.733753439999</v>
      </c>
      <c r="DG38" s="92">
        <f>SUM(CD38:CG38)</f>
        <v>54543.701803852804</v>
      </c>
      <c r="DH38" s="92">
        <f>SUM(CH38:CK38)</f>
        <v>59998.071984238093</v>
      </c>
    </row>
    <row r="39" spans="1:112" ht="12" hidden="1" outlineLevel="1" x14ac:dyDescent="0.3">
      <c r="A39" s="5" t="s">
        <v>1</v>
      </c>
      <c r="B39" s="15" t="s">
        <v>65</v>
      </c>
      <c r="C39" s="16">
        <f>IF(AND(B38&lt;0,C38&gt;0),"n/a",C38/B38-1)</f>
        <v>0.73469387755102034</v>
      </c>
      <c r="D39" s="16">
        <f t="shared" ref="D39" si="466">IF(AND(C38&lt;0,D38&gt;0),"n/a",D38/C38-1)</f>
        <v>0.12941176470588234</v>
      </c>
      <c r="E39" s="16">
        <f t="shared" ref="E39" si="467">IF(AND(D38&lt;0,E38&gt;0),"n/a",E38/D38-1)</f>
        <v>0.70833333333333326</v>
      </c>
      <c r="F39" s="16">
        <f>IF(AND(E38&lt;0,F38&gt;0),"n/a",F38/E38-1)</f>
        <v>6.7073170731707377E-2</v>
      </c>
      <c r="G39" s="16">
        <f t="shared" ref="G39:BM39" si="468">IF(AND(F38&lt;0,G38&gt;0),"n/a",G38/F38-1)</f>
        <v>0.40342857142857147</v>
      </c>
      <c r="H39" s="16">
        <f t="shared" si="468"/>
        <v>0.15228013029315957</v>
      </c>
      <c r="I39" s="16">
        <f t="shared" si="468"/>
        <v>0.12014134275618371</v>
      </c>
      <c r="J39" s="16">
        <f t="shared" si="468"/>
        <v>0</v>
      </c>
      <c r="K39" s="16">
        <f t="shared" si="468"/>
        <v>0.3094763406940062</v>
      </c>
      <c r="L39" s="16">
        <f t="shared" si="468"/>
        <v>0.15633672525439413</v>
      </c>
      <c r="M39" s="16">
        <f t="shared" si="468"/>
        <v>0.30000000000000004</v>
      </c>
      <c r="N39" s="16">
        <f t="shared" si="468"/>
        <v>-3.8461538461538436E-2</v>
      </c>
      <c r="O39" s="16">
        <f t="shared" si="468"/>
        <v>0.34666666666666668</v>
      </c>
      <c r="P39" s="16">
        <f t="shared" si="468"/>
        <v>0.13366336633663356</v>
      </c>
      <c r="Q39" s="16">
        <f t="shared" si="468"/>
        <v>0.31004366812227069</v>
      </c>
      <c r="R39" s="16">
        <f t="shared" si="468"/>
        <v>-0.12666666666666671</v>
      </c>
      <c r="S39" s="16">
        <f t="shared" si="468"/>
        <v>0.28244274809160297</v>
      </c>
      <c r="T39" s="16">
        <f t="shared" si="468"/>
        <v>2.0833333333333259E-2</v>
      </c>
      <c r="U39" s="16">
        <f t="shared" si="468"/>
        <v>0.14868804664723023</v>
      </c>
      <c r="V39" s="16">
        <f t="shared" si="468"/>
        <v>-0.12182741116751272</v>
      </c>
      <c r="W39" s="16">
        <f t="shared" si="468"/>
        <v>0.18208092485549132</v>
      </c>
      <c r="X39" s="16">
        <f t="shared" si="468"/>
        <v>8.5574572127139259E-2</v>
      </c>
      <c r="Y39" s="16">
        <f t="shared" si="468"/>
        <v>0.22522522522522515</v>
      </c>
      <c r="Z39" s="16">
        <f t="shared" si="468"/>
        <v>-0.14154411764705888</v>
      </c>
      <c r="AA39" s="16">
        <f t="shared" si="468"/>
        <v>0.30192719486081376</v>
      </c>
      <c r="AB39" s="16">
        <f t="shared" si="468"/>
        <v>0.12664473684210531</v>
      </c>
      <c r="AC39" s="16">
        <f t="shared" si="468"/>
        <v>0.21459854014598534</v>
      </c>
      <c r="AD39" s="16">
        <f t="shared" si="468"/>
        <v>-6.7307692307692291E-2</v>
      </c>
      <c r="AE39" s="16">
        <f t="shared" si="468"/>
        <v>0.22036082474226815</v>
      </c>
      <c r="AF39" s="16">
        <f t="shared" si="468"/>
        <v>0.10559662090813093</v>
      </c>
      <c r="AG39" s="16">
        <f t="shared" si="468"/>
        <v>0.20725883476599805</v>
      </c>
      <c r="AH39" s="16">
        <f t="shared" si="468"/>
        <v>-7.9113924050632889E-2</v>
      </c>
      <c r="AI39" s="16">
        <f t="shared" si="468"/>
        <v>0.16580756013745712</v>
      </c>
      <c r="AJ39" s="16">
        <f t="shared" si="468"/>
        <v>-2.726602800294764E-2</v>
      </c>
      <c r="AK39" s="16">
        <f t="shared" si="468"/>
        <v>0.18560606060606055</v>
      </c>
      <c r="AL39" s="16">
        <f t="shared" si="468"/>
        <v>-8.6261980830670937E-2</v>
      </c>
      <c r="AM39" s="16">
        <f t="shared" si="468"/>
        <v>0.14965034965034962</v>
      </c>
      <c r="AN39" s="16">
        <f t="shared" si="468"/>
        <v>7.4209245742092422E-2</v>
      </c>
      <c r="AO39" s="16">
        <f t="shared" si="468"/>
        <v>0.13363533408833517</v>
      </c>
      <c r="AP39" s="16">
        <f t="shared" si="468"/>
        <v>-0.17382617382617382</v>
      </c>
      <c r="AQ39" s="16">
        <f t="shared" si="468"/>
        <v>-6.9528415961305878E-2</v>
      </c>
      <c r="AR39" s="16">
        <f t="shared" si="468"/>
        <v>0.28654970760233911</v>
      </c>
      <c r="AS39" s="16">
        <f t="shared" si="468"/>
        <v>0.26868686868686864</v>
      </c>
      <c r="AT39" s="16">
        <f t="shared" si="468"/>
        <v>-3.1050955414012704E-2</v>
      </c>
      <c r="AU39" s="16">
        <f t="shared" si="468"/>
        <v>0.17378800328677069</v>
      </c>
      <c r="AV39" s="34">
        <f t="shared" si="468"/>
        <v>3.7101855092754654E-2</v>
      </c>
      <c r="AW39" s="34">
        <f t="shared" si="468"/>
        <v>8.6736415794802513E-2</v>
      </c>
      <c r="AX39" s="34">
        <f t="shared" si="468"/>
        <v>-8.4161490683229867E-2</v>
      </c>
      <c r="AY39" s="34">
        <f t="shared" si="468"/>
        <v>7.4601559850796972E-2</v>
      </c>
      <c r="AZ39" s="34">
        <f t="shared" si="468"/>
        <v>-3.8497948879772759E-2</v>
      </c>
      <c r="BA39" s="34">
        <f t="shared" si="468"/>
        <v>0.10830324909747291</v>
      </c>
      <c r="BB39" s="34">
        <f t="shared" si="468"/>
        <v>-4.3825880959431407E-2</v>
      </c>
      <c r="BC39" s="34">
        <f t="shared" si="468"/>
        <v>0.13471663053576965</v>
      </c>
      <c r="BD39" s="34">
        <f t="shared" si="468"/>
        <v>0.12909388646288211</v>
      </c>
      <c r="BE39" s="34">
        <f t="shared" si="468"/>
        <v>7.4933526710176501E-2</v>
      </c>
      <c r="BF39" s="34">
        <f t="shared" si="468"/>
        <v>1.6190690353047099E-2</v>
      </c>
      <c r="BG39" s="34">
        <f t="shared" si="468"/>
        <v>7.9884930294312984E-2</v>
      </c>
      <c r="BH39" s="34">
        <f t="shared" si="468"/>
        <v>4.2622950819672045E-2</v>
      </c>
      <c r="BI39" s="34">
        <f t="shared" si="468"/>
        <v>0.10750786163522008</v>
      </c>
      <c r="BJ39" s="34">
        <f t="shared" si="468"/>
        <v>-4.4897959183673453E-2</v>
      </c>
      <c r="BK39" s="34">
        <f t="shared" si="468"/>
        <v>0.1155704199182459</v>
      </c>
      <c r="BL39" s="34">
        <f t="shared" si="468"/>
        <v>0.10909393737508322</v>
      </c>
      <c r="BM39" s="34">
        <f t="shared" si="468"/>
        <v>0.11172848776092503</v>
      </c>
      <c r="BN39" s="34">
        <f t="shared" ref="BN39" si="469">IF(AND(BM38&lt;0,BN38&gt;0),"n/a",BN38/BM38-1)</f>
        <v>-3.3086586518978778E-2</v>
      </c>
      <c r="BO39" s="34">
        <f t="shared" ref="BO39" si="470">IF(AND(BN38&lt;0,BO38&gt;0),"n/a",BO38/BN38-1)</f>
        <v>4.008069225460531E-2</v>
      </c>
      <c r="BP39" s="34">
        <f t="shared" ref="BP39" si="471">IF(AND(BO38&lt;0,BP38&gt;0),"n/a",BP38/BO38-1)</f>
        <v>5.5428101695643717E-2</v>
      </c>
      <c r="BQ39" s="34">
        <f t="shared" ref="BQ39" si="472">IF(AND(BP38&lt;0,BQ38&gt;0),"n/a",BQ38/BP38-1)</f>
        <v>0.13057134348568655</v>
      </c>
      <c r="BR39" s="34">
        <f>IF(AND(BQ38&lt;0,BR38&gt;0),"n/a",BR38/BQ38-1)</f>
        <v>-4.9201810076995867E-2</v>
      </c>
      <c r="BS39" s="34">
        <f t="shared" ref="BS39" si="473">IF(AND(BR38&lt;0,BS38&gt;0),"n/a",BS38/BR38-1)</f>
        <v>4.008069225460531E-2</v>
      </c>
      <c r="BT39" s="34">
        <f t="shared" ref="BT39" si="474">IF(AND(BS38&lt;0,BT38&gt;0),"n/a",BT38/BS38-1)</f>
        <v>5.5428101695643717E-2</v>
      </c>
      <c r="BU39" s="34">
        <f t="shared" ref="BU39" si="475">IF(AND(BT38&lt;0,BU38&gt;0),"n/a",BU38/BT38-1)</f>
        <v>0.13057134348568655</v>
      </c>
      <c r="BV39" s="34">
        <f t="shared" ref="BV39" si="476">IF(AND(BU38&lt;0,BV38&gt;0),"n/a",BV38/BU38-1)</f>
        <v>-6.9345839524517006E-2</v>
      </c>
      <c r="BW39" s="34">
        <f t="shared" ref="BW39" si="477">IF(AND(BV38&lt;0,BW38&gt;0),"n/a",BW38/BV38-1)</f>
        <v>4.008069225460531E-2</v>
      </c>
      <c r="BX39" s="34">
        <f t="shared" ref="BX39" si="478">IF(AND(BW38&lt;0,BX38&gt;0),"n/a",BX38/BW38-1)</f>
        <v>5.5428101695643717E-2</v>
      </c>
      <c r="BY39" s="34">
        <f t="shared" ref="BY39" si="479">IF(AND(BX38&lt;0,BY38&gt;0),"n/a",BY38/BX38-1)</f>
        <v>0.13057134348568655</v>
      </c>
      <c r="BZ39" s="34">
        <f t="shared" ref="BZ39" si="480">IF(AND(BY38&lt;0,BZ38&gt;0),"n/a",BZ38/BY38-1)</f>
        <v>-8.1432257193029711E-2</v>
      </c>
      <c r="CA39" s="34">
        <f t="shared" ref="CA39" si="481">IF(AND(BZ38&lt;0,CA38&gt;0),"n/a",CA38/BZ38-1)</f>
        <v>4.0080692254605088E-2</v>
      </c>
      <c r="CB39" s="34">
        <f t="shared" ref="CB39" si="482">IF(AND(CA38&lt;0,CB38&gt;0),"n/a",CB38/CA38-1)</f>
        <v>5.5428101695643939E-2</v>
      </c>
      <c r="CC39" s="34">
        <f t="shared" ref="CC39" si="483">IF(AND(CB38&lt;0,CC38&gt;0),"n/a",CC38/CB38-1)</f>
        <v>0.13057134348568655</v>
      </c>
      <c r="CD39" s="34">
        <f t="shared" ref="CD39" si="484">IF(AND(CC38&lt;0,CD38&gt;0),"n/a",CD38/CC38-1)</f>
        <v>-9.7547480751046689E-2</v>
      </c>
      <c r="CE39" s="34">
        <f t="shared" ref="CE39" si="485">IF(AND(CD38&lt;0,CE38&gt;0),"n/a",CE38/CD38-1)</f>
        <v>4.008069225460531E-2</v>
      </c>
      <c r="CF39" s="34">
        <f t="shared" ref="CF39" si="486">IF(AND(CE38&lt;0,CF38&gt;0),"n/a",CF38/CE38-1)</f>
        <v>5.5428101695643717E-2</v>
      </c>
      <c r="CG39" s="34">
        <f t="shared" ref="CG39" si="487">IF(AND(CF38&lt;0,CG38&gt;0),"n/a",CG38/CF38-1)</f>
        <v>0.13057134348568655</v>
      </c>
      <c r="CH39" s="34">
        <f t="shared" ref="CH39" si="488">IF(AND(CG38&lt;0,CH38&gt;0),"n/a",CH38/CG38-1)</f>
        <v>-0.11366270430906378</v>
      </c>
      <c r="CI39" s="34">
        <f t="shared" ref="CI39" si="489">IF(AND(CH38&lt;0,CI38&gt;0),"n/a",CI38/CH38-1)</f>
        <v>4.008069225460531E-2</v>
      </c>
      <c r="CJ39" s="34">
        <f t="shared" ref="CJ39" si="490">IF(AND(CI38&lt;0,CJ38&gt;0),"n/a",CJ38/CI38-1)</f>
        <v>5.5428101695643717E-2</v>
      </c>
      <c r="CK39" s="34">
        <f t="shared" ref="CK39" si="491">IF(AND(CJ38&lt;0,CK38&gt;0),"n/a",CK38/CJ38-1)</f>
        <v>0.13057134348568633</v>
      </c>
      <c r="CL39" s="34"/>
      <c r="CM39" s="89" t="s">
        <v>65</v>
      </c>
      <c r="CN39" s="15" t="s">
        <v>65</v>
      </c>
      <c r="CO39" s="89" t="s">
        <v>65</v>
      </c>
      <c r="CP39" s="15" t="s">
        <v>65</v>
      </c>
      <c r="CQ39" s="89" t="s">
        <v>65</v>
      </c>
      <c r="CR39" s="15" t="s">
        <v>65</v>
      </c>
      <c r="CS39" s="89" t="s">
        <v>65</v>
      </c>
      <c r="CT39" s="15" t="s">
        <v>65</v>
      </c>
      <c r="CU39" s="89" t="s">
        <v>65</v>
      </c>
      <c r="CV39" s="89" t="s">
        <v>65</v>
      </c>
      <c r="CW39" s="89" t="s">
        <v>65</v>
      </c>
      <c r="CX39" s="89" t="s">
        <v>65</v>
      </c>
      <c r="CY39" s="89" t="s">
        <v>65</v>
      </c>
      <c r="CZ39" s="89" t="s">
        <v>65</v>
      </c>
      <c r="DA39" s="89" t="s">
        <v>65</v>
      </c>
      <c r="DB39" s="15" t="s">
        <v>65</v>
      </c>
      <c r="DC39" s="89" t="s">
        <v>65</v>
      </c>
      <c r="DD39" s="89" t="s">
        <v>65</v>
      </c>
      <c r="DE39" s="89" t="s">
        <v>65</v>
      </c>
      <c r="DF39" s="89" t="s">
        <v>65</v>
      </c>
      <c r="DG39" s="89" t="s">
        <v>65</v>
      </c>
      <c r="DH39" s="89" t="s">
        <v>65</v>
      </c>
    </row>
    <row r="40" spans="1:112" ht="12" hidden="1" outlineLevel="1" x14ac:dyDescent="0.3">
      <c r="A40" s="5" t="s">
        <v>2</v>
      </c>
      <c r="B40" s="15" t="s">
        <v>65</v>
      </c>
      <c r="C40" s="15" t="s">
        <v>65</v>
      </c>
      <c r="D40" s="15" t="s">
        <v>65</v>
      </c>
      <c r="E40" s="15" t="s">
        <v>65</v>
      </c>
      <c r="F40" s="16">
        <f>IF(AND(B38&lt;0,F38&gt;0),"n/a",F38/B38-1)</f>
        <v>2.5714285714285716</v>
      </c>
      <c r="G40" s="16">
        <f t="shared" ref="G40:BM40" si="492">IF(AND(C38&lt;0,G38&gt;0),"n/a",G38/C38-1)</f>
        <v>1.8894117647058821</v>
      </c>
      <c r="H40" s="16">
        <f t="shared" si="492"/>
        <v>1.9479166666666665</v>
      </c>
      <c r="I40" s="16">
        <f t="shared" si="492"/>
        <v>0.93292682926829262</v>
      </c>
      <c r="J40" s="16">
        <f t="shared" si="492"/>
        <v>0.81142857142857139</v>
      </c>
      <c r="K40" s="16">
        <f t="shared" si="492"/>
        <v>0.69016286644951141</v>
      </c>
      <c r="L40" s="16">
        <f t="shared" si="492"/>
        <v>0.69611307420494706</v>
      </c>
      <c r="M40" s="16">
        <f t="shared" si="492"/>
        <v>0.96845425867507884</v>
      </c>
      <c r="N40" s="16">
        <f t="shared" si="492"/>
        <v>0.89274447949526814</v>
      </c>
      <c r="O40" s="16">
        <f t="shared" si="492"/>
        <v>0.94650015417823008</v>
      </c>
      <c r="P40" s="16">
        <f t="shared" si="492"/>
        <v>0.90833333333333344</v>
      </c>
      <c r="Q40" s="16">
        <f t="shared" si="492"/>
        <v>0.92307692307692313</v>
      </c>
      <c r="R40" s="16">
        <f t="shared" si="492"/>
        <v>0.74666666666666659</v>
      </c>
      <c r="S40" s="16">
        <f t="shared" si="492"/>
        <v>0.66336633663366329</v>
      </c>
      <c r="T40" s="16">
        <f t="shared" si="492"/>
        <v>0.49781659388646293</v>
      </c>
      <c r="U40" s="16">
        <f t="shared" si="492"/>
        <v>0.31333333333333324</v>
      </c>
      <c r="V40" s="16">
        <f t="shared" si="492"/>
        <v>0.32061068702290085</v>
      </c>
      <c r="W40" s="16">
        <f t="shared" si="492"/>
        <v>0.21726190476190466</v>
      </c>
      <c r="X40" s="16">
        <f t="shared" si="492"/>
        <v>0.29446064139941686</v>
      </c>
      <c r="Y40" s="16">
        <f t="shared" si="492"/>
        <v>0.38071065989847708</v>
      </c>
      <c r="Z40" s="16">
        <f t="shared" si="492"/>
        <v>0.3497109826589595</v>
      </c>
      <c r="AA40" s="16">
        <f t="shared" si="492"/>
        <v>0.48655256723716378</v>
      </c>
      <c r="AB40" s="16">
        <f t="shared" si="492"/>
        <v>0.54279279279279269</v>
      </c>
      <c r="AC40" s="16">
        <f t="shared" si="492"/>
        <v>0.52941176470588225</v>
      </c>
      <c r="AD40" s="16">
        <f t="shared" si="492"/>
        <v>0.66167023554603865</v>
      </c>
      <c r="AE40" s="16">
        <f t="shared" si="492"/>
        <v>0.55756578947368429</v>
      </c>
      <c r="AF40" s="16">
        <f t="shared" si="492"/>
        <v>0.52846715328467164</v>
      </c>
      <c r="AG40" s="16">
        <f t="shared" si="492"/>
        <v>0.51923076923076916</v>
      </c>
      <c r="AH40" s="16">
        <f t="shared" si="492"/>
        <v>0.5</v>
      </c>
      <c r="AI40" s="16">
        <f t="shared" si="492"/>
        <v>0.43294614572333678</v>
      </c>
      <c r="AJ40" s="16">
        <f t="shared" si="492"/>
        <v>0.26074498567335236</v>
      </c>
      <c r="AK40" s="16">
        <f t="shared" si="492"/>
        <v>0.23813291139240511</v>
      </c>
      <c r="AL40" s="16">
        <f t="shared" si="492"/>
        <v>0.22852233676975953</v>
      </c>
      <c r="AM40" s="16">
        <f t="shared" si="492"/>
        <v>0.21149594694178342</v>
      </c>
      <c r="AN40" s="16">
        <f t="shared" si="492"/>
        <v>0.33787878787878789</v>
      </c>
      <c r="AO40" s="16">
        <f t="shared" si="492"/>
        <v>0.27923322683706076</v>
      </c>
      <c r="AP40" s="16">
        <f t="shared" si="492"/>
        <v>0.15664335664335671</v>
      </c>
      <c r="AQ40" s="16">
        <f t="shared" si="492"/>
        <v>-6.3868613138686081E-2</v>
      </c>
      <c r="AR40" s="16">
        <f t="shared" si="492"/>
        <v>0.12117780294450742</v>
      </c>
      <c r="AS40" s="16">
        <f t="shared" si="492"/>
        <v>0.25474525474525467</v>
      </c>
      <c r="AT40" s="16">
        <f t="shared" si="492"/>
        <v>0.47158403869407506</v>
      </c>
      <c r="AU40" s="16">
        <f t="shared" si="492"/>
        <v>0.8564002599090319</v>
      </c>
      <c r="AV40" s="34">
        <f t="shared" si="492"/>
        <v>0.4964646464646465</v>
      </c>
      <c r="AW40" s="34">
        <f t="shared" si="492"/>
        <v>0.28184713375796178</v>
      </c>
      <c r="AX40" s="34">
        <f t="shared" si="492"/>
        <v>0.21158586688578462</v>
      </c>
      <c r="AY40" s="34">
        <f t="shared" si="492"/>
        <v>0.1092054602730137</v>
      </c>
      <c r="AZ40" s="34">
        <f t="shared" si="492"/>
        <v>2.8349645629429654E-2</v>
      </c>
      <c r="BA40" s="34">
        <f t="shared" si="492"/>
        <v>4.8757763975155299E-2</v>
      </c>
      <c r="BB40" s="34">
        <f t="shared" si="492"/>
        <v>9.4947439810105116E-2</v>
      </c>
      <c r="BC40" s="34">
        <f t="shared" si="492"/>
        <v>0.15620069422530758</v>
      </c>
      <c r="BD40" s="34">
        <f t="shared" si="492"/>
        <v>0.35772891368559234</v>
      </c>
      <c r="BE40" s="34">
        <f t="shared" si="492"/>
        <v>0.31684927450399769</v>
      </c>
      <c r="BF40" s="34">
        <f t="shared" si="492"/>
        <v>0.39950449055435122</v>
      </c>
      <c r="BG40" s="34">
        <f t="shared" si="492"/>
        <v>0.33187772925764203</v>
      </c>
      <c r="BH40" s="34">
        <f t="shared" si="492"/>
        <v>0.2298767222625091</v>
      </c>
      <c r="BI40" s="34">
        <f t="shared" si="492"/>
        <v>0.26714639082527536</v>
      </c>
      <c r="BJ40" s="34">
        <f t="shared" si="492"/>
        <v>0.19097145386147374</v>
      </c>
      <c r="BK40" s="34">
        <f t="shared" si="492"/>
        <v>0.23032786885245904</v>
      </c>
      <c r="BL40" s="34">
        <f t="shared" si="492"/>
        <v>0.30876572327044016</v>
      </c>
      <c r="BM40" s="34">
        <f t="shared" si="492"/>
        <v>0.31375332741792361</v>
      </c>
      <c r="BN40" s="43">
        <v>0.33</v>
      </c>
      <c r="BO40" s="43">
        <v>0.24</v>
      </c>
      <c r="BP40" s="43">
        <v>0.18</v>
      </c>
      <c r="BQ40" s="43">
        <v>0.2</v>
      </c>
      <c r="BR40" s="43">
        <v>0.18</v>
      </c>
      <c r="BS40" s="43">
        <v>0.18</v>
      </c>
      <c r="BT40" s="43">
        <v>0.18</v>
      </c>
      <c r="BU40" s="43">
        <v>0.18</v>
      </c>
      <c r="BV40" s="43">
        <f>BR40-0.025</f>
        <v>0.155</v>
      </c>
      <c r="BW40" s="43">
        <f t="shared" ref="BW40:BY40" si="493">BS40-0.025</f>
        <v>0.155</v>
      </c>
      <c r="BX40" s="43">
        <f t="shared" si="493"/>
        <v>0.155</v>
      </c>
      <c r="BY40" s="43">
        <f t="shared" si="493"/>
        <v>0.155</v>
      </c>
      <c r="BZ40" s="43">
        <v>0.14000000000000001</v>
      </c>
      <c r="CA40" s="43">
        <v>0.14000000000000001</v>
      </c>
      <c r="CB40" s="43">
        <v>0.14000000000000001</v>
      </c>
      <c r="CC40" s="43">
        <v>0.14000000000000001</v>
      </c>
      <c r="CD40" s="43">
        <v>0.12</v>
      </c>
      <c r="CE40" s="43">
        <v>0.12</v>
      </c>
      <c r="CF40" s="43">
        <v>0.12</v>
      </c>
      <c r="CG40" s="43">
        <v>0.12</v>
      </c>
      <c r="CH40" s="43">
        <v>0.1</v>
      </c>
      <c r="CI40" s="43">
        <v>0.1</v>
      </c>
      <c r="CJ40" s="43">
        <v>0.1</v>
      </c>
      <c r="CK40" s="43">
        <v>0.1</v>
      </c>
      <c r="CL40" s="43"/>
      <c r="CM40" s="89" t="s">
        <v>65</v>
      </c>
      <c r="CN40" s="16">
        <f>IF(AND(CM38&lt;0,CN38&gt;0),"n/a",CN38/CM38-1)</f>
        <v>1.5903553299492388</v>
      </c>
      <c r="CO40" s="90">
        <f>IF(AND(CN38&lt;0,CO38&gt;0),"n/a",CO38/CN38-1)</f>
        <v>0.79904369978444056</v>
      </c>
      <c r="CP40" s="16">
        <f t="shared" ref="CP40:DC40" si="494">IF(AND(CO38&lt;0,CP38&gt;0),"n/a",CP38/CO38-1)</f>
        <v>0.91928126075647132</v>
      </c>
      <c r="CQ40" s="90">
        <f t="shared" si="494"/>
        <v>0.5153234960272417</v>
      </c>
      <c r="CR40" s="16">
        <f t="shared" si="494"/>
        <v>0.30561797752808983</v>
      </c>
      <c r="CS40" s="90">
        <f t="shared" si="494"/>
        <v>0.4870912220309811</v>
      </c>
      <c r="CT40" s="16">
        <f t="shared" si="494"/>
        <v>0.55632716049382713</v>
      </c>
      <c r="CU40" s="90">
        <f t="shared" si="494"/>
        <v>0.34010907288051562</v>
      </c>
      <c r="CV40" s="90">
        <f t="shared" si="494"/>
        <v>0.26563078061413248</v>
      </c>
      <c r="CW40" s="90">
        <f t="shared" si="494"/>
        <v>0.12320958783981295</v>
      </c>
      <c r="CX40" s="90">
        <f t="shared" si="494"/>
        <v>0.49303838646714371</v>
      </c>
      <c r="CY40" s="90">
        <f t="shared" si="494"/>
        <v>9.3080006972285245E-2</v>
      </c>
      <c r="CZ40" s="90">
        <f t="shared" si="494"/>
        <v>0.23401371392122461</v>
      </c>
      <c r="DA40" s="90">
        <f t="shared" si="494"/>
        <v>0.30012276280932992</v>
      </c>
      <c r="DB40" s="16">
        <f t="shared" si="494"/>
        <v>0.26468541894443898</v>
      </c>
      <c r="DC40" s="90">
        <f t="shared" si="494"/>
        <v>0.2316975793775542</v>
      </c>
      <c r="DD40" s="90">
        <f>IF(AND(DC38&lt;0,DD38&gt;0),"n/a",DD38/DC38-1)</f>
        <v>0.18000000000000016</v>
      </c>
      <c r="DE40" s="90">
        <f>IF(AND(DD38&lt;0,DE38&gt;0),"n/a",DE38/DD38-1)</f>
        <v>0.15500000000000003</v>
      </c>
      <c r="DF40" s="90">
        <f>IF(AND(DE38&lt;0,DF38&gt;0),"n/a",DF38/DE38-1)</f>
        <v>0.1399999999999999</v>
      </c>
      <c r="DG40" s="90">
        <f>IF(AND(DF38&lt;0,DG38&gt;0),"n/a",DG38/DF38-1)</f>
        <v>0.12000000000000011</v>
      </c>
      <c r="DH40" s="90">
        <f>IF(AND(DG38&lt;0,DH38&gt;0),"n/a",DH38/DG38-1)</f>
        <v>0.10000000000000009</v>
      </c>
    </row>
    <row r="41" spans="1:112" ht="12" hidden="1" outlineLevel="1" x14ac:dyDescent="0.3">
      <c r="A41" s="5" t="s">
        <v>5</v>
      </c>
      <c r="B41" s="16">
        <f>B38/B$8</f>
        <v>3.6055923473142015E-2</v>
      </c>
      <c r="C41" s="16">
        <f>C38/C$8</f>
        <v>5.0147492625368731E-2</v>
      </c>
      <c r="D41" s="16">
        <f t="shared" ref="D41:E41" si="495">D38/D$8</f>
        <v>5.3333333333333337E-2</v>
      </c>
      <c r="E41" s="16">
        <f t="shared" si="495"/>
        <v>6.2619320351279109E-2</v>
      </c>
      <c r="F41" s="16">
        <f>F38/F$8</f>
        <v>6.8654374264417423E-2</v>
      </c>
      <c r="G41" s="16">
        <f t="shared" ref="G41:BC41" si="496">G38/G$8</f>
        <v>7.916451779267665E-2</v>
      </c>
      <c r="H41" s="16">
        <f t="shared" si="496"/>
        <v>8.8659147869674187E-2</v>
      </c>
      <c r="I41" s="16">
        <f t="shared" si="496"/>
        <v>8.404029692470838E-2</v>
      </c>
      <c r="J41" s="16">
        <f t="shared" si="496"/>
        <v>9.0883027522935783E-2</v>
      </c>
      <c r="K41" s="16">
        <f t="shared" si="496"/>
        <v>0.10464222836641721</v>
      </c>
      <c r="L41" s="16">
        <f t="shared" si="496"/>
        <v>0.11048421548841388</v>
      </c>
      <c r="M41" s="16">
        <f t="shared" si="496"/>
        <v>0.11738148984198646</v>
      </c>
      <c r="N41" s="16">
        <f t="shared" si="496"/>
        <v>0.12048192771084337</v>
      </c>
      <c r="O41" s="16">
        <f t="shared" si="496"/>
        <v>0.12632895559724827</v>
      </c>
      <c r="P41" s="16">
        <f t="shared" si="496"/>
        <v>0.12736373748609567</v>
      </c>
      <c r="Q41" s="16">
        <f t="shared" si="496"/>
        <v>0.12798634812286688</v>
      </c>
      <c r="R41" s="16">
        <f t="shared" si="496"/>
        <v>0.11567328918322296</v>
      </c>
      <c r="S41" s="16">
        <f t="shared" si="496"/>
        <v>0.12556053811659193</v>
      </c>
      <c r="T41" s="16">
        <f t="shared" si="496"/>
        <v>0.11599594183293879</v>
      </c>
      <c r="U41" s="16">
        <f t="shared" si="496"/>
        <v>0.10962715637173066</v>
      </c>
      <c r="V41" s="16">
        <f t="shared" si="496"/>
        <v>0.10431112451009948</v>
      </c>
      <c r="W41" s="16">
        <f t="shared" si="496"/>
        <v>0.106872223673896</v>
      </c>
      <c r="X41" s="16">
        <f t="shared" si="496"/>
        <v>0.10327983251919051</v>
      </c>
      <c r="Y41" s="16">
        <f t="shared" si="496"/>
        <v>9.6505233280113539E-2</v>
      </c>
      <c r="Z41" s="16">
        <f t="shared" si="496"/>
        <v>8.9790424918284942E-2</v>
      </c>
      <c r="AA41" s="16">
        <f t="shared" si="496"/>
        <v>9.7451514665811825E-2</v>
      </c>
      <c r="AB41" s="16">
        <f t="shared" si="496"/>
        <v>0.10049882629107981</v>
      </c>
      <c r="AC41" s="16">
        <f t="shared" si="496"/>
        <v>9.6419052033839381E-2</v>
      </c>
      <c r="AD41" s="16">
        <f t="shared" si="496"/>
        <v>9.8765432098765427E-2</v>
      </c>
      <c r="AE41" s="16">
        <f t="shared" si="496"/>
        <v>0.10333915320820602</v>
      </c>
      <c r="AF41" s="16">
        <f t="shared" si="496"/>
        <v>0.10323407611910866</v>
      </c>
      <c r="AG41" s="16">
        <f t="shared" si="496"/>
        <v>9.8912277956021602E-2</v>
      </c>
      <c r="AH41" s="16">
        <f t="shared" si="496"/>
        <v>9.8685883849088593E-2</v>
      </c>
      <c r="AI41" s="16">
        <f t="shared" si="496"/>
        <v>0.10408038042644577</v>
      </c>
      <c r="AJ41" s="16">
        <f t="shared" si="496"/>
        <v>9.7496122313317085E-2</v>
      </c>
      <c r="AK41" s="16">
        <f t="shared" si="496"/>
        <v>9.4050480769230768E-2</v>
      </c>
      <c r="AL41" s="16">
        <f t="shared" si="496"/>
        <v>9.5895922746781118E-2</v>
      </c>
      <c r="AM41" s="16">
        <f t="shared" si="496"/>
        <v>9.8896141005203483E-2</v>
      </c>
      <c r="AN41" s="16">
        <f t="shared" si="496"/>
        <v>0.10159351090145545</v>
      </c>
      <c r="AO41" s="16">
        <f t="shared" si="496"/>
        <v>9.6547067901234573E-2</v>
      </c>
      <c r="AP41" s="16">
        <f t="shared" si="496"/>
        <v>9.4839449541284399E-2</v>
      </c>
      <c r="AQ41" s="16">
        <f t="shared" si="496"/>
        <v>8.4001964958244635E-2</v>
      </c>
      <c r="AR41" s="16">
        <f t="shared" si="496"/>
        <v>9.3303802836812597E-2</v>
      </c>
      <c r="AS41" s="16">
        <f t="shared" si="496"/>
        <v>9.239710155589069E-2</v>
      </c>
      <c r="AT41" s="16">
        <f t="shared" si="496"/>
        <v>9.5679861629781052E-2</v>
      </c>
      <c r="AU41" s="16">
        <f t="shared" si="496"/>
        <v>9.9965010496850942E-2</v>
      </c>
      <c r="AV41" s="34">
        <f t="shared" si="496"/>
        <v>0.10478851322676475</v>
      </c>
      <c r="AW41" s="34">
        <f t="shared" si="496"/>
        <v>9.8654983302184501E-2</v>
      </c>
      <c r="AX41" s="34">
        <f t="shared" si="496"/>
        <v>0.10923031335654493</v>
      </c>
      <c r="AY41" s="34">
        <f t="shared" si="496"/>
        <v>0.11256749076442171</v>
      </c>
      <c r="AZ41" s="34">
        <f t="shared" si="496"/>
        <v>0.11186988287990601</v>
      </c>
      <c r="BA41" s="34">
        <f t="shared" si="496"/>
        <v>0.10805016957829398</v>
      </c>
      <c r="BB41" s="34">
        <f t="shared" ref="BB41" si="497">BB38/BB$8</f>
        <v>0.11490694281342301</v>
      </c>
      <c r="BC41" s="34">
        <f t="shared" si="496"/>
        <v>0.11632484602196964</v>
      </c>
      <c r="BD41" s="34">
        <f t="shared" ref="BD41:BE41" si="498">BD38/BD$8</f>
        <v>0.12296763071069762</v>
      </c>
      <c r="BE41" s="34">
        <f t="shared" si="498"/>
        <v>0.11489174804939803</v>
      </c>
      <c r="BF41" s="34">
        <f t="shared" ref="BF41:BG41" si="499">BF38/BF$8</f>
        <v>0.12681352602778168</v>
      </c>
      <c r="BG41" s="34">
        <f t="shared" si="499"/>
        <v>0.12731874037934723</v>
      </c>
      <c r="BH41" s="34">
        <f t="shared" ref="BH41:BI41" si="500">BH38/BH$8</f>
        <v>0.12756675441895449</v>
      </c>
      <c r="BI41" s="34">
        <f t="shared" si="500"/>
        <v>0.1204497360152192</v>
      </c>
      <c r="BJ41" s="34">
        <f t="shared" ref="BJ41:BK41" si="501">BJ38/BJ$8</f>
        <v>0.1300251256281407</v>
      </c>
      <c r="BK41" s="34">
        <f t="shared" si="501"/>
        <v>0.12894358181388657</v>
      </c>
      <c r="BL41" s="34">
        <f t="shared" ref="BL41:BM41" si="502">BL38/BL$8</f>
        <v>0.13296194241444032</v>
      </c>
      <c r="BM41" s="34">
        <f t="shared" si="502"/>
        <v>0.12733715189982284</v>
      </c>
      <c r="BN41" s="34">
        <f t="shared" ref="BN41:BQ41" si="503">BN38/BN$8</f>
        <v>0.13071866540246696</v>
      </c>
      <c r="BO41" s="34">
        <f t="shared" si="503"/>
        <v>0.12880560318629922</v>
      </c>
      <c r="BP41" s="34">
        <f t="shared" si="503"/>
        <v>0.12806752278409897</v>
      </c>
      <c r="BQ41" s="34">
        <f t="shared" si="503"/>
        <v>0.12476086657935072</v>
      </c>
      <c r="BR41" s="34">
        <f>BR38/BR$8</f>
        <v>0.12952783151825148</v>
      </c>
      <c r="BS41" s="34">
        <f t="shared" ref="BS41:BU41" si="504">BS38/BS$8</f>
        <v>0.12763113044992075</v>
      </c>
      <c r="BT41" s="34">
        <f t="shared" si="504"/>
        <v>0.12689766028914834</v>
      </c>
      <c r="BU41" s="34">
        <f t="shared" si="504"/>
        <v>0.12361205404383968</v>
      </c>
      <c r="BV41" s="34">
        <f t="shared" ref="BV41:CC41" si="505">BV38/BV$8</f>
        <v>0.12957430512817661</v>
      </c>
      <c r="BW41" s="34">
        <f t="shared" si="505"/>
        <v>0.12767053367526843</v>
      </c>
      <c r="BX41" s="34">
        <f t="shared" si="505"/>
        <v>0.12693431874545111</v>
      </c>
      <c r="BY41" s="34">
        <f t="shared" si="505"/>
        <v>0.1236351367042086</v>
      </c>
      <c r="BZ41" s="34">
        <f t="shared" si="505"/>
        <v>0.13071735872488446</v>
      </c>
      <c r="CA41" s="34">
        <f t="shared" si="505"/>
        <v>0.12879014121577628</v>
      </c>
      <c r="CB41" s="34">
        <f t="shared" si="505"/>
        <v>0.12804626503676622</v>
      </c>
      <c r="CC41" s="34">
        <f t="shared" si="505"/>
        <v>0.12471085566659131</v>
      </c>
      <c r="CD41" s="34">
        <f t="shared" ref="CD41:CG41" si="506">CD38/CD$8</f>
        <v>0.13192128894264379</v>
      </c>
      <c r="CE41" s="34">
        <f t="shared" si="506"/>
        <v>0.12997223231284782</v>
      </c>
      <c r="CF41" s="34">
        <f t="shared" si="506"/>
        <v>0.12922150128113247</v>
      </c>
      <c r="CG41" s="34">
        <f t="shared" si="506"/>
        <v>0.12585392576736609</v>
      </c>
      <c r="CH41" s="34">
        <f t="shared" ref="CH41:CK41" si="507">CH38/CH$8</f>
        <v>0.13266259925761228</v>
      </c>
      <c r="CI41" s="34">
        <f t="shared" si="507"/>
        <v>0.13070112833903227</v>
      </c>
      <c r="CJ41" s="34">
        <f t="shared" si="507"/>
        <v>0.12994608411435207</v>
      </c>
      <c r="CK41" s="34">
        <f t="shared" si="507"/>
        <v>0.12655847542529225</v>
      </c>
      <c r="CL41" s="34"/>
      <c r="CM41" s="90">
        <f>CM38/CM$8</f>
        <v>5.2723136625183999E-2</v>
      </c>
      <c r="CN41" s="16">
        <f t="shared" ref="CN41" si="508">CN38/CN$8</f>
        <v>8.0901120852291647E-2</v>
      </c>
      <c r="CO41" s="90">
        <f>CO38/CO$8</f>
        <v>0.1072778900872898</v>
      </c>
      <c r="CP41" s="16">
        <f t="shared" ref="CP41:DC41" si="509">CP38/CP$8</f>
        <v>0.12610936158030348</v>
      </c>
      <c r="CQ41" s="90">
        <f t="shared" si="509"/>
        <v>0.11616776888270101</v>
      </c>
      <c r="CR41" s="16">
        <f t="shared" si="509"/>
        <v>0.10204918032786885</v>
      </c>
      <c r="CS41" s="90">
        <f t="shared" si="509"/>
        <v>9.6410637902175939E-2</v>
      </c>
      <c r="CT41" s="16">
        <f t="shared" si="509"/>
        <v>0.10099644484502529</v>
      </c>
      <c r="CU41" s="90">
        <f t="shared" si="509"/>
        <v>9.8269468479604452E-2</v>
      </c>
      <c r="CV41" s="90">
        <f t="shared" si="509"/>
        <v>9.8227680910781073E-2</v>
      </c>
      <c r="CW41" s="90">
        <f t="shared" si="509"/>
        <v>9.1304399481994564E-2</v>
      </c>
      <c r="CX41" s="90">
        <f t="shared" si="509"/>
        <v>9.9831207475594694E-2</v>
      </c>
      <c r="CY41" s="90">
        <f t="shared" si="509"/>
        <v>0.11036509710403815</v>
      </c>
      <c r="CZ41" s="90">
        <f t="shared" si="509"/>
        <v>0.11729620759693213</v>
      </c>
      <c r="DA41" s="90">
        <f t="shared" si="509"/>
        <v>0.125267692614174</v>
      </c>
      <c r="DB41" s="16">
        <f t="shared" si="509"/>
        <v>0.1297215737049762</v>
      </c>
      <c r="DC41" s="90">
        <f t="shared" si="509"/>
        <v>0.12787327131298701</v>
      </c>
      <c r="DD41" s="90">
        <f>DD38/DD$8</f>
        <v>0.12670366557808996</v>
      </c>
      <c r="DE41" s="90">
        <f>DE38/DE$8</f>
        <v>0.12673907924547773</v>
      </c>
      <c r="DF41" s="90">
        <f>DF38/DF$8</f>
        <v>0.12784916037669425</v>
      </c>
      <c r="DG41" s="90">
        <f>DG38/DG$8</f>
        <v>0.12902304407411097</v>
      </c>
      <c r="DH41" s="90">
        <f>DH38/DH$8</f>
        <v>0.12974654284019638</v>
      </c>
    </row>
    <row r="42" spans="1:112" ht="12" hidden="1" outlineLevel="2" x14ac:dyDescent="0.3">
      <c r="A42" s="5"/>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34"/>
      <c r="AW42" s="34"/>
      <c r="AX42" s="34"/>
      <c r="AY42" s="34"/>
      <c r="AZ42" s="34"/>
      <c r="BA42" s="34"/>
      <c r="BB42" s="34"/>
      <c r="BC42" s="34"/>
      <c r="BD42" s="34"/>
      <c r="BE42" s="34"/>
      <c r="BF42" s="34"/>
      <c r="BG42" s="34"/>
      <c r="BH42" s="34"/>
      <c r="BI42" s="34"/>
      <c r="BJ42" s="34"/>
      <c r="BK42" s="34"/>
      <c r="BL42" s="34"/>
      <c r="BM42" s="34"/>
      <c r="BN42" s="34"/>
      <c r="BO42" s="34"/>
      <c r="BP42" s="34"/>
      <c r="BQ42" s="34"/>
      <c r="BR42" s="34"/>
      <c r="BS42" s="34"/>
      <c r="BT42" s="34"/>
      <c r="BU42" s="34"/>
      <c r="BV42" s="34"/>
      <c r="BW42" s="34"/>
      <c r="BX42" s="34"/>
      <c r="BY42" s="34"/>
      <c r="BZ42" s="34"/>
      <c r="CA42" s="34"/>
      <c r="CB42" s="34"/>
      <c r="CC42" s="34"/>
      <c r="CD42" s="34"/>
      <c r="CE42" s="34"/>
      <c r="CF42" s="34"/>
      <c r="CG42" s="34"/>
      <c r="CH42" s="34"/>
      <c r="CI42" s="34"/>
      <c r="CJ42" s="34"/>
      <c r="CK42" s="34"/>
      <c r="CL42" s="34"/>
      <c r="CM42" s="90"/>
      <c r="CN42" s="16"/>
      <c r="CO42" s="90"/>
      <c r="CP42" s="16"/>
      <c r="CQ42" s="90"/>
      <c r="CR42" s="16"/>
      <c r="CS42" s="90"/>
      <c r="CT42" s="16"/>
      <c r="CU42" s="90"/>
      <c r="CV42" s="90"/>
      <c r="CW42" s="90"/>
      <c r="CX42" s="90"/>
      <c r="CY42" s="90"/>
      <c r="CZ42" s="90"/>
      <c r="DA42" s="90"/>
      <c r="DB42" s="16"/>
      <c r="DC42" s="90"/>
      <c r="DD42" s="90"/>
      <c r="DE42" s="90"/>
      <c r="DF42" s="90"/>
      <c r="DG42" s="90"/>
      <c r="DH42" s="90"/>
    </row>
    <row r="43" spans="1:112" ht="12" hidden="1" outlineLevel="2" x14ac:dyDescent="0.3">
      <c r="A43" s="291" t="s">
        <v>385</v>
      </c>
      <c r="B43" s="302"/>
      <c r="C43" s="302"/>
      <c r="D43" s="302"/>
      <c r="E43" s="302"/>
      <c r="F43" s="302"/>
      <c r="G43" s="302"/>
      <c r="H43" s="302"/>
      <c r="I43" s="302"/>
      <c r="J43" s="302"/>
      <c r="K43" s="302"/>
      <c r="L43" s="302"/>
      <c r="M43" s="302"/>
      <c r="N43" s="302"/>
      <c r="O43" s="302"/>
      <c r="P43" s="302"/>
      <c r="Q43" s="302"/>
      <c r="R43" s="302"/>
      <c r="S43" s="302"/>
      <c r="T43" s="302"/>
      <c r="U43" s="302"/>
      <c r="V43" s="302"/>
      <c r="W43" s="302"/>
      <c r="X43" s="302"/>
      <c r="Y43" s="302"/>
      <c r="Z43" s="302"/>
      <c r="AA43" s="302"/>
      <c r="AB43" s="302"/>
      <c r="AC43" s="302"/>
      <c r="AD43" s="302"/>
      <c r="AE43" s="302"/>
      <c r="AF43" s="302"/>
      <c r="AG43" s="302"/>
      <c r="AH43" s="302"/>
      <c r="AI43" s="302"/>
      <c r="AJ43" s="302"/>
      <c r="AK43" s="302"/>
      <c r="AL43" s="302"/>
      <c r="AM43" s="302"/>
      <c r="AN43" s="302"/>
      <c r="AO43" s="302"/>
      <c r="AP43" s="302"/>
      <c r="AQ43" s="302"/>
      <c r="AR43" s="302"/>
      <c r="AS43" s="302"/>
      <c r="AT43" s="302"/>
      <c r="AU43" s="302"/>
      <c r="AV43" s="302"/>
      <c r="AW43" s="302"/>
      <c r="AX43" s="302"/>
      <c r="AY43" s="302"/>
      <c r="AZ43" s="302"/>
      <c r="BA43" s="302"/>
      <c r="BB43" s="352">
        <v>0.28000000000000003</v>
      </c>
      <c r="BC43" s="352">
        <v>0.31</v>
      </c>
      <c r="BD43" s="352">
        <v>0.27</v>
      </c>
      <c r="BE43" s="352">
        <v>0.17</v>
      </c>
      <c r="BF43" s="352">
        <v>0.17</v>
      </c>
      <c r="BG43" s="352">
        <v>0.08</v>
      </c>
      <c r="BH43" s="352">
        <v>0.05</v>
      </c>
      <c r="BI43" s="352">
        <v>0.03</v>
      </c>
      <c r="BJ43" s="352">
        <v>0.01</v>
      </c>
      <c r="BK43" s="352">
        <v>7.0000000000000007E-2</v>
      </c>
      <c r="BL43" s="352">
        <v>0.09</v>
      </c>
      <c r="BM43" s="352">
        <v>0.14000000000000001</v>
      </c>
      <c r="BN43" s="43"/>
      <c r="BO43" s="43"/>
      <c r="BP43" s="43"/>
      <c r="BQ43" s="43"/>
      <c r="BR43" s="43"/>
      <c r="BS43" s="43"/>
      <c r="BT43" s="43"/>
      <c r="BU43" s="43"/>
      <c r="BV43" s="43"/>
      <c r="BW43" s="43"/>
      <c r="BX43" s="43"/>
      <c r="BY43" s="43"/>
      <c r="BZ43" s="43"/>
      <c r="CA43" s="43"/>
      <c r="CB43" s="43"/>
      <c r="CC43" s="43"/>
      <c r="CD43" s="43"/>
      <c r="CE43" s="43"/>
      <c r="CF43" s="43"/>
      <c r="CG43" s="43"/>
      <c r="CH43" s="43"/>
      <c r="CI43" s="43"/>
      <c r="CJ43" s="43"/>
      <c r="CK43" s="43"/>
      <c r="CL43" s="43"/>
      <c r="CM43" s="103"/>
      <c r="CN43" s="34"/>
      <c r="CO43" s="103"/>
      <c r="CP43" s="34"/>
      <c r="CQ43" s="103"/>
      <c r="CR43" s="34"/>
      <c r="CS43" s="103"/>
      <c r="CT43" s="34"/>
      <c r="CU43" s="103"/>
      <c r="CV43" s="103"/>
      <c r="CW43" s="103"/>
      <c r="CX43" s="103"/>
      <c r="CY43" s="103"/>
      <c r="CZ43" s="103"/>
      <c r="DA43" s="103"/>
      <c r="DB43" s="34"/>
      <c r="DC43" s="103"/>
      <c r="DD43" s="103"/>
      <c r="DE43" s="103"/>
      <c r="DF43" s="103"/>
      <c r="DG43" s="103"/>
      <c r="DH43" s="103"/>
    </row>
    <row r="44" spans="1:112" ht="12" hidden="1" outlineLevel="2" x14ac:dyDescent="0.3">
      <c r="A44" s="291" t="s">
        <v>386</v>
      </c>
      <c r="B44" s="302"/>
      <c r="C44" s="302"/>
      <c r="D44" s="302"/>
      <c r="E44" s="302"/>
      <c r="F44" s="302"/>
      <c r="G44" s="302"/>
      <c r="H44" s="302"/>
      <c r="I44" s="302"/>
      <c r="J44" s="302"/>
      <c r="K44" s="302"/>
      <c r="L44" s="302"/>
      <c r="M44" s="302"/>
      <c r="N44" s="302"/>
      <c r="O44" s="302"/>
      <c r="P44" s="302"/>
      <c r="Q44" s="302"/>
      <c r="R44" s="302"/>
      <c r="S44" s="302"/>
      <c r="T44" s="302"/>
      <c r="U44" s="302"/>
      <c r="V44" s="302"/>
      <c r="W44" s="302"/>
      <c r="X44" s="302"/>
      <c r="Y44" s="302"/>
      <c r="Z44" s="302"/>
      <c r="AA44" s="302"/>
      <c r="AB44" s="302"/>
      <c r="AC44" s="302"/>
      <c r="AD44" s="302"/>
      <c r="AE44" s="302"/>
      <c r="AF44" s="302"/>
      <c r="AG44" s="302"/>
      <c r="AH44" s="302"/>
      <c r="AI44" s="302"/>
      <c r="AJ44" s="302"/>
      <c r="AK44" s="302"/>
      <c r="AL44" s="302"/>
      <c r="AM44" s="302"/>
      <c r="AN44" s="302"/>
      <c r="AO44" s="302"/>
      <c r="AP44" s="302"/>
      <c r="AQ44" s="302"/>
      <c r="AR44" s="302"/>
      <c r="AS44" s="302"/>
      <c r="AT44" s="302"/>
      <c r="AU44" s="302"/>
      <c r="AV44" s="302"/>
      <c r="AW44" s="302"/>
      <c r="AX44" s="302"/>
      <c r="AY44" s="302"/>
      <c r="AZ44" s="302"/>
      <c r="BA44" s="302"/>
      <c r="BB44" s="352">
        <v>-0.15</v>
      </c>
      <c r="BC44" s="352">
        <v>-0.12</v>
      </c>
      <c r="BD44" s="352">
        <v>7.0000000000000007E-2</v>
      </c>
      <c r="BE44" s="352">
        <v>0.13</v>
      </c>
      <c r="BF44" s="352">
        <v>0.2</v>
      </c>
      <c r="BG44" s="352">
        <v>0.24</v>
      </c>
      <c r="BH44" s="352">
        <v>0.17</v>
      </c>
      <c r="BI44" s="352">
        <v>0.23</v>
      </c>
      <c r="BJ44" s="352">
        <v>0.17</v>
      </c>
      <c r="BK44" s="352">
        <v>0.15</v>
      </c>
      <c r="BL44" s="352">
        <v>0.2</v>
      </c>
      <c r="BM44" s="352">
        <v>0.15</v>
      </c>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c r="CL44" s="43"/>
      <c r="CM44" s="103"/>
      <c r="CN44" s="34"/>
      <c r="CO44" s="103"/>
      <c r="CP44" s="34"/>
      <c r="CQ44" s="103"/>
      <c r="CR44" s="34"/>
      <c r="CS44" s="103"/>
      <c r="CT44" s="34"/>
      <c r="CU44" s="103"/>
      <c r="CV44" s="103"/>
      <c r="CW44" s="103"/>
      <c r="CX44" s="103"/>
      <c r="CY44" s="103"/>
      <c r="CZ44" s="103"/>
      <c r="DA44" s="103"/>
      <c r="DB44" s="34"/>
      <c r="DC44" s="103"/>
      <c r="DD44" s="103"/>
      <c r="DE44" s="103"/>
      <c r="DF44" s="103"/>
      <c r="DG44" s="103"/>
      <c r="DH44" s="103"/>
    </row>
    <row r="45" spans="1:112" ht="12" hidden="1" outlineLevel="1" x14ac:dyDescent="0.3">
      <c r="A45" s="291"/>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1"/>
      <c r="AV45" s="111"/>
      <c r="AW45" s="111"/>
      <c r="AX45" s="111"/>
      <c r="AY45" s="111"/>
      <c r="AZ45" s="111"/>
      <c r="BA45" s="111"/>
      <c r="BB45" s="111"/>
      <c r="BC45" s="111"/>
      <c r="BD45" s="111"/>
      <c r="BE45" s="111"/>
      <c r="BF45" s="111"/>
      <c r="BG45" s="111"/>
      <c r="BH45" s="111"/>
      <c r="BI45" s="111"/>
      <c r="BJ45" s="111"/>
      <c r="BK45" s="111"/>
      <c r="BL45" s="111"/>
      <c r="BM45" s="111"/>
      <c r="CM45" s="93"/>
      <c r="CN45" s="67"/>
      <c r="CO45" s="93"/>
      <c r="CP45" s="67"/>
      <c r="CQ45" s="93"/>
      <c r="CR45" s="67"/>
      <c r="CS45" s="93"/>
      <c r="CT45" s="67"/>
      <c r="CU45" s="93"/>
      <c r="CV45" s="93"/>
      <c r="CW45" s="93"/>
      <c r="CX45" s="93"/>
      <c r="CY45" s="93"/>
      <c r="CZ45" s="93"/>
      <c r="DA45" s="104"/>
      <c r="DB45" s="104"/>
      <c r="DC45" s="104"/>
      <c r="DD45" s="104"/>
      <c r="DE45" s="104"/>
      <c r="DF45" s="104"/>
      <c r="DG45" s="104"/>
      <c r="DH45" s="104"/>
    </row>
    <row r="46" spans="1:112" ht="12" collapsed="1" x14ac:dyDescent="0.3">
      <c r="AL46" s="34"/>
      <c r="AM46" s="34"/>
      <c r="AN46" s="34"/>
      <c r="AO46" s="34"/>
      <c r="AP46" s="34"/>
      <c r="AQ46" s="34"/>
      <c r="AR46" s="34"/>
      <c r="AS46" s="34"/>
      <c r="AT46" s="138">
        <f t="shared" ref="AT46:BM46" si="510">AT40-AS40</f>
        <v>0.21683878394882039</v>
      </c>
      <c r="AU46" s="138">
        <f t="shared" si="510"/>
        <v>0.38481622121495684</v>
      </c>
      <c r="AV46" s="138">
        <f t="shared" si="510"/>
        <v>-0.3599356134443854</v>
      </c>
      <c r="AW46" s="138">
        <f t="shared" si="510"/>
        <v>-0.21461751270668472</v>
      </c>
      <c r="AX46" s="138">
        <f t="shared" si="510"/>
        <v>-7.0261266872177153E-2</v>
      </c>
      <c r="AY46" s="138">
        <f t="shared" si="510"/>
        <v>-0.10238040661277092</v>
      </c>
      <c r="AZ46" s="138">
        <f t="shared" si="510"/>
        <v>-8.0855814643584045E-2</v>
      </c>
      <c r="BA46" s="138">
        <f t="shared" si="510"/>
        <v>2.0408118345725645E-2</v>
      </c>
      <c r="BB46" s="138">
        <f t="shared" si="510"/>
        <v>4.6189675834949817E-2</v>
      </c>
      <c r="BC46" s="138">
        <f t="shared" si="510"/>
        <v>6.1253254415202463E-2</v>
      </c>
      <c r="BD46" s="138">
        <f t="shared" si="510"/>
        <v>0.20152821946028476</v>
      </c>
      <c r="BE46" s="138">
        <f t="shared" si="510"/>
        <v>-4.0879639181594651E-2</v>
      </c>
      <c r="BF46" s="138">
        <f t="shared" si="510"/>
        <v>8.265521605035353E-2</v>
      </c>
      <c r="BG46" s="138">
        <f>BG40-BF40</f>
        <v>-6.7626761296709192E-2</v>
      </c>
      <c r="BH46" s="138">
        <f t="shared" si="510"/>
        <v>-0.10200100699513293</v>
      </c>
      <c r="BI46" s="138">
        <f t="shared" si="510"/>
        <v>3.7269668562766256E-2</v>
      </c>
      <c r="BJ46" s="138">
        <f t="shared" si="510"/>
        <v>-7.617493696380162E-2</v>
      </c>
      <c r="BK46" s="138">
        <f t="shared" si="510"/>
        <v>3.93564149909853E-2</v>
      </c>
      <c r="BL46" s="138">
        <f t="shared" si="510"/>
        <v>7.8437854417981123E-2</v>
      </c>
      <c r="BM46" s="138">
        <f t="shared" si="510"/>
        <v>4.9876041474834487E-3</v>
      </c>
      <c r="BN46" s="138">
        <f t="shared" ref="BN46" si="511">BN40-BM40</f>
        <v>1.6246672582076405E-2</v>
      </c>
      <c r="BO46" s="138">
        <f t="shared" ref="BO46" si="512">BO40-BN40</f>
        <v>-9.0000000000000024E-2</v>
      </c>
      <c r="BP46" s="138">
        <f t="shared" ref="BP46" si="513">BP40-BO40</f>
        <v>-0.06</v>
      </c>
      <c r="BQ46" s="138">
        <f t="shared" ref="BQ46" si="514">BQ40-BP40</f>
        <v>2.0000000000000018E-2</v>
      </c>
      <c r="BR46" s="34"/>
      <c r="BS46" s="34"/>
      <c r="BT46" s="34"/>
      <c r="BU46" s="34"/>
      <c r="BV46" s="34"/>
      <c r="BW46" s="34"/>
      <c r="BX46" s="34"/>
      <c r="BY46" s="34"/>
      <c r="BZ46" s="34"/>
      <c r="CA46" s="34"/>
      <c r="CB46" s="34"/>
      <c r="CC46" s="34"/>
      <c r="CD46" s="34"/>
      <c r="CE46" s="34"/>
      <c r="CF46" s="34"/>
      <c r="CG46" s="34"/>
      <c r="CH46" s="34"/>
      <c r="CI46" s="34"/>
      <c r="CJ46" s="34"/>
      <c r="CK46" s="34"/>
      <c r="CL46" s="138"/>
      <c r="CM46" s="91"/>
      <c r="CO46" s="91"/>
      <c r="CQ46" s="91"/>
      <c r="CS46" s="91"/>
      <c r="CU46" s="91"/>
      <c r="CV46" s="103"/>
      <c r="CW46" s="103"/>
      <c r="CX46" s="103"/>
      <c r="CY46" s="103"/>
      <c r="CZ46" s="103"/>
      <c r="DA46" s="103"/>
      <c r="DB46" s="34"/>
      <c r="DC46" s="103"/>
      <c r="DD46" s="103"/>
      <c r="DE46" s="103"/>
      <c r="DF46" s="103"/>
      <c r="DG46" s="103"/>
      <c r="DH46" s="103"/>
    </row>
    <row r="47" spans="1:112" x14ac:dyDescent="0.25">
      <c r="A47" s="44" t="s">
        <v>302</v>
      </c>
      <c r="B47" s="302"/>
      <c r="C47" s="302"/>
      <c r="D47" s="302"/>
      <c r="E47" s="302"/>
      <c r="F47" s="302"/>
      <c r="G47" s="302"/>
      <c r="H47" s="302"/>
      <c r="I47" s="302"/>
      <c r="J47" s="302"/>
      <c r="K47" s="302"/>
      <c r="L47" s="302"/>
      <c r="M47" s="302"/>
      <c r="N47" s="302"/>
      <c r="O47" s="302"/>
      <c r="P47" s="302"/>
      <c r="Q47" s="302"/>
      <c r="R47" s="302"/>
      <c r="S47" s="302"/>
      <c r="T47" s="302"/>
      <c r="U47" s="302"/>
      <c r="V47" s="302"/>
      <c r="W47" s="302"/>
      <c r="X47" s="302"/>
      <c r="Y47" s="302"/>
      <c r="Z47" s="302"/>
      <c r="AA47" s="302"/>
      <c r="AB47" s="302"/>
      <c r="AC47" s="302"/>
      <c r="AD47" s="302"/>
      <c r="AE47" s="302"/>
      <c r="AF47" s="302"/>
      <c r="AG47" s="302"/>
      <c r="AH47" s="302"/>
      <c r="AI47" s="302"/>
      <c r="AJ47" s="302"/>
      <c r="AK47" s="302"/>
      <c r="AL47" s="302"/>
      <c r="AM47" s="302"/>
      <c r="AN47" s="302"/>
      <c r="AO47" s="302"/>
      <c r="AP47" s="302"/>
      <c r="AQ47" s="302"/>
      <c r="AR47" s="302"/>
      <c r="AS47" s="49">
        <v>168</v>
      </c>
      <c r="AT47" s="49">
        <v>198</v>
      </c>
      <c r="AU47" s="49">
        <v>192</v>
      </c>
      <c r="AV47" s="49">
        <v>176</v>
      </c>
      <c r="AW47" s="49">
        <v>155</v>
      </c>
      <c r="AX47" s="49">
        <v>215</v>
      </c>
      <c r="AY47" s="49">
        <v>218</v>
      </c>
      <c r="AZ47" s="49">
        <v>192</v>
      </c>
      <c r="BA47" s="49">
        <v>184</v>
      </c>
      <c r="BB47" s="49">
        <v>205</v>
      </c>
      <c r="BC47" s="49">
        <v>225</v>
      </c>
      <c r="BD47" s="49">
        <v>293</v>
      </c>
      <c r="BE47" s="49">
        <v>334</v>
      </c>
      <c r="BF47" s="49">
        <v>380</v>
      </c>
      <c r="BG47" s="49">
        <v>389</v>
      </c>
      <c r="BH47" s="49">
        <v>434</v>
      </c>
      <c r="BI47" s="49">
        <v>519</v>
      </c>
      <c r="BJ47" s="49">
        <v>510</v>
      </c>
      <c r="BK47" s="49">
        <v>583</v>
      </c>
      <c r="BL47" s="49">
        <v>690</v>
      </c>
      <c r="BM47" s="49">
        <v>801</v>
      </c>
      <c r="BN47" s="113">
        <f t="shared" ref="BN47:BQ47" si="515">BJ47*(1+BN49)</f>
        <v>637.5</v>
      </c>
      <c r="BO47" s="113">
        <f t="shared" si="515"/>
        <v>728.75</v>
      </c>
      <c r="BP47" s="113">
        <f t="shared" si="515"/>
        <v>862.5</v>
      </c>
      <c r="BQ47" s="113">
        <f t="shared" si="515"/>
        <v>1001.25</v>
      </c>
      <c r="BR47" s="113">
        <f>BN47*(1+BR49)</f>
        <v>765</v>
      </c>
      <c r="BS47" s="113">
        <f t="shared" ref="BS47" si="516">BO47*(1+BS49)</f>
        <v>874.5</v>
      </c>
      <c r="BT47" s="113">
        <f t="shared" ref="BT47" si="517">BP47*(1+BT49)</f>
        <v>1035</v>
      </c>
      <c r="BU47" s="113">
        <f t="shared" ref="BU47" si="518">BQ47*(1+BU49)</f>
        <v>1201.5</v>
      </c>
      <c r="BV47" s="113">
        <f t="shared" ref="BV47" si="519">BR47*(1+BV49)</f>
        <v>879.74999999999989</v>
      </c>
      <c r="BW47" s="113">
        <f t="shared" ref="BW47" si="520">BS47*(1+BW49)</f>
        <v>1005.675</v>
      </c>
      <c r="BX47" s="113">
        <f t="shared" ref="BX47" si="521">BT47*(1+BX49)</f>
        <v>1190.25</v>
      </c>
      <c r="BY47" s="113">
        <f t="shared" ref="BY47" si="522">BU47*(1+BY49)</f>
        <v>1381.7249999999999</v>
      </c>
      <c r="BZ47" s="113">
        <f t="shared" ref="BZ47" si="523">BV47*(1+BZ49)</f>
        <v>967.72499999999991</v>
      </c>
      <c r="CA47" s="113">
        <f t="shared" ref="CA47" si="524">BW47*(1+CA49)</f>
        <v>1106.2425000000001</v>
      </c>
      <c r="CB47" s="113">
        <f t="shared" ref="CB47" si="525">BX47*(1+CB49)</f>
        <v>1309.2750000000001</v>
      </c>
      <c r="CC47" s="113">
        <f t="shared" ref="CC47" si="526">BY47*(1+CC49)</f>
        <v>1519.8975</v>
      </c>
      <c r="CD47" s="113">
        <f t="shared" ref="CD47" si="527">BZ47*(1+CD49)</f>
        <v>1064.4974999999999</v>
      </c>
      <c r="CE47" s="113">
        <f t="shared" ref="CE47" si="528">CA47*(1+CE49)</f>
        <v>1216.8667500000001</v>
      </c>
      <c r="CF47" s="113">
        <f t="shared" ref="CF47" si="529">CB47*(1+CF49)</f>
        <v>1440.2025000000003</v>
      </c>
      <c r="CG47" s="113">
        <f t="shared" ref="CG47" si="530">CC47*(1+CG49)</f>
        <v>1671.8872500000002</v>
      </c>
      <c r="CH47" s="113">
        <f t="shared" ref="CH47" si="531">CD47*(1+CH49)</f>
        <v>1170.9472499999999</v>
      </c>
      <c r="CI47" s="113">
        <f t="shared" ref="CI47" si="532">CE47*(1+CI49)</f>
        <v>1338.5534250000003</v>
      </c>
      <c r="CJ47" s="113">
        <f t="shared" ref="CJ47" si="533">CF47*(1+CJ49)</f>
        <v>1584.2227500000006</v>
      </c>
      <c r="CK47" s="113">
        <f t="shared" ref="CK47" si="534">CG47*(1+CK49)</f>
        <v>1839.0759750000004</v>
      </c>
      <c r="CL47" s="113"/>
      <c r="CM47" s="298"/>
      <c r="CN47" s="299"/>
      <c r="CO47" s="298"/>
      <c r="CP47" s="299"/>
      <c r="CQ47" s="298"/>
      <c r="CR47" s="299"/>
      <c r="CS47" s="298"/>
      <c r="CT47" s="299"/>
      <c r="CU47" s="298"/>
      <c r="CV47" s="151">
        <v>541</v>
      </c>
      <c r="CW47" s="151">
        <v>657</v>
      </c>
      <c r="CX47" s="88">
        <f>SUM(AT47:AW47)</f>
        <v>721</v>
      </c>
      <c r="CY47" s="88">
        <f>SUM(AX47:BA47)</f>
        <v>809</v>
      </c>
      <c r="CZ47" s="88">
        <f>SUM(BB47:BE47)</f>
        <v>1057</v>
      </c>
      <c r="DA47" s="88">
        <f>SUM(BF47:BI47)</f>
        <v>1722</v>
      </c>
      <c r="DB47" s="14">
        <f>SUM(BJ47:BM47)</f>
        <v>2584</v>
      </c>
      <c r="DC47" s="88">
        <f>SUM(BN47:BQ47)</f>
        <v>3230</v>
      </c>
      <c r="DD47" s="88">
        <f>SUM(BR47:BU47)</f>
        <v>3876</v>
      </c>
      <c r="DE47" s="88">
        <f>SUM(BV47:BY47)</f>
        <v>4457.3999999999996</v>
      </c>
      <c r="DF47" s="88">
        <f>SUM(BZ47:CC47)</f>
        <v>4903.1399999999994</v>
      </c>
      <c r="DG47" s="88">
        <f>SUM(CD47:CG47)</f>
        <v>5393.4540000000006</v>
      </c>
      <c r="DH47" s="88">
        <f>SUM(CH47:CK47)</f>
        <v>5932.7994000000017</v>
      </c>
    </row>
    <row r="48" spans="1:112" ht="12" x14ac:dyDescent="0.3">
      <c r="A48" s="6" t="s">
        <v>1</v>
      </c>
      <c r="B48" s="302"/>
      <c r="C48" s="302"/>
      <c r="D48" s="302"/>
      <c r="E48" s="302"/>
      <c r="F48" s="302"/>
      <c r="G48" s="302"/>
      <c r="H48" s="302"/>
      <c r="I48" s="302"/>
      <c r="J48" s="302"/>
      <c r="K48" s="302"/>
      <c r="L48" s="302"/>
      <c r="M48" s="302"/>
      <c r="N48" s="302"/>
      <c r="O48" s="302"/>
      <c r="P48" s="302"/>
      <c r="Q48" s="302"/>
      <c r="R48" s="302"/>
      <c r="S48" s="302"/>
      <c r="T48" s="302"/>
      <c r="U48" s="302"/>
      <c r="V48" s="302"/>
      <c r="W48" s="302"/>
      <c r="X48" s="302"/>
      <c r="Y48" s="302"/>
      <c r="Z48" s="302"/>
      <c r="AA48" s="302"/>
      <c r="AB48" s="302"/>
      <c r="AC48" s="302"/>
      <c r="AD48" s="302"/>
      <c r="AE48" s="302"/>
      <c r="AF48" s="302"/>
      <c r="AG48" s="302"/>
      <c r="AH48" s="302"/>
      <c r="AI48" s="302"/>
      <c r="AJ48" s="302"/>
      <c r="AK48" s="302"/>
      <c r="AL48" s="302"/>
      <c r="AM48" s="302"/>
      <c r="AN48" s="302"/>
      <c r="AO48" s="302"/>
      <c r="AP48" s="302"/>
      <c r="AQ48" s="302"/>
      <c r="AR48" s="302"/>
      <c r="AS48" s="15" t="s">
        <v>65</v>
      </c>
      <c r="AT48" s="16">
        <f t="shared" ref="AT48" si="535">IF(AND(AS47&lt;0,AT47&gt;0),"n/a",AT47/AS47-1)</f>
        <v>0.1785714285714286</v>
      </c>
      <c r="AU48" s="16">
        <f t="shared" ref="AU48" si="536">IF(AND(AT47&lt;0,AU47&gt;0),"n/a",AU47/AT47-1)</f>
        <v>-3.0303030303030276E-2</v>
      </c>
      <c r="AV48" s="16">
        <f t="shared" ref="AV48" si="537">IF(AND(AU47&lt;0,AV47&gt;0),"n/a",AV47/AU47-1)</f>
        <v>-8.333333333333337E-2</v>
      </c>
      <c r="AW48" s="16">
        <f t="shared" ref="AW48" si="538">IF(AND(AV47&lt;0,AW47&gt;0),"n/a",AW47/AV47-1)</f>
        <v>-0.11931818181818177</v>
      </c>
      <c r="AX48" s="16">
        <f t="shared" ref="AX48" si="539">IF(AND(AW47&lt;0,AX47&gt;0),"n/a",AX47/AW47-1)</f>
        <v>0.38709677419354849</v>
      </c>
      <c r="AY48" s="34">
        <f t="shared" ref="AY48" si="540">IF(AND(AX47&lt;0,AY47&gt;0),"n/a",AY47/AX47-1)</f>
        <v>1.3953488372093092E-2</v>
      </c>
      <c r="AZ48" s="34">
        <f t="shared" ref="AZ48" si="541">IF(AND(AY47&lt;0,AZ47&gt;0),"n/a",AZ47/AY47-1)</f>
        <v>-0.11926605504587151</v>
      </c>
      <c r="BA48" s="34">
        <f t="shared" ref="BA48" si="542">IF(AND(AZ47&lt;0,BA47&gt;0),"n/a",BA47/AZ47-1)</f>
        <v>-4.166666666666663E-2</v>
      </c>
      <c r="BB48" s="34">
        <f t="shared" ref="BB48:BM48" si="543">IF(AND(BA47&lt;0,BB47&gt;0),"n/a",BB47/BA47-1)</f>
        <v>0.11413043478260865</v>
      </c>
      <c r="BC48" s="34">
        <f t="shared" si="543"/>
        <v>9.7560975609756184E-2</v>
      </c>
      <c r="BD48" s="34">
        <f t="shared" si="543"/>
        <v>0.30222222222222217</v>
      </c>
      <c r="BE48" s="34">
        <f t="shared" si="543"/>
        <v>0.13993174061433455</v>
      </c>
      <c r="BF48" s="34">
        <f t="shared" si="543"/>
        <v>0.13772455089820368</v>
      </c>
      <c r="BG48" s="34">
        <f t="shared" si="543"/>
        <v>2.3684210526315752E-2</v>
      </c>
      <c r="BH48" s="34">
        <f t="shared" si="543"/>
        <v>0.11568123393316188</v>
      </c>
      <c r="BI48" s="34">
        <f t="shared" si="543"/>
        <v>0.19585253456221197</v>
      </c>
      <c r="BJ48" s="34">
        <f t="shared" si="543"/>
        <v>-1.7341040462427793E-2</v>
      </c>
      <c r="BK48" s="34">
        <f t="shared" si="543"/>
        <v>0.14313725490196072</v>
      </c>
      <c r="BL48" s="34">
        <f t="shared" si="543"/>
        <v>0.18353344768439106</v>
      </c>
      <c r="BM48" s="34">
        <f t="shared" si="543"/>
        <v>0.16086956521739126</v>
      </c>
      <c r="BN48" s="34">
        <f t="shared" ref="BN48" si="544">IF(AND(BM47&lt;0,BN47&gt;0),"n/a",BN47/BM47-1)</f>
        <v>-0.20411985018726597</v>
      </c>
      <c r="BO48" s="34">
        <f t="shared" ref="BO48" si="545">IF(AND(BN47&lt;0,BO47&gt;0),"n/a",BO47/BN47-1)</f>
        <v>0.14313725490196072</v>
      </c>
      <c r="BP48" s="34">
        <f t="shared" ref="BP48" si="546">IF(AND(BO47&lt;0,BP47&gt;0),"n/a",BP47/BO47-1)</f>
        <v>0.18353344768439106</v>
      </c>
      <c r="BQ48" s="34">
        <f t="shared" ref="BQ48" si="547">IF(AND(BP47&lt;0,BQ47&gt;0),"n/a",BQ47/BP47-1)</f>
        <v>0.16086956521739126</v>
      </c>
      <c r="BR48" s="34">
        <f>IF(AND(BQ47&lt;0,BR47&gt;0),"n/a",BR47/BQ47-1)</f>
        <v>-0.2359550561797753</v>
      </c>
      <c r="BS48" s="34">
        <f t="shared" ref="BS48" si="548">IF(AND(BR47&lt;0,BS47&gt;0),"n/a",BS47/BR47-1)</f>
        <v>0.14313725490196072</v>
      </c>
      <c r="BT48" s="34">
        <f t="shared" ref="BT48" si="549">IF(AND(BS47&lt;0,BT47&gt;0),"n/a",BT47/BS47-1)</f>
        <v>0.18353344768439106</v>
      </c>
      <c r="BU48" s="34">
        <f t="shared" ref="BU48" si="550">IF(AND(BT47&lt;0,BU47&gt;0),"n/a",BU47/BT47-1)</f>
        <v>0.16086956521739126</v>
      </c>
      <c r="BV48" s="34">
        <f t="shared" ref="BV48" si="551">IF(AND(BU47&lt;0,BV47&gt;0),"n/a",BV47/BU47-1)</f>
        <v>-0.26779026217228474</v>
      </c>
      <c r="BW48" s="34">
        <f t="shared" ref="BW48" si="552">IF(AND(BV47&lt;0,BW47&gt;0),"n/a",BW47/BV47-1)</f>
        <v>0.14313725490196094</v>
      </c>
      <c r="BX48" s="34">
        <f t="shared" ref="BX48" si="553">IF(AND(BW47&lt;0,BX47&gt;0),"n/a",BX47/BW47-1)</f>
        <v>0.18353344768439106</v>
      </c>
      <c r="BY48" s="34">
        <f t="shared" ref="BY48" si="554">IF(AND(BX47&lt;0,BY47&gt;0),"n/a",BY47/BX47-1)</f>
        <v>0.16086956521739126</v>
      </c>
      <c r="BZ48" s="34">
        <f t="shared" ref="BZ48" si="555">IF(AND(BY47&lt;0,BZ47&gt;0),"n/a",BZ47/BY47-1)</f>
        <v>-0.29962546816479407</v>
      </c>
      <c r="CA48" s="34">
        <f t="shared" ref="CA48" si="556">IF(AND(BZ47&lt;0,CA47&gt;0),"n/a",CA47/BZ47-1)</f>
        <v>0.14313725490196094</v>
      </c>
      <c r="CB48" s="34">
        <f t="shared" ref="CB48" si="557">IF(AND(CA47&lt;0,CB47&gt;0),"n/a",CB47/CA47-1)</f>
        <v>0.18353344768439106</v>
      </c>
      <c r="CC48" s="34">
        <f t="shared" ref="CC48" si="558">IF(AND(CB47&lt;0,CC47&gt;0),"n/a",CC47/CB47-1)</f>
        <v>0.16086956521739126</v>
      </c>
      <c r="CD48" s="34">
        <f t="shared" ref="CD48" si="559">IF(AND(CC47&lt;0,CD47&gt;0),"n/a",CD47/CC47-1)</f>
        <v>-0.29962546816479407</v>
      </c>
      <c r="CE48" s="34">
        <f t="shared" ref="CE48" si="560">IF(AND(CD47&lt;0,CE47&gt;0),"n/a",CE47/CD47-1)</f>
        <v>0.14313725490196094</v>
      </c>
      <c r="CF48" s="34">
        <f t="shared" ref="CF48" si="561">IF(AND(CE47&lt;0,CF47&gt;0),"n/a",CF47/CE47-1)</f>
        <v>0.18353344768439128</v>
      </c>
      <c r="CG48" s="34">
        <f t="shared" ref="CG48" si="562">IF(AND(CF47&lt;0,CG47&gt;0),"n/a",CG47/CF47-1)</f>
        <v>0.16086956521739126</v>
      </c>
      <c r="CH48" s="34">
        <f t="shared" ref="CH48" si="563">IF(AND(CG47&lt;0,CH47&gt;0),"n/a",CH47/CG47-1)</f>
        <v>-0.29962546816479418</v>
      </c>
      <c r="CI48" s="34">
        <f t="shared" ref="CI48" si="564">IF(AND(CH47&lt;0,CI47&gt;0),"n/a",CI47/CH47-1)</f>
        <v>0.14313725490196116</v>
      </c>
      <c r="CJ48" s="34">
        <f t="shared" ref="CJ48" si="565">IF(AND(CI47&lt;0,CJ47&gt;0),"n/a",CJ47/CI47-1)</f>
        <v>0.18353344768439128</v>
      </c>
      <c r="CK48" s="34">
        <f t="shared" ref="CK48" si="566">IF(AND(CJ47&lt;0,CK47&gt;0),"n/a",CK47/CJ47-1)</f>
        <v>0.16086956521739104</v>
      </c>
      <c r="CL48" s="34"/>
      <c r="CM48" s="298"/>
      <c r="CN48" s="299"/>
      <c r="CO48" s="298"/>
      <c r="CP48" s="299"/>
      <c r="CQ48" s="298"/>
      <c r="CR48" s="299"/>
      <c r="CS48" s="298"/>
      <c r="CT48" s="299"/>
      <c r="CU48" s="298"/>
      <c r="CV48" s="89" t="s">
        <v>65</v>
      </c>
      <c r="CW48" s="89" t="s">
        <v>65</v>
      </c>
      <c r="CX48" s="89" t="s">
        <v>65</v>
      </c>
      <c r="CY48" s="89" t="s">
        <v>65</v>
      </c>
      <c r="CZ48" s="89" t="s">
        <v>65</v>
      </c>
      <c r="DA48" s="89" t="s">
        <v>65</v>
      </c>
      <c r="DB48" s="15" t="s">
        <v>65</v>
      </c>
      <c r="DC48" s="89" t="s">
        <v>65</v>
      </c>
      <c r="DD48" s="89" t="s">
        <v>65</v>
      </c>
      <c r="DE48" s="89" t="s">
        <v>65</v>
      </c>
      <c r="DF48" s="89" t="s">
        <v>65</v>
      </c>
      <c r="DG48" s="89" t="s">
        <v>65</v>
      </c>
      <c r="DH48" s="89" t="s">
        <v>65</v>
      </c>
    </row>
    <row r="49" spans="1:112" ht="12" x14ac:dyDescent="0.3">
      <c r="A49" s="6" t="s">
        <v>2</v>
      </c>
      <c r="B49" s="302"/>
      <c r="C49" s="302"/>
      <c r="D49" s="302"/>
      <c r="E49" s="302"/>
      <c r="F49" s="302"/>
      <c r="G49" s="302"/>
      <c r="H49" s="302"/>
      <c r="I49" s="302"/>
      <c r="J49" s="302"/>
      <c r="K49" s="302"/>
      <c r="L49" s="302"/>
      <c r="M49" s="302"/>
      <c r="N49" s="302"/>
      <c r="O49" s="302"/>
      <c r="P49" s="302"/>
      <c r="Q49" s="302"/>
      <c r="R49" s="302"/>
      <c r="S49" s="302"/>
      <c r="T49" s="302"/>
      <c r="U49" s="302"/>
      <c r="V49" s="302"/>
      <c r="W49" s="302"/>
      <c r="X49" s="302"/>
      <c r="Y49" s="302"/>
      <c r="Z49" s="302"/>
      <c r="AA49" s="302"/>
      <c r="AB49" s="302"/>
      <c r="AC49" s="302"/>
      <c r="AD49" s="302"/>
      <c r="AE49" s="302"/>
      <c r="AF49" s="302"/>
      <c r="AG49" s="302"/>
      <c r="AH49" s="302"/>
      <c r="AI49" s="302"/>
      <c r="AJ49" s="302"/>
      <c r="AK49" s="302"/>
      <c r="AL49" s="302"/>
      <c r="AM49" s="302"/>
      <c r="AN49" s="302"/>
      <c r="AO49" s="302"/>
      <c r="AP49" s="302"/>
      <c r="AQ49" s="302"/>
      <c r="AR49" s="302"/>
      <c r="AS49" s="15" t="s">
        <v>65</v>
      </c>
      <c r="AT49" s="15" t="s">
        <v>65</v>
      </c>
      <c r="AU49" s="15" t="s">
        <v>65</v>
      </c>
      <c r="AV49" s="15" t="s">
        <v>65</v>
      </c>
      <c r="AW49" s="16">
        <f t="shared" ref="AW49:BM49" si="567">IF(AND(AS47&lt;0,AW47&gt;0),"n/a",AW47/AS47-1)</f>
        <v>-7.7380952380952328E-2</v>
      </c>
      <c r="AX49" s="16">
        <f t="shared" si="567"/>
        <v>8.5858585858585856E-2</v>
      </c>
      <c r="AY49" s="34">
        <f t="shared" si="567"/>
        <v>0.13541666666666674</v>
      </c>
      <c r="AZ49" s="34">
        <f t="shared" si="567"/>
        <v>9.0909090909090828E-2</v>
      </c>
      <c r="BA49" s="34">
        <f t="shared" si="567"/>
        <v>0.18709677419354831</v>
      </c>
      <c r="BB49" s="34">
        <f t="shared" si="567"/>
        <v>-4.6511627906976716E-2</v>
      </c>
      <c r="BC49" s="34">
        <f t="shared" si="567"/>
        <v>3.2110091743119185E-2</v>
      </c>
      <c r="BD49" s="34">
        <f t="shared" si="567"/>
        <v>0.52604166666666674</v>
      </c>
      <c r="BE49" s="34">
        <f t="shared" si="567"/>
        <v>0.81521739130434789</v>
      </c>
      <c r="BF49" s="34">
        <f t="shared" si="567"/>
        <v>0.85365853658536595</v>
      </c>
      <c r="BG49" s="34">
        <f t="shared" si="567"/>
        <v>0.72888888888888892</v>
      </c>
      <c r="BH49" s="34">
        <f t="shared" si="567"/>
        <v>0.48122866894197958</v>
      </c>
      <c r="BI49" s="34">
        <f t="shared" si="567"/>
        <v>0.55389221556886237</v>
      </c>
      <c r="BJ49" s="34">
        <f t="shared" si="567"/>
        <v>0.34210526315789469</v>
      </c>
      <c r="BK49" s="34">
        <f t="shared" si="567"/>
        <v>0.49871465295629824</v>
      </c>
      <c r="BL49" s="34">
        <f t="shared" si="567"/>
        <v>0.58986175115207384</v>
      </c>
      <c r="BM49" s="34">
        <f t="shared" si="567"/>
        <v>0.54335260115606943</v>
      </c>
      <c r="BN49" s="43">
        <v>0.25</v>
      </c>
      <c r="BO49" s="43">
        <v>0.25</v>
      </c>
      <c r="BP49" s="43">
        <v>0.25</v>
      </c>
      <c r="BQ49" s="43">
        <v>0.25</v>
      </c>
      <c r="BR49" s="43">
        <v>0.2</v>
      </c>
      <c r="BS49" s="43">
        <v>0.2</v>
      </c>
      <c r="BT49" s="43">
        <v>0.2</v>
      </c>
      <c r="BU49" s="43">
        <v>0.2</v>
      </c>
      <c r="BV49" s="43">
        <v>0.15</v>
      </c>
      <c r="BW49" s="43">
        <v>0.15</v>
      </c>
      <c r="BX49" s="43">
        <v>0.15</v>
      </c>
      <c r="BY49" s="43">
        <v>0.15</v>
      </c>
      <c r="BZ49" s="43">
        <v>0.1</v>
      </c>
      <c r="CA49" s="43">
        <v>0.1</v>
      </c>
      <c r="CB49" s="43">
        <v>0.1</v>
      </c>
      <c r="CC49" s="43">
        <v>0.1</v>
      </c>
      <c r="CD49" s="43">
        <v>0.1</v>
      </c>
      <c r="CE49" s="43">
        <v>0.1</v>
      </c>
      <c r="CF49" s="43">
        <v>0.1</v>
      </c>
      <c r="CG49" s="43">
        <v>0.1</v>
      </c>
      <c r="CH49" s="43">
        <v>0.1</v>
      </c>
      <c r="CI49" s="43">
        <v>0.1</v>
      </c>
      <c r="CJ49" s="43">
        <v>0.1</v>
      </c>
      <c r="CK49" s="43">
        <v>0.1</v>
      </c>
      <c r="CL49" s="43"/>
      <c r="CM49" s="298"/>
      <c r="CN49" s="299"/>
      <c r="CO49" s="298"/>
      <c r="CP49" s="299"/>
      <c r="CQ49" s="298"/>
      <c r="CR49" s="299"/>
      <c r="CS49" s="298"/>
      <c r="CT49" s="299"/>
      <c r="CU49" s="298"/>
      <c r="CV49" s="89" t="s">
        <v>65</v>
      </c>
      <c r="CW49" s="103">
        <f>IF(AND(CV47&lt;0,CW47&gt;0),"n/a",CW47/CV47-1)</f>
        <v>0.21441774491682075</v>
      </c>
      <c r="CX49" s="90">
        <f t="shared" ref="CX49:DC49" si="568">IF(AND(CW47&lt;0,CX47&gt;0),"n/a",CX47/CW47-1)</f>
        <v>9.7412480974124804E-2</v>
      </c>
      <c r="CY49" s="90">
        <f t="shared" si="568"/>
        <v>0.12205270457697637</v>
      </c>
      <c r="CZ49" s="90">
        <f t="shared" si="568"/>
        <v>0.30655129789864022</v>
      </c>
      <c r="DA49" s="90">
        <f t="shared" si="568"/>
        <v>0.62913907284768222</v>
      </c>
      <c r="DB49" s="90">
        <f t="shared" si="568"/>
        <v>0.50058072009291532</v>
      </c>
      <c r="DC49" s="90">
        <f t="shared" si="568"/>
        <v>0.25</v>
      </c>
      <c r="DD49" s="90">
        <f>IF(AND(DC47&lt;0,DD47&gt;0),"n/a",DD47/DC47-1)</f>
        <v>0.19999999999999996</v>
      </c>
      <c r="DE49" s="90">
        <f>IF(AND(DD47&lt;0,DE47&gt;0),"n/a",DE47/DD47-1)</f>
        <v>0.14999999999999991</v>
      </c>
      <c r="DF49" s="90">
        <f>IF(AND(DE47&lt;0,DF47&gt;0),"n/a",DF47/DE47-1)</f>
        <v>9.9999999999999867E-2</v>
      </c>
      <c r="DG49" s="90">
        <f>IF(AND(DF47&lt;0,DG47&gt;0),"n/a",DG47/DF47-1)</f>
        <v>0.10000000000000031</v>
      </c>
      <c r="DH49" s="90">
        <f>IF(AND(DG47&lt;0,DH47&gt;0),"n/a",DH47/DG47-1)</f>
        <v>0.10000000000000009</v>
      </c>
    </row>
    <row r="50" spans="1:112" ht="12" x14ac:dyDescent="0.3">
      <c r="A50" s="6" t="s">
        <v>303</v>
      </c>
      <c r="B50" s="302"/>
      <c r="C50" s="302"/>
      <c r="D50" s="302"/>
      <c r="E50" s="302"/>
      <c r="F50" s="302"/>
      <c r="G50" s="302"/>
      <c r="H50" s="302"/>
      <c r="I50" s="302"/>
      <c r="J50" s="302"/>
      <c r="K50" s="302"/>
      <c r="L50" s="302"/>
      <c r="M50" s="302"/>
      <c r="N50" s="302"/>
      <c r="O50" s="302"/>
      <c r="P50" s="302"/>
      <c r="Q50" s="302"/>
      <c r="R50" s="302"/>
      <c r="S50" s="302"/>
      <c r="T50" s="302"/>
      <c r="U50" s="302"/>
      <c r="V50" s="302"/>
      <c r="W50" s="302"/>
      <c r="X50" s="302"/>
      <c r="Y50" s="302"/>
      <c r="Z50" s="302"/>
      <c r="AA50" s="302"/>
      <c r="AB50" s="302"/>
      <c r="AC50" s="302"/>
      <c r="AD50" s="302"/>
      <c r="AE50" s="302"/>
      <c r="AF50" s="302"/>
      <c r="AG50" s="302"/>
      <c r="AH50" s="302"/>
      <c r="AI50" s="302"/>
      <c r="AJ50" s="302"/>
      <c r="AK50" s="302"/>
      <c r="AL50" s="302"/>
      <c r="AM50" s="302"/>
      <c r="AN50" s="302"/>
      <c r="AO50" s="302"/>
      <c r="AP50" s="302"/>
      <c r="AQ50" s="302"/>
      <c r="AR50" s="302"/>
      <c r="AS50" s="16">
        <f>AS47/AS$3</f>
        <v>6.1414732224456224E-3</v>
      </c>
      <c r="AT50" s="16">
        <f t="shared" ref="AT50:AW50" si="569">AT47/AT$3</f>
        <v>7.7232125443694663E-3</v>
      </c>
      <c r="AU50" s="16">
        <f t="shared" si="569"/>
        <v>6.6731544557208401E-3</v>
      </c>
      <c r="AV50" s="16">
        <f t="shared" si="569"/>
        <v>6.185856881765781E-3</v>
      </c>
      <c r="AW50" s="16">
        <f t="shared" si="569"/>
        <v>4.726474355064951E-3</v>
      </c>
      <c r="AX50" s="16">
        <f t="shared" ref="AX50:BQ50" si="570">AX47/AX$3</f>
        <v>7.9006357255723362E-3</v>
      </c>
      <c r="AY50" s="34">
        <f t="shared" si="570"/>
        <v>7.684173422629538E-3</v>
      </c>
      <c r="AZ50" s="34">
        <f t="shared" si="570"/>
        <v>6.9998906267089581E-3</v>
      </c>
      <c r="BA50" s="34">
        <f t="shared" si="570"/>
        <v>5.8527896176601563E-3</v>
      </c>
      <c r="BB50" s="34">
        <f t="shared" si="570"/>
        <v>7.2422807885254006E-3</v>
      </c>
      <c r="BC50" s="34">
        <f t="shared" ref="BC50:BD50" si="571">BC47/BC$3</f>
        <v>7.0926457144658448E-3</v>
      </c>
      <c r="BD50" s="34">
        <f t="shared" si="571"/>
        <v>8.6338991041961331E-3</v>
      </c>
      <c r="BE50" s="34">
        <f t="shared" ref="BE50:BF50" si="572">BE47/BE$3</f>
        <v>8.5553278688524585E-3</v>
      </c>
      <c r="BF50" s="34">
        <f t="shared" si="572"/>
        <v>1.0551159239205887E-2</v>
      </c>
      <c r="BG50" s="34">
        <f t="shared" ref="BG50:BH50" si="573">BG47/BG$3</f>
        <v>1.0047006560256212E-2</v>
      </c>
      <c r="BH50" s="34">
        <f t="shared" si="573"/>
        <v>1.0764155857040105E-2</v>
      </c>
      <c r="BI50" s="34">
        <f t="shared" ref="BI50:BJ50" si="574">BI47/BI$3</f>
        <v>1.0972051921694643E-2</v>
      </c>
      <c r="BJ50" s="34">
        <f t="shared" si="574"/>
        <v>1.2171256741921627E-2</v>
      </c>
      <c r="BK50" s="34">
        <f t="shared" ref="BK50:BL50" si="575">BK47/BK$3</f>
        <v>1.2365842277181521E-2</v>
      </c>
      <c r="BL50" s="34">
        <f t="shared" si="575"/>
        <v>1.3590167809028598E-2</v>
      </c>
      <c r="BM50" s="34">
        <f t="shared" ref="BM50" si="576">BM47/BM$3</f>
        <v>1.3590552784281788E-2</v>
      </c>
      <c r="BN50" s="34">
        <f t="shared" si="570"/>
        <v>1.1507889086694209E-2</v>
      </c>
      <c r="BO50" s="34">
        <f t="shared" si="570"/>
        <v>1.2451152186482123E-2</v>
      </c>
      <c r="BP50" s="34">
        <f t="shared" si="570"/>
        <v>1.3862594605176429E-2</v>
      </c>
      <c r="BQ50" s="34">
        <f t="shared" si="570"/>
        <v>1.3866524333690134E-2</v>
      </c>
      <c r="BR50" s="34">
        <f>BR47/BR$3</f>
        <v>1.1595300020203106E-2</v>
      </c>
      <c r="BS50" s="34">
        <f t="shared" ref="BS50:BU50" si="577">BS47/BS$3</f>
        <v>1.2545533436182128E-2</v>
      </c>
      <c r="BT50" s="34">
        <f t="shared" si="577"/>
        <v>1.3967293386903036E-2</v>
      </c>
      <c r="BU50" s="34">
        <f t="shared" si="577"/>
        <v>1.397023211081954E-2</v>
      </c>
      <c r="BV50" s="34">
        <f t="shared" ref="BV50:CC50" si="578">BV47/BV$3</f>
        <v>1.1549778123770138E-2</v>
      </c>
      <c r="BW50" s="34">
        <f t="shared" si="578"/>
        <v>1.2495710600152721E-2</v>
      </c>
      <c r="BX50" s="34">
        <f t="shared" si="578"/>
        <v>1.3911631617048847E-2</v>
      </c>
      <c r="BY50" s="34">
        <f t="shared" si="578"/>
        <v>1.3913157639749967E-2</v>
      </c>
      <c r="BZ50" s="34">
        <f t="shared" si="578"/>
        <v>1.1246287317495078E-2</v>
      </c>
      <c r="CA50" s="34">
        <f t="shared" si="578"/>
        <v>1.216704896690074E-2</v>
      </c>
      <c r="CB50" s="34">
        <f t="shared" si="578"/>
        <v>1.3546113605141642E-2</v>
      </c>
      <c r="CC50" s="34">
        <f t="shared" si="578"/>
        <v>1.3546815023773808E-2</v>
      </c>
      <c r="CD50" s="34">
        <f t="shared" ref="CD50:CG50" si="579">CD47/CD$3</f>
        <v>1.1148296174735823E-2</v>
      </c>
      <c r="CE50" s="34">
        <f t="shared" si="579"/>
        <v>1.2060758037522767E-2</v>
      </c>
      <c r="CF50" s="34">
        <f t="shared" si="579"/>
        <v>1.3427936186276886E-2</v>
      </c>
      <c r="CG50" s="34">
        <f t="shared" si="579"/>
        <v>1.342846808696645E-2</v>
      </c>
      <c r="CH50" s="34">
        <f t="shared" ref="CH50:CK50" si="580">CH47/CH$3</f>
        <v>1.1210239942128429E-2</v>
      </c>
      <c r="CI50" s="34">
        <f t="shared" si="580"/>
        <v>1.2127575575905348E-2</v>
      </c>
      <c r="CJ50" s="34">
        <f t="shared" si="580"/>
        <v>1.3502213919530992E-2</v>
      </c>
      <c r="CK50" s="34">
        <f t="shared" si="580"/>
        <v>1.3502627664228621E-2</v>
      </c>
      <c r="CL50" s="34"/>
      <c r="CM50" s="298"/>
      <c r="CN50" s="299"/>
      <c r="CO50" s="298"/>
      <c r="CP50" s="299"/>
      <c r="CQ50" s="298"/>
      <c r="CR50" s="299"/>
      <c r="CS50" s="298"/>
      <c r="CT50" s="299"/>
      <c r="CU50" s="298"/>
      <c r="CV50" s="103">
        <f>CV47/CV$3</f>
        <v>7.7069918513875436E-3</v>
      </c>
      <c r="CW50" s="103">
        <f t="shared" ref="CW50:DC50" si="581">CW47/CW$3</f>
        <v>7.7452667814113599E-3</v>
      </c>
      <c r="CX50" s="90">
        <f t="shared" si="581"/>
        <v>6.2340581903073799E-3</v>
      </c>
      <c r="CY50" s="90">
        <f t="shared" si="581"/>
        <v>7.0685889034512884E-3</v>
      </c>
      <c r="CZ50" s="90">
        <f t="shared" si="581"/>
        <v>7.9470696590353742E-3</v>
      </c>
      <c r="DA50" s="90">
        <f t="shared" si="581"/>
        <v>1.0606452566613696E-2</v>
      </c>
      <c r="DB50" s="90">
        <f t="shared" si="581"/>
        <v>1.3000734561627708E-2</v>
      </c>
      <c r="DC50" s="90">
        <f t="shared" si="581"/>
        <v>1.3005861576722745E-2</v>
      </c>
      <c r="DD50" s="90">
        <f>DD47/DD$3</f>
        <v>1.3104020865755558E-2</v>
      </c>
      <c r="DE50" s="90">
        <f>DE47/DE$3</f>
        <v>1.3051633009600768E-2</v>
      </c>
      <c r="DF50" s="90">
        <f>DF47/DF$3</f>
        <v>1.2708404429953317E-2</v>
      </c>
      <c r="DG50" s="90">
        <f>DG47/DG$3</f>
        <v>1.2597485938154749E-2</v>
      </c>
      <c r="DH50" s="90">
        <f>DH47/DH$3</f>
        <v>1.2667231719485229E-2</v>
      </c>
    </row>
    <row r="51" spans="1:112" ht="12" x14ac:dyDescent="0.3">
      <c r="A51" s="6" t="s">
        <v>3</v>
      </c>
      <c r="B51" s="302"/>
      <c r="C51" s="302"/>
      <c r="D51" s="302"/>
      <c r="E51" s="302"/>
      <c r="F51" s="302"/>
      <c r="G51" s="302"/>
      <c r="H51" s="302"/>
      <c r="I51" s="302"/>
      <c r="J51" s="302"/>
      <c r="K51" s="302"/>
      <c r="L51" s="302"/>
      <c r="M51" s="302"/>
      <c r="N51" s="302"/>
      <c r="O51" s="302"/>
      <c r="P51" s="302"/>
      <c r="Q51" s="302"/>
      <c r="R51" s="302"/>
      <c r="S51" s="302"/>
      <c r="T51" s="302"/>
      <c r="U51" s="302"/>
      <c r="V51" s="302"/>
      <c r="W51" s="302"/>
      <c r="X51" s="302"/>
      <c r="Y51" s="302"/>
      <c r="Z51" s="302"/>
      <c r="AA51" s="302"/>
      <c r="AB51" s="302"/>
      <c r="AC51" s="302"/>
      <c r="AD51" s="302"/>
      <c r="AE51" s="302"/>
      <c r="AF51" s="302"/>
      <c r="AG51" s="302"/>
      <c r="AH51" s="302"/>
      <c r="AI51" s="302"/>
      <c r="AJ51" s="302"/>
      <c r="AK51" s="302"/>
      <c r="AL51" s="302"/>
      <c r="AM51" s="302"/>
      <c r="AN51" s="302"/>
      <c r="AO51" s="302"/>
      <c r="AP51" s="302"/>
      <c r="AQ51" s="302"/>
      <c r="AR51" s="302"/>
      <c r="AS51" s="16">
        <f t="shared" ref="AS51:CC51" si="582">AS47/AS$157</f>
        <v>5.9846110002849812E-3</v>
      </c>
      <c r="AT51" s="16">
        <f t="shared" si="582"/>
        <v>7.5656260746627948E-3</v>
      </c>
      <c r="AU51" s="16">
        <f t="shared" si="582"/>
        <v>6.6031571345049351E-3</v>
      </c>
      <c r="AV51" s="16">
        <f t="shared" si="582"/>
        <v>6.0668734918993454E-3</v>
      </c>
      <c r="AW51" s="16">
        <f t="shared" si="582"/>
        <v>4.6033678833417484E-3</v>
      </c>
      <c r="AX51" s="16">
        <f t="shared" si="582"/>
        <v>7.7038841909130001E-3</v>
      </c>
      <c r="AY51" s="34">
        <f t="shared" si="582"/>
        <v>7.563666643536188E-3</v>
      </c>
      <c r="AZ51" s="34">
        <f t="shared" si="582"/>
        <v>6.9279064732626107E-3</v>
      </c>
      <c r="BA51" s="34">
        <f t="shared" si="582"/>
        <v>5.7205036530390179E-3</v>
      </c>
      <c r="BB51" s="34">
        <f t="shared" si="582"/>
        <v>7.1565718275440737E-3</v>
      </c>
      <c r="BC51" s="34">
        <f t="shared" si="582"/>
        <v>7.0314697334291701E-3</v>
      </c>
      <c r="BD51" s="34">
        <f t="shared" si="582"/>
        <v>8.5808000937152226E-3</v>
      </c>
      <c r="BE51" s="34">
        <f t="shared" si="582"/>
        <v>8.3268928722794247E-3</v>
      </c>
      <c r="BF51" s="34">
        <f t="shared" si="582"/>
        <v>1.0423810176930462E-2</v>
      </c>
      <c r="BG51" s="34">
        <f t="shared" ref="BG51:BH51" si="583">BG47/BG$157</f>
        <v>9.9562335235852673E-3</v>
      </c>
      <c r="BH51" s="34">
        <f t="shared" si="583"/>
        <v>1.0692552169306955E-2</v>
      </c>
      <c r="BI51" s="34">
        <f t="shared" ref="BI51:BJ51" si="584">BI47/BI$157</f>
        <v>1.072646481347525E-2</v>
      </c>
      <c r="BJ51" s="34">
        <f t="shared" si="584"/>
        <v>1.2052748499314647E-2</v>
      </c>
      <c r="BK51" s="34">
        <f t="shared" ref="BK51:BL51" si="585">BK47/BK$157</f>
        <v>1.2269551309032747E-2</v>
      </c>
      <c r="BL51" s="34">
        <f t="shared" si="585"/>
        <v>1.3465516568439952E-2</v>
      </c>
      <c r="BM51" s="34">
        <f t="shared" ref="BM51" si="586">BM47/BM$157</f>
        <v>1.3373850032558062E-2</v>
      </c>
      <c r="BN51" s="34">
        <f t="shared" si="582"/>
        <v>1.1401890621260851E-2</v>
      </c>
      <c r="BO51" s="34">
        <f t="shared" si="582"/>
        <v>1.2353533288513104E-2</v>
      </c>
      <c r="BP51" s="34">
        <f t="shared" si="582"/>
        <v>1.3732919631451427E-2</v>
      </c>
      <c r="BQ51" s="34">
        <f t="shared" si="582"/>
        <v>1.3641004457491973E-2</v>
      </c>
      <c r="BR51" s="34">
        <f t="shared" si="582"/>
        <v>1.1487692694219381E-2</v>
      </c>
      <c r="BS51" s="34">
        <f t="shared" si="582"/>
        <v>1.2446434892292024E-2</v>
      </c>
      <c r="BT51" s="34">
        <f t="shared" si="582"/>
        <v>1.3835661546769641E-2</v>
      </c>
      <c r="BU51" s="34">
        <f t="shared" si="582"/>
        <v>1.3741354132118855E-2</v>
      </c>
      <c r="BV51" s="34">
        <f t="shared" si="582"/>
        <v>1.1440711034264629E-2</v>
      </c>
      <c r="BW51" s="34">
        <f t="shared" si="582"/>
        <v>1.2395274394064281E-2</v>
      </c>
      <c r="BX51" s="34">
        <f t="shared" si="582"/>
        <v>1.3778230243815564E-2</v>
      </c>
      <c r="BY51" s="34">
        <f t="shared" si="582"/>
        <v>1.3681277664854068E-2</v>
      </c>
      <c r="BZ51" s="34">
        <f t="shared" si="582"/>
        <v>1.1138194658669318E-2</v>
      </c>
      <c r="CA51" s="34">
        <f t="shared" si="582"/>
        <v>1.2067512694847663E-2</v>
      </c>
      <c r="CB51" s="34">
        <f t="shared" si="582"/>
        <v>1.3413903744404357E-2</v>
      </c>
      <c r="CC51" s="34">
        <f t="shared" si="582"/>
        <v>1.3317061779740326E-2</v>
      </c>
      <c r="CD51" s="34">
        <f t="shared" ref="CD51:CG51" si="587">CD47/CD$157</f>
        <v>1.1039679371435995E-2</v>
      </c>
      <c r="CE51" s="34">
        <f t="shared" si="587"/>
        <v>1.1960741709764989E-2</v>
      </c>
      <c r="CF51" s="34">
        <f t="shared" si="587"/>
        <v>1.3295088411492713E-2</v>
      </c>
      <c r="CG51" s="34">
        <f t="shared" si="587"/>
        <v>1.3197634791428341E-2</v>
      </c>
      <c r="CH51" s="34">
        <f t="shared" ref="CH51:CK51" si="588">CH47/CH$157</f>
        <v>1.110041870604849E-2</v>
      </c>
      <c r="CI51" s="34">
        <f t="shared" si="588"/>
        <v>1.2026452627732092E-2</v>
      </c>
      <c r="CJ51" s="34">
        <f t="shared" si="588"/>
        <v>1.3367899713526211E-2</v>
      </c>
      <c r="CK51" s="34">
        <f t="shared" si="588"/>
        <v>1.3269259899253334E-2</v>
      </c>
      <c r="CL51" s="34"/>
      <c r="CM51" s="298"/>
      <c r="CN51" s="299"/>
      <c r="CO51" s="298"/>
      <c r="CP51" s="299"/>
      <c r="CQ51" s="298"/>
      <c r="CR51" s="299"/>
      <c r="CS51" s="298"/>
      <c r="CT51" s="299"/>
      <c r="CU51" s="298"/>
      <c r="CV51" s="103">
        <f t="shared" ref="CV51:DF51" si="589">CV47/CV$157</f>
        <v>7.6524297525337182E-3</v>
      </c>
      <c r="CW51" s="103">
        <f t="shared" si="589"/>
        <v>7.6425563594909613E-3</v>
      </c>
      <c r="CX51" s="90">
        <f t="shared" si="589"/>
        <v>6.1138481628776635E-3</v>
      </c>
      <c r="CY51" s="90">
        <f t="shared" si="589"/>
        <v>6.9377149276642451E-3</v>
      </c>
      <c r="CZ51" s="90">
        <f t="shared" si="589"/>
        <v>7.8353755717155537E-3</v>
      </c>
      <c r="DA51" s="90">
        <f t="shared" si="589"/>
        <v>1.0468085106382979E-2</v>
      </c>
      <c r="DB51" s="16">
        <f t="shared" si="589"/>
        <v>1.2857960341352972E-2</v>
      </c>
      <c r="DC51" s="90">
        <f t="shared" si="589"/>
        <v>1.2862975343189559E-2</v>
      </c>
      <c r="DD51" s="90">
        <f t="shared" si="589"/>
        <v>1.2958981705524682E-2</v>
      </c>
      <c r="DE51" s="90">
        <f t="shared" si="589"/>
        <v>1.2904652075304716E-2</v>
      </c>
      <c r="DF51" s="90">
        <f t="shared" si="589"/>
        <v>1.2562747661952998E-2</v>
      </c>
      <c r="DG51" s="90">
        <f>DG47/DG$157</f>
        <v>1.2451130951131385E-2</v>
      </c>
      <c r="DH51" s="90">
        <f>DH47/DH$157</f>
        <v>1.2519261179879237E-2</v>
      </c>
    </row>
    <row r="52" spans="1:112" ht="12" x14ac:dyDescent="0.3">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c r="BL52" s="34"/>
      <c r="BM52" s="34"/>
      <c r="BN52" s="34"/>
      <c r="BO52" s="34"/>
      <c r="BP52" s="34"/>
      <c r="BQ52" s="34"/>
      <c r="BR52" s="34"/>
      <c r="BS52" s="34"/>
      <c r="BT52" s="34"/>
      <c r="BU52" s="34"/>
      <c r="BV52" s="34"/>
      <c r="BW52" s="34"/>
      <c r="BX52" s="34"/>
      <c r="BY52" s="34"/>
      <c r="BZ52" s="34"/>
      <c r="CA52" s="34"/>
      <c r="CB52" s="34"/>
      <c r="CC52" s="34"/>
      <c r="CD52" s="34"/>
      <c r="CE52" s="34"/>
      <c r="CF52" s="34"/>
      <c r="CG52" s="34"/>
      <c r="CH52" s="34"/>
      <c r="CI52" s="34"/>
      <c r="CJ52" s="34"/>
      <c r="CK52" s="34"/>
      <c r="CL52" s="34"/>
      <c r="CM52" s="91"/>
      <c r="CO52" s="91"/>
      <c r="CQ52" s="91"/>
      <c r="CS52" s="91"/>
      <c r="CU52" s="91"/>
      <c r="CV52" s="88"/>
      <c r="CW52" s="88"/>
      <c r="CX52" s="88"/>
      <c r="CY52" s="88"/>
      <c r="CZ52" s="88"/>
      <c r="DA52" s="88"/>
      <c r="DB52" s="14"/>
      <c r="DC52" s="88"/>
      <c r="DD52" s="88"/>
      <c r="DE52" s="88"/>
      <c r="DF52" s="88"/>
      <c r="DG52" s="88"/>
      <c r="DH52" s="88"/>
    </row>
    <row r="53" spans="1:112" x14ac:dyDescent="0.25">
      <c r="A53" s="2" t="s">
        <v>301</v>
      </c>
      <c r="B53" s="302"/>
      <c r="C53" s="302"/>
      <c r="D53" s="302"/>
      <c r="E53" s="302"/>
      <c r="F53" s="302"/>
      <c r="G53" s="302"/>
      <c r="H53" s="302"/>
      <c r="I53" s="302"/>
      <c r="J53" s="302"/>
      <c r="K53" s="302"/>
      <c r="L53" s="302"/>
      <c r="M53" s="302"/>
      <c r="N53" s="302"/>
      <c r="O53" s="302"/>
      <c r="P53" s="302"/>
      <c r="Q53" s="302"/>
      <c r="R53" s="302"/>
      <c r="S53" s="302"/>
      <c r="T53" s="302"/>
      <c r="U53" s="302"/>
      <c r="V53" s="302"/>
      <c r="W53" s="302"/>
      <c r="X53" s="302"/>
      <c r="Y53" s="302"/>
      <c r="Z53" s="302"/>
      <c r="AA53" s="302"/>
      <c r="AB53" s="302"/>
      <c r="AC53" s="302"/>
      <c r="AD53" s="302"/>
      <c r="AE53" s="302"/>
      <c r="AF53" s="302"/>
      <c r="AG53" s="302"/>
      <c r="AH53" s="302"/>
      <c r="AI53" s="302"/>
      <c r="AJ53" s="302"/>
      <c r="AK53" s="302"/>
      <c r="AL53" s="302"/>
      <c r="AM53" s="302"/>
      <c r="AN53" s="302"/>
      <c r="AO53" s="302"/>
      <c r="AP53" s="302"/>
      <c r="AQ53" s="302"/>
      <c r="AR53" s="302"/>
      <c r="AS53" s="49">
        <v>717</v>
      </c>
      <c r="AT53" s="49">
        <v>534</v>
      </c>
      <c r="AU53" s="49">
        <v>305</v>
      </c>
      <c r="AV53" s="49">
        <v>558</v>
      </c>
      <c r="AW53" s="49">
        <v>877</v>
      </c>
      <c r="AX53" s="49">
        <v>695</v>
      </c>
      <c r="AY53" s="49">
        <v>452</v>
      </c>
      <c r="AZ53" s="49">
        <v>285</v>
      </c>
      <c r="BA53" s="49">
        <v>727</v>
      </c>
      <c r="BB53" s="49">
        <v>339</v>
      </c>
      <c r="BC53" s="49">
        <v>276</v>
      </c>
      <c r="BD53" s="49">
        <v>210</v>
      </c>
      <c r="BE53" s="49">
        <v>1071</v>
      </c>
      <c r="BF53" s="49">
        <v>440</v>
      </c>
      <c r="BG53" s="49">
        <v>353</v>
      </c>
      <c r="BH53" s="49">
        <v>270</v>
      </c>
      <c r="BI53" s="49">
        <v>1083</v>
      </c>
      <c r="BJ53" s="49">
        <v>412</v>
      </c>
      <c r="BK53" s="49">
        <v>370</v>
      </c>
      <c r="BL53" s="49">
        <v>470</v>
      </c>
      <c r="BM53" s="49">
        <v>955</v>
      </c>
      <c r="BN53" s="113">
        <f t="shared" ref="BN53" si="590">BJ53*(1+BN55)</f>
        <v>515</v>
      </c>
      <c r="BO53" s="113">
        <f t="shared" ref="BO53" si="591">BK53*(1+BO55)</f>
        <v>462.5</v>
      </c>
      <c r="BP53" s="113">
        <f t="shared" ref="BP53" si="592">BL53*(1+BP55)</f>
        <v>587.5</v>
      </c>
      <c r="BQ53" s="113">
        <f t="shared" ref="BQ53" si="593">BM53*(1+BQ55)</f>
        <v>1193.75</v>
      </c>
      <c r="BR53" s="113">
        <f>BN53*(1+BR55)</f>
        <v>618</v>
      </c>
      <c r="BS53" s="113">
        <f t="shared" ref="BS53" si="594">BO53*(1+BS55)</f>
        <v>555</v>
      </c>
      <c r="BT53" s="113">
        <f t="shared" ref="BT53" si="595">BP53*(1+BT55)</f>
        <v>705</v>
      </c>
      <c r="BU53" s="113">
        <f t="shared" ref="BU53" si="596">BQ53*(1+BU55)</f>
        <v>1432.5</v>
      </c>
      <c r="BV53" s="113">
        <f t="shared" ref="BV53" si="597">BR53*(1+BV55)</f>
        <v>726.15</v>
      </c>
      <c r="BW53" s="113">
        <f t="shared" ref="BW53" si="598">BS53*(1+BW55)</f>
        <v>652.125</v>
      </c>
      <c r="BX53" s="113">
        <f t="shared" ref="BX53" si="599">BT53*(1+BX55)</f>
        <v>828.375</v>
      </c>
      <c r="BY53" s="113">
        <f t="shared" ref="BY53" si="600">BU53*(1+BY55)</f>
        <v>1683.1875</v>
      </c>
      <c r="BZ53" s="113">
        <f t="shared" ref="BZ53" si="601">BV53*(1+BZ55)</f>
        <v>835.07249999999988</v>
      </c>
      <c r="CA53" s="113">
        <f t="shared" ref="CA53" si="602">BW53*(1+CA55)</f>
        <v>749.94374999999991</v>
      </c>
      <c r="CB53" s="113">
        <f t="shared" ref="CB53" si="603">BX53*(1+CB55)</f>
        <v>952.63124999999991</v>
      </c>
      <c r="CC53" s="113">
        <f t="shared" ref="CC53" si="604">BY53*(1+CC55)</f>
        <v>1935.6656249999999</v>
      </c>
      <c r="CD53" s="113">
        <f t="shared" ref="CD53" si="605">BZ53*(1+CD55)</f>
        <v>939.4565624999999</v>
      </c>
      <c r="CE53" s="113">
        <f t="shared" ref="CE53" si="606">CA53*(1+CE55)</f>
        <v>843.68671874999995</v>
      </c>
      <c r="CF53" s="113">
        <f t="shared" ref="CF53" si="607">CB53*(1+CF55)</f>
        <v>1071.71015625</v>
      </c>
      <c r="CG53" s="113">
        <f t="shared" ref="CG53" si="608">CC53*(1+CG55)</f>
        <v>2177.6238281249998</v>
      </c>
      <c r="CH53" s="113">
        <f t="shared" ref="CH53" si="609">CD53*(1+CH55)</f>
        <v>1033.40221875</v>
      </c>
      <c r="CI53" s="113">
        <f t="shared" ref="CI53" si="610">CE53*(1+CI55)</f>
        <v>928.05539062499997</v>
      </c>
      <c r="CJ53" s="113">
        <f t="shared" ref="CJ53" si="611">CF53*(1+CJ55)</f>
        <v>1178.8811718750001</v>
      </c>
      <c r="CK53" s="113">
        <f t="shared" ref="CK53" si="612">CG53*(1+CK55)</f>
        <v>2395.3862109375</v>
      </c>
      <c r="CL53" s="113"/>
      <c r="CM53" s="298"/>
      <c r="CN53" s="299"/>
      <c r="CO53" s="298"/>
      <c r="CP53" s="299"/>
      <c r="CQ53" s="298"/>
      <c r="CR53" s="299"/>
      <c r="CS53" s="298"/>
      <c r="CT53" s="299"/>
      <c r="CU53" s="298"/>
      <c r="CV53" s="151">
        <v>501</v>
      </c>
      <c r="CW53" s="151">
        <v>1139</v>
      </c>
      <c r="CX53" s="88">
        <f>SUM(AT53:AW53)</f>
        <v>2274</v>
      </c>
      <c r="CY53" s="88">
        <f>SUM(AX53:BA53)</f>
        <v>2159</v>
      </c>
      <c r="CZ53" s="88">
        <f>SUM(BB53:BE53)</f>
        <v>1896</v>
      </c>
      <c r="DA53" s="88">
        <f>SUM(BF53:BI53)</f>
        <v>2146</v>
      </c>
      <c r="DB53" s="14">
        <f>SUM(BJ53:BM53)</f>
        <v>2207</v>
      </c>
      <c r="DC53" s="88">
        <f>SUM(BN53:BQ53)</f>
        <v>2758.75</v>
      </c>
      <c r="DD53" s="88">
        <f>SUM(BR53:BU53)</f>
        <v>3310.5</v>
      </c>
      <c r="DE53" s="88">
        <f>SUM(BV53:BY53)</f>
        <v>3889.8375000000001</v>
      </c>
      <c r="DF53" s="88">
        <f>SUM(BZ53:CC53)</f>
        <v>4473.3131249999997</v>
      </c>
      <c r="DG53" s="88">
        <f>SUM(CD53:CG53)</f>
        <v>5032.4772656249997</v>
      </c>
      <c r="DH53" s="88">
        <f>SUM(CH53:CK53)</f>
        <v>5535.7249921875</v>
      </c>
    </row>
    <row r="54" spans="1:112" ht="12" x14ac:dyDescent="0.3">
      <c r="A54" s="3" t="s">
        <v>1</v>
      </c>
      <c r="B54" s="302"/>
      <c r="C54" s="302"/>
      <c r="D54" s="302"/>
      <c r="E54" s="302"/>
      <c r="F54" s="302"/>
      <c r="G54" s="302"/>
      <c r="H54" s="302"/>
      <c r="I54" s="302"/>
      <c r="J54" s="302"/>
      <c r="K54" s="302"/>
      <c r="L54" s="302"/>
      <c r="M54" s="302"/>
      <c r="N54" s="302"/>
      <c r="O54" s="302"/>
      <c r="P54" s="302"/>
      <c r="Q54" s="302"/>
      <c r="R54" s="302"/>
      <c r="S54" s="302"/>
      <c r="T54" s="302"/>
      <c r="U54" s="302"/>
      <c r="V54" s="302"/>
      <c r="W54" s="302"/>
      <c r="X54" s="302"/>
      <c r="Y54" s="302"/>
      <c r="Z54" s="302"/>
      <c r="AA54" s="302"/>
      <c r="AB54" s="302"/>
      <c r="AC54" s="302"/>
      <c r="AD54" s="302"/>
      <c r="AE54" s="302"/>
      <c r="AF54" s="302"/>
      <c r="AG54" s="302"/>
      <c r="AH54" s="302"/>
      <c r="AI54" s="302"/>
      <c r="AJ54" s="302"/>
      <c r="AK54" s="302"/>
      <c r="AL54" s="302"/>
      <c r="AM54" s="302"/>
      <c r="AN54" s="302"/>
      <c r="AO54" s="302"/>
      <c r="AP54" s="302"/>
      <c r="AQ54" s="302"/>
      <c r="AR54" s="302"/>
      <c r="AS54" s="15" t="s">
        <v>65</v>
      </c>
      <c r="AT54" s="16">
        <f t="shared" ref="AT54" si="613">IF(AND(AS53&lt;0,AT53&gt;0),"n/a",AT53/AS53-1)</f>
        <v>-0.25523012552301261</v>
      </c>
      <c r="AU54" s="16">
        <f t="shared" ref="AU54" si="614">IF(AND(AT53&lt;0,AU53&gt;0),"n/a",AU53/AT53-1)</f>
        <v>-0.42883895131086147</v>
      </c>
      <c r="AV54" s="16">
        <f t="shared" ref="AV54" si="615">IF(AND(AU53&lt;0,AV53&gt;0),"n/a",AV53/AU53-1)</f>
        <v>0.82950819672131137</v>
      </c>
      <c r="AW54" s="16">
        <f t="shared" ref="AW54" si="616">IF(AND(AV53&lt;0,AW53&gt;0),"n/a",AW53/AV53-1)</f>
        <v>0.57168458781362008</v>
      </c>
      <c r="AX54" s="16">
        <f t="shared" ref="AX54" si="617">IF(AND(AW53&lt;0,AX53&gt;0),"n/a",AX53/AW53-1)</f>
        <v>-0.20752565564424175</v>
      </c>
      <c r="AY54" s="34">
        <f t="shared" ref="AY54" si="618">IF(AND(AX53&lt;0,AY53&gt;0),"n/a",AY53/AX53-1)</f>
        <v>-0.34964028776978417</v>
      </c>
      <c r="AZ54" s="34">
        <f t="shared" ref="AZ54" si="619">IF(AND(AY53&lt;0,AZ53&gt;0),"n/a",AZ53/AY53-1)</f>
        <v>-0.36946902654867253</v>
      </c>
      <c r="BA54" s="34">
        <f t="shared" ref="BA54:BM54" si="620">IF(AND(AZ53&lt;0,BA53&gt;0),"n/a",BA53/AZ53-1)</f>
        <v>1.5508771929824561</v>
      </c>
      <c r="BB54" s="34">
        <f t="shared" si="620"/>
        <v>-0.53370013755158185</v>
      </c>
      <c r="BC54" s="34">
        <f t="shared" si="620"/>
        <v>-0.18584070796460173</v>
      </c>
      <c r="BD54" s="34">
        <f t="shared" si="620"/>
        <v>-0.23913043478260865</v>
      </c>
      <c r="BE54" s="34">
        <f t="shared" si="620"/>
        <v>4.0999999999999996</v>
      </c>
      <c r="BF54" s="34">
        <f t="shared" si="620"/>
        <v>-0.58916900093370683</v>
      </c>
      <c r="BG54" s="34">
        <f t="shared" si="620"/>
        <v>-0.19772727272727275</v>
      </c>
      <c r="BH54" s="34">
        <f t="shared" si="620"/>
        <v>-0.23512747875354112</v>
      </c>
      <c r="BI54" s="34">
        <f t="shared" si="620"/>
        <v>3.0111111111111111</v>
      </c>
      <c r="BJ54" s="34">
        <f t="shared" si="620"/>
        <v>-0.61957525392428447</v>
      </c>
      <c r="BK54" s="34">
        <f t="shared" si="620"/>
        <v>-0.10194174757281549</v>
      </c>
      <c r="BL54" s="34">
        <f t="shared" si="620"/>
        <v>0.27027027027027017</v>
      </c>
      <c r="BM54" s="34">
        <f t="shared" si="620"/>
        <v>1.0319148936170213</v>
      </c>
      <c r="BN54" s="34">
        <f t="shared" ref="BN54" si="621">IF(AND(BM53&lt;0,BN53&gt;0),"n/a",BN53/BM53-1)</f>
        <v>-0.46073298429319376</v>
      </c>
      <c r="BO54" s="34">
        <f t="shared" ref="BO54" si="622">IF(AND(BN53&lt;0,BO53&gt;0),"n/a",BO53/BN53-1)</f>
        <v>-0.10194174757281549</v>
      </c>
      <c r="BP54" s="34">
        <f t="shared" ref="BP54" si="623">IF(AND(BO53&lt;0,BP53&gt;0),"n/a",BP53/BO53-1)</f>
        <v>0.27027027027027017</v>
      </c>
      <c r="BQ54" s="34">
        <f t="shared" ref="BQ54" si="624">IF(AND(BP53&lt;0,BQ53&gt;0),"n/a",BQ53/BP53-1)</f>
        <v>1.0319148936170213</v>
      </c>
      <c r="BR54" s="34">
        <f>IF(AND(BQ53&lt;0,BR53&gt;0),"n/a",BR53/BQ53-1)</f>
        <v>-0.48230366492146592</v>
      </c>
      <c r="BS54" s="34">
        <f t="shared" ref="BS54" si="625">IF(AND(BR53&lt;0,BS53&gt;0),"n/a",BS53/BR53-1)</f>
        <v>-0.10194174757281549</v>
      </c>
      <c r="BT54" s="34">
        <f t="shared" ref="BT54" si="626">IF(AND(BS53&lt;0,BT53&gt;0),"n/a",BT53/BS53-1)</f>
        <v>0.27027027027027017</v>
      </c>
      <c r="BU54" s="34">
        <f t="shared" ref="BU54" si="627">IF(AND(BT53&lt;0,BU53&gt;0),"n/a",BU53/BT53-1)</f>
        <v>1.0319148936170213</v>
      </c>
      <c r="BV54" s="34">
        <f t="shared" ref="BV54" si="628">IF(AND(BU53&lt;0,BV53&gt;0),"n/a",BV53/BU53-1)</f>
        <v>-0.49308900523560206</v>
      </c>
      <c r="BW54" s="34">
        <f t="shared" ref="BW54" si="629">IF(AND(BV53&lt;0,BW53&gt;0),"n/a",BW53/BV53-1)</f>
        <v>-0.10194174757281549</v>
      </c>
      <c r="BX54" s="34">
        <f t="shared" ref="BX54" si="630">IF(AND(BW53&lt;0,BX53&gt;0),"n/a",BX53/BW53-1)</f>
        <v>0.27027027027027017</v>
      </c>
      <c r="BY54" s="34">
        <f t="shared" ref="BY54" si="631">IF(AND(BX53&lt;0,BY53&gt;0),"n/a",BY53/BX53-1)</f>
        <v>1.0319148936170213</v>
      </c>
      <c r="BZ54" s="34">
        <f t="shared" ref="BZ54" si="632">IF(AND(BY53&lt;0,BZ53&gt;0),"n/a",BZ53/BY53-1)</f>
        <v>-0.50387434554973831</v>
      </c>
      <c r="CA54" s="34">
        <f t="shared" ref="CA54" si="633">IF(AND(BZ53&lt;0,CA53&gt;0),"n/a",CA53/BZ53-1)</f>
        <v>-0.10194174757281549</v>
      </c>
      <c r="CB54" s="34">
        <f t="shared" ref="CB54" si="634">IF(AND(CA53&lt;0,CB53&gt;0),"n/a",CB53/CA53-1)</f>
        <v>0.2702702702702704</v>
      </c>
      <c r="CC54" s="34">
        <f t="shared" ref="CC54" si="635">IF(AND(CB53&lt;0,CC53&gt;0),"n/a",CC53/CB53-1)</f>
        <v>1.0319148936170213</v>
      </c>
      <c r="CD54" s="34">
        <f t="shared" ref="CD54" si="636">IF(AND(CC53&lt;0,CD53&gt;0),"n/a",CD53/CC53-1)</f>
        <v>-0.51465968586387434</v>
      </c>
      <c r="CE54" s="34">
        <f t="shared" ref="CE54" si="637">IF(AND(CD53&lt;0,CE53&gt;0),"n/a",CE53/CD53-1)</f>
        <v>-0.10194174757281549</v>
      </c>
      <c r="CF54" s="34">
        <f t="shared" ref="CF54" si="638">IF(AND(CE53&lt;0,CF53&gt;0),"n/a",CF53/CE53-1)</f>
        <v>0.27027027027027017</v>
      </c>
      <c r="CG54" s="34">
        <f t="shared" ref="CG54" si="639">IF(AND(CF53&lt;0,CG53&gt;0),"n/a",CG53/CF53-1)</f>
        <v>1.0319148936170213</v>
      </c>
      <c r="CH54" s="34">
        <f t="shared" ref="CH54" si="640">IF(AND(CG53&lt;0,CH53&gt;0),"n/a",CH53/CG53-1)</f>
        <v>-0.52544502617801037</v>
      </c>
      <c r="CI54" s="34">
        <f t="shared" ref="CI54" si="641">IF(AND(CH53&lt;0,CI53&gt;0),"n/a",CI53/CH53-1)</f>
        <v>-0.10194174757281549</v>
      </c>
      <c r="CJ54" s="34">
        <f t="shared" ref="CJ54" si="642">IF(AND(CI53&lt;0,CJ53&gt;0),"n/a",CJ53/CI53-1)</f>
        <v>0.2702702702702704</v>
      </c>
      <c r="CK54" s="34">
        <f t="shared" ref="CK54" si="643">IF(AND(CJ53&lt;0,CK53&gt;0),"n/a",CK53/CJ53-1)</f>
        <v>1.0319148936170213</v>
      </c>
      <c r="CL54" s="34"/>
      <c r="CM54" s="298"/>
      <c r="CN54" s="299"/>
      <c r="CO54" s="298"/>
      <c r="CP54" s="299"/>
      <c r="CQ54" s="298"/>
      <c r="CR54" s="299"/>
      <c r="CS54" s="298"/>
      <c r="CT54" s="299"/>
      <c r="CU54" s="298"/>
      <c r="CV54" s="89" t="s">
        <v>65</v>
      </c>
      <c r="CW54" s="89" t="s">
        <v>65</v>
      </c>
      <c r="CX54" s="89" t="s">
        <v>65</v>
      </c>
      <c r="CY54" s="89" t="s">
        <v>65</v>
      </c>
      <c r="CZ54" s="89" t="s">
        <v>65</v>
      </c>
      <c r="DA54" s="89" t="s">
        <v>65</v>
      </c>
      <c r="DB54" s="15" t="s">
        <v>65</v>
      </c>
      <c r="DC54" s="89" t="s">
        <v>65</v>
      </c>
      <c r="DD54" s="89" t="s">
        <v>65</v>
      </c>
      <c r="DE54" s="89" t="s">
        <v>65</v>
      </c>
      <c r="DF54" s="89" t="s">
        <v>65</v>
      </c>
      <c r="DG54" s="89" t="s">
        <v>65</v>
      </c>
      <c r="DH54" s="89" t="s">
        <v>65</v>
      </c>
    </row>
    <row r="55" spans="1:112" ht="12" x14ac:dyDescent="0.3">
      <c r="A55" s="3" t="s">
        <v>2</v>
      </c>
      <c r="B55" s="302"/>
      <c r="C55" s="302"/>
      <c r="D55" s="302"/>
      <c r="E55" s="302"/>
      <c r="F55" s="302"/>
      <c r="G55" s="302"/>
      <c r="H55" s="302"/>
      <c r="I55" s="302"/>
      <c r="J55" s="302"/>
      <c r="K55" s="302"/>
      <c r="L55" s="302"/>
      <c r="M55" s="302"/>
      <c r="N55" s="302"/>
      <c r="O55" s="302"/>
      <c r="P55" s="302"/>
      <c r="Q55" s="302"/>
      <c r="R55" s="302"/>
      <c r="S55" s="302"/>
      <c r="T55" s="302"/>
      <c r="U55" s="302"/>
      <c r="V55" s="302"/>
      <c r="W55" s="302"/>
      <c r="X55" s="302"/>
      <c r="Y55" s="302"/>
      <c r="Z55" s="302"/>
      <c r="AA55" s="302"/>
      <c r="AB55" s="302"/>
      <c r="AC55" s="302"/>
      <c r="AD55" s="302"/>
      <c r="AE55" s="302"/>
      <c r="AF55" s="302"/>
      <c r="AG55" s="302"/>
      <c r="AH55" s="302"/>
      <c r="AI55" s="302"/>
      <c r="AJ55" s="302"/>
      <c r="AK55" s="302"/>
      <c r="AL55" s="302"/>
      <c r="AM55" s="302"/>
      <c r="AN55" s="302"/>
      <c r="AO55" s="302"/>
      <c r="AP55" s="302"/>
      <c r="AQ55" s="302"/>
      <c r="AR55" s="302"/>
      <c r="AS55" s="15" t="s">
        <v>65</v>
      </c>
      <c r="AT55" s="15" t="s">
        <v>65</v>
      </c>
      <c r="AU55" s="15" t="s">
        <v>65</v>
      </c>
      <c r="AV55" s="15" t="s">
        <v>65</v>
      </c>
      <c r="AW55" s="16">
        <f t="shared" ref="AW55:BM55" si="644">IF(AND(AS53&lt;0,AW53&gt;0),"n/a",AW53/AS53-1)</f>
        <v>0.22315202231520215</v>
      </c>
      <c r="AX55" s="16">
        <f t="shared" si="644"/>
        <v>0.30149812734082393</v>
      </c>
      <c r="AY55" s="34">
        <f t="shared" si="644"/>
        <v>0.4819672131147541</v>
      </c>
      <c r="AZ55" s="34">
        <f t="shared" si="644"/>
        <v>-0.489247311827957</v>
      </c>
      <c r="BA55" s="34">
        <f t="shared" si="644"/>
        <v>-0.17103762827822122</v>
      </c>
      <c r="BB55" s="34">
        <f t="shared" si="644"/>
        <v>-0.51223021582733819</v>
      </c>
      <c r="BC55" s="34">
        <f t="shared" si="644"/>
        <v>-0.38938053097345138</v>
      </c>
      <c r="BD55" s="34">
        <f t="shared" si="644"/>
        <v>-0.26315789473684215</v>
      </c>
      <c r="BE55" s="34">
        <f t="shared" si="644"/>
        <v>0.47317744154057761</v>
      </c>
      <c r="BF55" s="34">
        <f t="shared" si="644"/>
        <v>0.29793510324483785</v>
      </c>
      <c r="BG55" s="34">
        <f t="shared" si="644"/>
        <v>0.27898550724637672</v>
      </c>
      <c r="BH55" s="34">
        <f t="shared" si="644"/>
        <v>0.28571428571428581</v>
      </c>
      <c r="BI55" s="34">
        <f t="shared" si="644"/>
        <v>1.1204481792717047E-2</v>
      </c>
      <c r="BJ55" s="34">
        <f t="shared" si="644"/>
        <v>-6.3636363636363602E-2</v>
      </c>
      <c r="BK55" s="34">
        <f t="shared" si="644"/>
        <v>4.8158640226628968E-2</v>
      </c>
      <c r="BL55" s="34">
        <f t="shared" si="644"/>
        <v>0.7407407407407407</v>
      </c>
      <c r="BM55" s="34">
        <f t="shared" si="644"/>
        <v>-0.11819021237303784</v>
      </c>
      <c r="BN55" s="43">
        <v>0.25</v>
      </c>
      <c r="BO55" s="43">
        <v>0.25</v>
      </c>
      <c r="BP55" s="43">
        <v>0.25</v>
      </c>
      <c r="BQ55" s="43">
        <v>0.25</v>
      </c>
      <c r="BR55" s="43">
        <v>0.2</v>
      </c>
      <c r="BS55" s="43">
        <v>0.2</v>
      </c>
      <c r="BT55" s="43">
        <v>0.2</v>
      </c>
      <c r="BU55" s="43">
        <v>0.2</v>
      </c>
      <c r="BV55" s="43">
        <v>0.17499999999999999</v>
      </c>
      <c r="BW55" s="43">
        <v>0.17499999999999999</v>
      </c>
      <c r="BX55" s="43">
        <v>0.17499999999999999</v>
      </c>
      <c r="BY55" s="43">
        <v>0.17499999999999999</v>
      </c>
      <c r="BZ55" s="43">
        <v>0.15</v>
      </c>
      <c r="CA55" s="43">
        <v>0.15</v>
      </c>
      <c r="CB55" s="43">
        <v>0.15</v>
      </c>
      <c r="CC55" s="43">
        <v>0.15</v>
      </c>
      <c r="CD55" s="43">
        <v>0.125</v>
      </c>
      <c r="CE55" s="43">
        <v>0.125</v>
      </c>
      <c r="CF55" s="43">
        <v>0.125</v>
      </c>
      <c r="CG55" s="43">
        <v>0.125</v>
      </c>
      <c r="CH55" s="43">
        <v>0.1</v>
      </c>
      <c r="CI55" s="43">
        <v>0.1</v>
      </c>
      <c r="CJ55" s="43">
        <v>0.1</v>
      </c>
      <c r="CK55" s="43">
        <v>0.1</v>
      </c>
      <c r="CL55" s="43"/>
      <c r="CM55" s="298"/>
      <c r="CN55" s="299"/>
      <c r="CO55" s="298"/>
      <c r="CP55" s="299"/>
      <c r="CQ55" s="298"/>
      <c r="CR55" s="299"/>
      <c r="CS55" s="298"/>
      <c r="CT55" s="299"/>
      <c r="CU55" s="298"/>
      <c r="CV55" s="89" t="s">
        <v>65</v>
      </c>
      <c r="CW55" s="90">
        <f>IF(AND(CV53&lt;0,CW53&gt;0),"n/a",CW53/CV53-1)</f>
        <v>1.2734530938123751</v>
      </c>
      <c r="CX55" s="90">
        <f t="shared" ref="CX55:DC55" si="645">IF(AND(CW53&lt;0,CX53&gt;0),"n/a",CX53/CW53-1)</f>
        <v>0.99648814749780512</v>
      </c>
      <c r="CY55" s="90">
        <f t="shared" si="645"/>
        <v>-5.0571679859278795E-2</v>
      </c>
      <c r="CZ55" s="90">
        <f t="shared" si="645"/>
        <v>-0.12181565539601669</v>
      </c>
      <c r="DA55" s="90">
        <f t="shared" si="645"/>
        <v>0.1318565400843883</v>
      </c>
      <c r="DB55" s="90">
        <f t="shared" si="645"/>
        <v>2.8424976700838878E-2</v>
      </c>
      <c r="DC55" s="90">
        <f t="shared" si="645"/>
        <v>0.25</v>
      </c>
      <c r="DD55" s="90">
        <f>IF(AND(DC53&lt;0,DD53&gt;0),"n/a",DD53/DC53-1)</f>
        <v>0.19999999999999996</v>
      </c>
      <c r="DE55" s="90">
        <f>IF(AND(DD53&lt;0,DE53&gt;0),"n/a",DE53/DD53-1)</f>
        <v>0.17500000000000004</v>
      </c>
      <c r="DF55" s="90">
        <f>IF(AND(DE53&lt;0,DF53&gt;0),"n/a",DF53/DE53-1)</f>
        <v>0.14999999999999991</v>
      </c>
      <c r="DG55" s="90">
        <f>IF(AND(DF53&lt;0,DG53&gt;0),"n/a",DG53/DF53-1)</f>
        <v>0.125</v>
      </c>
      <c r="DH55" s="90">
        <f>IF(AND(DG53&lt;0,DH53&gt;0),"n/a",DH53/DG53-1)</f>
        <v>0.10000000000000009</v>
      </c>
    </row>
    <row r="56" spans="1:112" ht="12" x14ac:dyDescent="0.3">
      <c r="A56" s="3" t="s">
        <v>3</v>
      </c>
      <c r="B56" s="302"/>
      <c r="C56" s="302"/>
      <c r="D56" s="302"/>
      <c r="E56" s="302"/>
      <c r="F56" s="302"/>
      <c r="G56" s="302"/>
      <c r="H56" s="302"/>
      <c r="I56" s="302"/>
      <c r="J56" s="302"/>
      <c r="K56" s="302"/>
      <c r="L56" s="302"/>
      <c r="M56" s="302"/>
      <c r="N56" s="302"/>
      <c r="O56" s="302"/>
      <c r="P56" s="302"/>
      <c r="Q56" s="302"/>
      <c r="R56" s="302"/>
      <c r="S56" s="302"/>
      <c r="T56" s="302"/>
      <c r="U56" s="302"/>
      <c r="V56" s="302"/>
      <c r="W56" s="302"/>
      <c r="X56" s="302"/>
      <c r="Y56" s="302"/>
      <c r="Z56" s="302"/>
      <c r="AA56" s="302"/>
      <c r="AB56" s="302"/>
      <c r="AC56" s="302"/>
      <c r="AD56" s="302"/>
      <c r="AE56" s="302"/>
      <c r="AF56" s="302"/>
      <c r="AG56" s="302"/>
      <c r="AH56" s="302"/>
      <c r="AI56" s="302"/>
      <c r="AJ56" s="302"/>
      <c r="AK56" s="302"/>
      <c r="AL56" s="302"/>
      <c r="AM56" s="302"/>
      <c r="AN56" s="302"/>
      <c r="AO56" s="302"/>
      <c r="AP56" s="302"/>
      <c r="AQ56" s="302"/>
      <c r="AR56" s="302"/>
      <c r="AS56" s="16">
        <f t="shared" ref="AS56:CC56" si="646">AS53/AS$157</f>
        <v>2.5541464804787688E-2</v>
      </c>
      <c r="AT56" s="16">
        <f t="shared" si="646"/>
        <v>2.0404264261969354E-2</v>
      </c>
      <c r="AU56" s="16">
        <f t="shared" si="646"/>
        <v>1.048939023970836E-2</v>
      </c>
      <c r="AV56" s="16">
        <f t="shared" si="646"/>
        <v>1.9234746639089969E-2</v>
      </c>
      <c r="AW56" s="16">
        <f t="shared" si="646"/>
        <v>2.6046152475423957E-2</v>
      </c>
      <c r="AX56" s="16">
        <f t="shared" si="646"/>
        <v>2.4903253547369931E-2</v>
      </c>
      <c r="AY56" s="34">
        <f t="shared" si="646"/>
        <v>1.5682464783845673E-2</v>
      </c>
      <c r="AZ56" s="34">
        <f t="shared" si="646"/>
        <v>1.0283611171249188E-2</v>
      </c>
      <c r="BA56" s="34">
        <f t="shared" si="646"/>
        <v>2.2602207368257424E-2</v>
      </c>
      <c r="BB56" s="34">
        <f t="shared" si="646"/>
        <v>1.183452609530459E-2</v>
      </c>
      <c r="BC56" s="34">
        <f t="shared" si="646"/>
        <v>8.6252695396731149E-3</v>
      </c>
      <c r="BD56" s="34">
        <f t="shared" si="646"/>
        <v>6.1500615006150061E-3</v>
      </c>
      <c r="BE56" s="34">
        <f t="shared" si="646"/>
        <v>2.6700904988656477E-2</v>
      </c>
      <c r="BF56" s="34">
        <f t="shared" si="646"/>
        <v>1.2069674941708956E-2</v>
      </c>
      <c r="BG56" s="34">
        <f t="shared" ref="BG56:BH56" si="647">BG53/BG$157</f>
        <v>9.0348340201172224E-3</v>
      </c>
      <c r="BH56" s="34">
        <f t="shared" si="647"/>
        <v>6.6520485845918843E-3</v>
      </c>
      <c r="BI56" s="34">
        <f t="shared" ref="BI56:BJ56" si="648">BI53/BI$157</f>
        <v>2.238296992869691E-2</v>
      </c>
      <c r="BJ56" s="34">
        <f t="shared" si="648"/>
        <v>9.7367301602306559E-3</v>
      </c>
      <c r="BK56" s="34">
        <f t="shared" ref="BK56:BL56" si="649">BK53/BK$157</f>
        <v>7.7868507450122061E-3</v>
      </c>
      <c r="BL56" s="34">
        <f t="shared" si="649"/>
        <v>9.1721634596619965E-3</v>
      </c>
      <c r="BM56" s="34">
        <f t="shared" ref="BM56" si="650">BM53/BM$157</f>
        <v>1.5945102098742756E-2</v>
      </c>
      <c r="BN56" s="34">
        <f t="shared" si="646"/>
        <v>9.2109390901166082E-3</v>
      </c>
      <c r="BO56" s="34">
        <f t="shared" si="646"/>
        <v>7.8401497714405636E-3</v>
      </c>
      <c r="BP56" s="34">
        <f t="shared" si="646"/>
        <v>9.3543075750466241E-3</v>
      </c>
      <c r="BQ56" s="34">
        <f t="shared" si="646"/>
        <v>1.626361954669767E-2</v>
      </c>
      <c r="BR56" s="34">
        <f t="shared" si="646"/>
        <v>9.2802537059184006E-3</v>
      </c>
      <c r="BS56" s="34">
        <f t="shared" si="646"/>
        <v>7.8991096228954536E-3</v>
      </c>
      <c r="BT56" s="34">
        <f t="shared" si="646"/>
        <v>9.4242911985242487E-3</v>
      </c>
      <c r="BU56" s="34">
        <f t="shared" si="646"/>
        <v>1.6383262417195388E-2</v>
      </c>
      <c r="BV56" s="34">
        <f t="shared" si="646"/>
        <v>9.4432194572677021E-3</v>
      </c>
      <c r="BW56" s="34">
        <f t="shared" si="646"/>
        <v>8.0376546242366276E-3</v>
      </c>
      <c r="BX56" s="34">
        <f t="shared" si="646"/>
        <v>9.589196789095332E-3</v>
      </c>
      <c r="BY56" s="34">
        <f t="shared" si="646"/>
        <v>1.6666236443222463E-2</v>
      </c>
      <c r="BZ56" s="34">
        <f t="shared" si="646"/>
        <v>9.611408260716249E-3</v>
      </c>
      <c r="CA56" s="34">
        <f t="shared" si="646"/>
        <v>8.1808063996335889E-3</v>
      </c>
      <c r="CB56" s="34">
        <f t="shared" si="646"/>
        <v>9.7599846414325505E-3</v>
      </c>
      <c r="CC56" s="34">
        <f t="shared" si="646"/>
        <v>1.695994546543084E-2</v>
      </c>
      <c r="CD56" s="34">
        <f t="shared" ref="CD56:CG56" si="651">CD53/CD$157</f>
        <v>9.7429061443464367E-3</v>
      </c>
      <c r="CE56" s="34">
        <f t="shared" si="651"/>
        <v>8.2927065982597407E-3</v>
      </c>
      <c r="CF56" s="34">
        <f t="shared" si="651"/>
        <v>9.8933874082557244E-3</v>
      </c>
      <c r="CG56" s="34">
        <f t="shared" si="651"/>
        <v>1.7189845784580188E-2</v>
      </c>
      <c r="CH56" s="34">
        <f t="shared" ref="CH56:CK56" si="652">CH53/CH$157</f>
        <v>9.7965107479303735E-3</v>
      </c>
      <c r="CI56" s="34">
        <f t="shared" si="652"/>
        <v>8.3382657597420601E-3</v>
      </c>
      <c r="CJ56" s="34">
        <f t="shared" si="652"/>
        <v>9.947569102759856E-3</v>
      </c>
      <c r="CK56" s="34">
        <f t="shared" si="652"/>
        <v>1.7283137088459518E-2</v>
      </c>
      <c r="CL56" s="34"/>
      <c r="CM56" s="298"/>
      <c r="CN56" s="299"/>
      <c r="CO56" s="298"/>
      <c r="CP56" s="299"/>
      <c r="CQ56" s="298"/>
      <c r="CR56" s="299"/>
      <c r="CS56" s="298"/>
      <c r="CT56" s="299"/>
      <c r="CU56" s="298"/>
      <c r="CV56" s="90">
        <f t="shared" ref="CV56:DF56" si="653">CV53/CV$157</f>
        <v>7.0866308798879715E-3</v>
      </c>
      <c r="CW56" s="90">
        <f t="shared" si="653"/>
        <v>1.3249424190959216E-2</v>
      </c>
      <c r="CX56" s="90">
        <f t="shared" si="653"/>
        <v>1.9282788796648832E-2</v>
      </c>
      <c r="CY56" s="90">
        <f t="shared" si="653"/>
        <v>1.8514865919440182E-2</v>
      </c>
      <c r="CZ56" s="90">
        <f t="shared" si="653"/>
        <v>1.4054751262036605E-2</v>
      </c>
      <c r="DA56" s="90">
        <f t="shared" si="653"/>
        <v>1.3045592705167173E-2</v>
      </c>
      <c r="DB56" s="90">
        <f t="shared" si="653"/>
        <v>1.09820117930983E-2</v>
      </c>
      <c r="DC56" s="90">
        <f t="shared" si="653"/>
        <v>1.0986295117035354E-2</v>
      </c>
      <c r="DD56" s="90">
        <f t="shared" si="653"/>
        <v>1.1068294359169107E-2</v>
      </c>
      <c r="DE56" s="90">
        <f t="shared" si="653"/>
        <v>1.1261497636957222E-2</v>
      </c>
      <c r="DF56" s="90">
        <f t="shared" si="653"/>
        <v>1.1461452049559551E-2</v>
      </c>
      <c r="DG56" s="90">
        <f>DG53/DG$157</f>
        <v>1.1617793243974727E-2</v>
      </c>
      <c r="DH56" s="90">
        <f>DH53/DH$157</f>
        <v>1.1681363606728426E-2</v>
      </c>
    </row>
    <row r="57" spans="1:112" ht="12" x14ac:dyDescent="0.3">
      <c r="AL57" s="34"/>
      <c r="AM57" s="34"/>
      <c r="AN57" s="34"/>
      <c r="AO57" s="34"/>
      <c r="AP57" s="34"/>
      <c r="AQ57" s="34"/>
      <c r="AR57" s="34"/>
      <c r="AT57" s="16"/>
      <c r="AU57" s="16"/>
      <c r="AV57" s="16"/>
      <c r="AW57" s="16"/>
      <c r="AX57" s="16"/>
      <c r="AY57" s="34"/>
      <c r="AZ57" s="34"/>
      <c r="BA57" s="34"/>
      <c r="BB57" s="34"/>
      <c r="BC57" s="34"/>
      <c r="BD57" s="34"/>
      <c r="BE57" s="34"/>
      <c r="BF57" s="34"/>
      <c r="BG57" s="34"/>
      <c r="BH57" s="34"/>
      <c r="BI57" s="34"/>
      <c r="BJ57" s="34"/>
      <c r="BK57" s="34"/>
      <c r="BL57" s="34"/>
      <c r="BM57" s="34"/>
      <c r="BN57" s="16"/>
      <c r="BO57" s="16"/>
      <c r="BP57" s="16"/>
      <c r="BQ57" s="16"/>
      <c r="BR57" s="34"/>
      <c r="BS57" s="34"/>
      <c r="BT57" s="34"/>
      <c r="BU57" s="34"/>
      <c r="BV57" s="34"/>
      <c r="BW57" s="34"/>
      <c r="BX57" s="34"/>
      <c r="BY57" s="34"/>
      <c r="BZ57" s="34"/>
      <c r="CA57" s="34"/>
      <c r="CB57" s="34"/>
      <c r="CC57" s="34"/>
      <c r="CD57" s="34"/>
      <c r="CE57" s="34"/>
      <c r="CF57" s="34"/>
      <c r="CG57" s="34"/>
      <c r="CH57" s="34"/>
      <c r="CI57" s="34"/>
      <c r="CJ57" s="34"/>
      <c r="CK57" s="34"/>
      <c r="CL57" s="34"/>
      <c r="CM57" s="91"/>
      <c r="CO57" s="91"/>
      <c r="CQ57" s="91"/>
      <c r="CS57" s="91"/>
      <c r="CU57" s="91"/>
      <c r="CV57" s="103"/>
      <c r="CW57" s="103"/>
      <c r="CX57" s="103"/>
      <c r="CY57" s="103"/>
      <c r="CZ57" s="103"/>
      <c r="DA57" s="103"/>
      <c r="DB57" s="103"/>
      <c r="DC57" s="103"/>
      <c r="DD57" s="103"/>
      <c r="DE57" s="103"/>
      <c r="DF57" s="103"/>
      <c r="DG57" s="103"/>
      <c r="DH57" s="103"/>
    </row>
    <row r="58" spans="1:112" hidden="1" outlineLevel="1" x14ac:dyDescent="0.25">
      <c r="A58" s="2" t="s">
        <v>9</v>
      </c>
      <c r="B58" s="14">
        <f t="shared" ref="B58:AW58" si="654">B63+B68+B73+B78</f>
        <v>5</v>
      </c>
      <c r="C58" s="14">
        <f t="shared" si="654"/>
        <v>7.5</v>
      </c>
      <c r="D58" s="14">
        <f t="shared" si="654"/>
        <v>17</v>
      </c>
      <c r="E58" s="14">
        <f t="shared" si="654"/>
        <v>76</v>
      </c>
      <c r="F58" s="14">
        <f t="shared" si="654"/>
        <v>94</v>
      </c>
      <c r="G58" s="14">
        <f t="shared" si="654"/>
        <v>119</v>
      </c>
      <c r="H58" s="14">
        <f t="shared" si="654"/>
        <v>156</v>
      </c>
      <c r="I58" s="14">
        <f t="shared" si="654"/>
        <v>188</v>
      </c>
      <c r="J58" s="14">
        <f t="shared" si="654"/>
        <v>185.8</v>
      </c>
      <c r="K58" s="14">
        <f t="shared" si="654"/>
        <v>192</v>
      </c>
      <c r="L58" s="14">
        <f t="shared" si="654"/>
        <v>176</v>
      </c>
      <c r="M58" s="14">
        <f t="shared" si="654"/>
        <v>256</v>
      </c>
      <c r="N58" s="14">
        <f t="shared" si="654"/>
        <v>213</v>
      </c>
      <c r="O58" s="14">
        <f t="shared" si="654"/>
        <v>214</v>
      </c>
      <c r="P58" s="14">
        <f t="shared" si="654"/>
        <v>218</v>
      </c>
      <c r="Q58" s="14">
        <f t="shared" si="654"/>
        <v>241</v>
      </c>
      <c r="R58" s="14">
        <f t="shared" si="654"/>
        <v>237</v>
      </c>
      <c r="S58" s="14">
        <f t="shared" si="654"/>
        <v>234</v>
      </c>
      <c r="T58" s="14">
        <f t="shared" si="654"/>
        <v>246</v>
      </c>
      <c r="U58" s="14">
        <f t="shared" si="654"/>
        <v>257</v>
      </c>
      <c r="V58" s="14">
        <f t="shared" si="654"/>
        <v>226</v>
      </c>
      <c r="W58" s="14">
        <f t="shared" si="654"/>
        <v>215</v>
      </c>
      <c r="X58" s="14">
        <f t="shared" si="654"/>
        <v>202</v>
      </c>
      <c r="Y58" s="14">
        <f t="shared" si="654"/>
        <v>204</v>
      </c>
      <c r="Z58" s="14">
        <f t="shared" si="654"/>
        <v>181</v>
      </c>
      <c r="AA58" s="14">
        <f t="shared" si="654"/>
        <v>197</v>
      </c>
      <c r="AB58" s="14">
        <f t="shared" si="654"/>
        <v>195</v>
      </c>
      <c r="AC58" s="14">
        <f t="shared" si="654"/>
        <v>180</v>
      </c>
      <c r="AD58" s="14">
        <f t="shared" si="654"/>
        <v>175</v>
      </c>
      <c r="AE58" s="14">
        <f t="shared" si="654"/>
        <v>157</v>
      </c>
      <c r="AF58" s="14">
        <f t="shared" si="654"/>
        <v>186</v>
      </c>
      <c r="AG58" s="14">
        <f t="shared" si="654"/>
        <v>193</v>
      </c>
      <c r="AH58" s="14">
        <f t="shared" si="654"/>
        <v>171</v>
      </c>
      <c r="AI58" s="14">
        <f t="shared" si="654"/>
        <v>193</v>
      </c>
      <c r="AJ58" s="14">
        <f t="shared" si="654"/>
        <v>188</v>
      </c>
      <c r="AK58" s="14">
        <f t="shared" si="654"/>
        <v>274</v>
      </c>
      <c r="AL58" s="14">
        <f t="shared" si="654"/>
        <v>165</v>
      </c>
      <c r="AM58" s="14">
        <f t="shared" si="654"/>
        <v>262</v>
      </c>
      <c r="AN58" s="14">
        <f t="shared" si="654"/>
        <v>269</v>
      </c>
      <c r="AO58" s="14">
        <f t="shared" si="654"/>
        <v>346</v>
      </c>
      <c r="AP58" s="14">
        <f t="shared" si="654"/>
        <v>297</v>
      </c>
      <c r="AQ58" s="14">
        <f t="shared" si="654"/>
        <v>366</v>
      </c>
      <c r="AR58" s="14">
        <f t="shared" si="654"/>
        <v>249</v>
      </c>
      <c r="AS58" s="14">
        <f t="shared" si="654"/>
        <v>885</v>
      </c>
      <c r="AT58" s="14">
        <f t="shared" si="654"/>
        <v>732</v>
      </c>
      <c r="AU58" s="14">
        <f t="shared" si="654"/>
        <v>497</v>
      </c>
      <c r="AV58" s="14">
        <f t="shared" si="654"/>
        <v>734</v>
      </c>
      <c r="AW58" s="14">
        <f t="shared" si="654"/>
        <v>769.69199999999989</v>
      </c>
      <c r="AX58" s="302"/>
      <c r="AY58" s="302"/>
      <c r="AZ58" s="302"/>
      <c r="BA58" s="302"/>
      <c r="BB58" s="302"/>
      <c r="BC58" s="302"/>
      <c r="BD58" s="302"/>
      <c r="BE58" s="302"/>
      <c r="BF58" s="302"/>
      <c r="BG58" s="302"/>
      <c r="BH58" s="302"/>
      <c r="BI58" s="302"/>
      <c r="BJ58" s="302"/>
      <c r="BK58" s="302"/>
      <c r="BL58" s="302"/>
      <c r="BM58" s="302"/>
      <c r="BN58" s="302"/>
      <c r="BO58" s="302"/>
      <c r="BP58" s="302"/>
      <c r="BQ58" s="302"/>
      <c r="BR58" s="302"/>
      <c r="BS58" s="302"/>
      <c r="BT58" s="302"/>
      <c r="BU58" s="302"/>
      <c r="BV58" s="302"/>
      <c r="BW58" s="302"/>
      <c r="BX58" s="302"/>
      <c r="BY58" s="302"/>
      <c r="BZ58" s="302"/>
      <c r="CA58" s="302"/>
      <c r="CB58" s="302"/>
      <c r="CC58" s="302"/>
      <c r="CD58" s="302"/>
      <c r="CE58" s="302"/>
      <c r="CF58" s="302"/>
      <c r="CG58" s="302"/>
      <c r="CH58" s="302"/>
      <c r="CI58" s="302"/>
      <c r="CJ58" s="302"/>
      <c r="CK58" s="302"/>
      <c r="CM58" s="88">
        <f>SUM(B58:E58)</f>
        <v>105.5</v>
      </c>
      <c r="CN58" s="14">
        <f>SUM(F58:I58)</f>
        <v>557</v>
      </c>
      <c r="CO58" s="88">
        <f>SUM(J58:M58)</f>
        <v>809.8</v>
      </c>
      <c r="CP58" s="14">
        <f>SUM(N58:Q58)</f>
        <v>886</v>
      </c>
      <c r="CQ58" s="88">
        <f>SUM(R58:U58)</f>
        <v>974</v>
      </c>
      <c r="CR58" s="14">
        <f>SUM(V58:Y58)</f>
        <v>847</v>
      </c>
      <c r="CS58" s="88">
        <f>SUM(Z58:AC58)</f>
        <v>753</v>
      </c>
      <c r="CT58" s="14">
        <f>SUM(AD58:AG58)</f>
        <v>711</v>
      </c>
      <c r="CU58" s="88">
        <f>SUM(AH58:AK58)</f>
        <v>826</v>
      </c>
      <c r="CV58" s="88">
        <f>SUM(AL58:AO58)</f>
        <v>1042</v>
      </c>
      <c r="CW58" s="88">
        <f>SUM(AP58:AS58)</f>
        <v>1797</v>
      </c>
      <c r="CX58" s="300"/>
      <c r="CY58" s="300"/>
      <c r="CZ58" s="300"/>
      <c r="DA58" s="300"/>
      <c r="DB58" s="301"/>
      <c r="DC58" s="300"/>
      <c r="DD58" s="300"/>
      <c r="DE58" s="300"/>
      <c r="DF58" s="300"/>
      <c r="DG58" s="300"/>
      <c r="DH58" s="300"/>
    </row>
    <row r="59" spans="1:112" ht="12" hidden="1" outlineLevel="1" x14ac:dyDescent="0.3">
      <c r="A59" s="3" t="s">
        <v>1</v>
      </c>
      <c r="B59" s="15" t="s">
        <v>65</v>
      </c>
      <c r="C59" s="16">
        <f>IF(AND(B58&lt;0,C58&gt;0),"n/a",C58/B58-1)</f>
        <v>0.5</v>
      </c>
      <c r="D59" s="16">
        <f t="shared" ref="D59" si="655">IF(AND(C58&lt;0,D58&gt;0),"n/a",D58/C58-1)</f>
        <v>1.2666666666666666</v>
      </c>
      <c r="E59" s="16">
        <f t="shared" ref="E59" si="656">IF(AND(D58&lt;0,E58&gt;0),"n/a",E58/D58-1)</f>
        <v>3.4705882352941178</v>
      </c>
      <c r="F59" s="16">
        <f>IF(AND(E58&lt;0,F58&gt;0),"n/a",F58/E58-1)</f>
        <v>0.23684210526315796</v>
      </c>
      <c r="G59" s="16">
        <f t="shared" ref="G59:AW59" si="657">IF(AND(F58&lt;0,G58&gt;0),"n/a",G58/F58-1)</f>
        <v>0.26595744680851063</v>
      </c>
      <c r="H59" s="16">
        <f t="shared" si="657"/>
        <v>0.31092436974789917</v>
      </c>
      <c r="I59" s="16">
        <f t="shared" si="657"/>
        <v>0.20512820512820507</v>
      </c>
      <c r="J59" s="16">
        <f t="shared" si="657"/>
        <v>-1.1702127659574457E-2</v>
      </c>
      <c r="K59" s="16">
        <f t="shared" si="657"/>
        <v>3.3369214208826659E-2</v>
      </c>
      <c r="L59" s="16">
        <f t="shared" si="657"/>
        <v>-8.333333333333337E-2</v>
      </c>
      <c r="M59" s="16">
        <f t="shared" si="657"/>
        <v>0.45454545454545459</v>
      </c>
      <c r="N59" s="16">
        <f t="shared" si="657"/>
        <v>-0.16796875</v>
      </c>
      <c r="O59" s="16">
        <f t="shared" si="657"/>
        <v>4.6948356807512415E-3</v>
      </c>
      <c r="P59" s="16">
        <f t="shared" si="657"/>
        <v>1.8691588785046731E-2</v>
      </c>
      <c r="Q59" s="16">
        <f t="shared" si="657"/>
        <v>0.10550458715596323</v>
      </c>
      <c r="R59" s="16">
        <f t="shared" si="657"/>
        <v>-1.6597510373444035E-2</v>
      </c>
      <c r="S59" s="16">
        <f t="shared" si="657"/>
        <v>-1.2658227848101222E-2</v>
      </c>
      <c r="T59" s="16">
        <f t="shared" si="657"/>
        <v>5.1282051282051322E-2</v>
      </c>
      <c r="U59" s="16">
        <f t="shared" si="657"/>
        <v>4.471544715447151E-2</v>
      </c>
      <c r="V59" s="16">
        <f t="shared" si="657"/>
        <v>-0.12062256809338523</v>
      </c>
      <c r="W59" s="16">
        <f t="shared" si="657"/>
        <v>-4.8672566371681381E-2</v>
      </c>
      <c r="X59" s="16">
        <f t="shared" si="657"/>
        <v>-6.0465116279069808E-2</v>
      </c>
      <c r="Y59" s="16">
        <f t="shared" si="657"/>
        <v>9.9009900990099098E-3</v>
      </c>
      <c r="Z59" s="16">
        <f t="shared" si="657"/>
        <v>-0.11274509803921573</v>
      </c>
      <c r="AA59" s="16">
        <f t="shared" si="657"/>
        <v>8.8397790055248615E-2</v>
      </c>
      <c r="AB59" s="16">
        <f t="shared" si="657"/>
        <v>-1.0152284263959421E-2</v>
      </c>
      <c r="AC59" s="16">
        <f t="shared" si="657"/>
        <v>-7.6923076923076872E-2</v>
      </c>
      <c r="AD59" s="16">
        <f t="shared" si="657"/>
        <v>-2.777777777777779E-2</v>
      </c>
      <c r="AE59" s="16">
        <f t="shared" si="657"/>
        <v>-0.10285714285714287</v>
      </c>
      <c r="AF59" s="16">
        <f t="shared" si="657"/>
        <v>0.1847133757961783</v>
      </c>
      <c r="AG59" s="16">
        <f t="shared" si="657"/>
        <v>3.7634408602150504E-2</v>
      </c>
      <c r="AH59" s="16">
        <f t="shared" si="657"/>
        <v>-0.11398963730569944</v>
      </c>
      <c r="AI59" s="16">
        <f t="shared" si="657"/>
        <v>0.12865497076023402</v>
      </c>
      <c r="AJ59" s="16">
        <f t="shared" si="657"/>
        <v>-2.5906735751295318E-2</v>
      </c>
      <c r="AK59" s="16">
        <f t="shared" si="657"/>
        <v>0.45744680851063824</v>
      </c>
      <c r="AL59" s="16">
        <f t="shared" si="657"/>
        <v>-0.3978102189781022</v>
      </c>
      <c r="AM59" s="16">
        <f t="shared" si="657"/>
        <v>0.58787878787878789</v>
      </c>
      <c r="AN59" s="16">
        <f t="shared" si="657"/>
        <v>2.6717557251908497E-2</v>
      </c>
      <c r="AO59" s="16">
        <f t="shared" si="657"/>
        <v>0.28624535315985122</v>
      </c>
      <c r="AP59" s="16">
        <f t="shared" si="657"/>
        <v>-0.14161849710982655</v>
      </c>
      <c r="AQ59" s="16">
        <f t="shared" si="657"/>
        <v>0.23232323232323226</v>
      </c>
      <c r="AR59" s="16">
        <f t="shared" si="657"/>
        <v>-0.31967213114754101</v>
      </c>
      <c r="AS59" s="16">
        <f t="shared" si="657"/>
        <v>2.5542168674698793</v>
      </c>
      <c r="AT59" s="16">
        <f t="shared" si="657"/>
        <v>-0.17288135593220344</v>
      </c>
      <c r="AU59" s="16">
        <f t="shared" si="657"/>
        <v>-0.32103825136612019</v>
      </c>
      <c r="AV59" s="16">
        <f t="shared" si="657"/>
        <v>0.47686116700201198</v>
      </c>
      <c r="AW59" s="16">
        <f t="shared" si="657"/>
        <v>4.8626702997275117E-2</v>
      </c>
      <c r="AX59" s="302"/>
      <c r="AY59" s="302"/>
      <c r="AZ59" s="302"/>
      <c r="BA59" s="302"/>
      <c r="BB59" s="302"/>
      <c r="BC59" s="302"/>
      <c r="BD59" s="302"/>
      <c r="BE59" s="302"/>
      <c r="BF59" s="302"/>
      <c r="BG59" s="302"/>
      <c r="BH59" s="302"/>
      <c r="BI59" s="302"/>
      <c r="BJ59" s="302"/>
      <c r="BK59" s="302"/>
      <c r="BL59" s="302"/>
      <c r="BM59" s="302"/>
      <c r="BN59" s="302"/>
      <c r="BO59" s="302"/>
      <c r="BP59" s="302"/>
      <c r="BQ59" s="302"/>
      <c r="BR59" s="302"/>
      <c r="BS59" s="302"/>
      <c r="BT59" s="302"/>
      <c r="BU59" s="302"/>
      <c r="BV59" s="302"/>
      <c r="BW59" s="302"/>
      <c r="BX59" s="302"/>
      <c r="BY59" s="302"/>
      <c r="BZ59" s="302"/>
      <c r="CA59" s="302"/>
      <c r="CB59" s="302"/>
      <c r="CC59" s="302"/>
      <c r="CD59" s="302"/>
      <c r="CE59" s="302"/>
      <c r="CF59" s="302"/>
      <c r="CG59" s="302"/>
      <c r="CH59" s="302"/>
      <c r="CI59" s="302"/>
      <c r="CJ59" s="302"/>
      <c r="CK59" s="302"/>
      <c r="CM59" s="89" t="s">
        <v>65</v>
      </c>
      <c r="CN59" s="15" t="s">
        <v>65</v>
      </c>
      <c r="CO59" s="89" t="s">
        <v>65</v>
      </c>
      <c r="CP59" s="15" t="s">
        <v>65</v>
      </c>
      <c r="CQ59" s="89" t="s">
        <v>65</v>
      </c>
      <c r="CR59" s="15" t="s">
        <v>65</v>
      </c>
      <c r="CS59" s="89" t="s">
        <v>65</v>
      </c>
      <c r="CT59" s="15" t="s">
        <v>65</v>
      </c>
      <c r="CU59" s="89" t="s">
        <v>65</v>
      </c>
      <c r="CV59" s="89" t="s">
        <v>65</v>
      </c>
      <c r="CW59" s="89" t="s">
        <v>65</v>
      </c>
      <c r="CX59" s="296"/>
      <c r="CY59" s="296"/>
      <c r="CZ59" s="296"/>
      <c r="DA59" s="296"/>
      <c r="DB59" s="297"/>
      <c r="DC59" s="296"/>
      <c r="DD59" s="296"/>
      <c r="DE59" s="296"/>
      <c r="DF59" s="296"/>
      <c r="DG59" s="296"/>
      <c r="DH59" s="296"/>
    </row>
    <row r="60" spans="1:112" ht="12" hidden="1" outlineLevel="1" x14ac:dyDescent="0.3">
      <c r="A60" s="3" t="s">
        <v>2</v>
      </c>
      <c r="B60" s="15" t="s">
        <v>65</v>
      </c>
      <c r="C60" s="15" t="s">
        <v>65</v>
      </c>
      <c r="D60" s="15" t="s">
        <v>65</v>
      </c>
      <c r="E60" s="15" t="s">
        <v>65</v>
      </c>
      <c r="F60" s="16">
        <f>IF(AND(B58&lt;0,F58&gt;0),"n/a",F58/B58-1)</f>
        <v>17.8</v>
      </c>
      <c r="G60" s="16">
        <f t="shared" ref="G60:AW60" si="658">IF(AND(C58&lt;0,G58&gt;0),"n/a",G58/C58-1)</f>
        <v>14.866666666666667</v>
      </c>
      <c r="H60" s="16">
        <f t="shared" si="658"/>
        <v>8.1764705882352935</v>
      </c>
      <c r="I60" s="16">
        <f t="shared" si="658"/>
        <v>1.4736842105263159</v>
      </c>
      <c r="J60" s="16">
        <f t="shared" si="658"/>
        <v>0.97659574468085109</v>
      </c>
      <c r="K60" s="16">
        <f t="shared" si="658"/>
        <v>0.61344537815126055</v>
      </c>
      <c r="L60" s="16">
        <f t="shared" si="658"/>
        <v>0.12820512820512819</v>
      </c>
      <c r="M60" s="16">
        <f t="shared" si="658"/>
        <v>0.36170212765957444</v>
      </c>
      <c r="N60" s="16">
        <f t="shared" si="658"/>
        <v>0.14639397201291704</v>
      </c>
      <c r="O60" s="16">
        <f t="shared" si="658"/>
        <v>0.11458333333333326</v>
      </c>
      <c r="P60" s="16">
        <f t="shared" si="658"/>
        <v>0.23863636363636354</v>
      </c>
      <c r="Q60" s="16">
        <f t="shared" si="658"/>
        <v>-5.859375E-2</v>
      </c>
      <c r="R60" s="16">
        <f t="shared" si="658"/>
        <v>0.11267605633802824</v>
      </c>
      <c r="S60" s="16">
        <f t="shared" si="658"/>
        <v>9.3457943925233655E-2</v>
      </c>
      <c r="T60" s="16">
        <f t="shared" si="658"/>
        <v>0.12844036697247696</v>
      </c>
      <c r="U60" s="16">
        <f t="shared" si="658"/>
        <v>6.639004149377592E-2</v>
      </c>
      <c r="V60" s="16">
        <f t="shared" si="658"/>
        <v>-4.641350210970463E-2</v>
      </c>
      <c r="W60" s="16">
        <f t="shared" si="658"/>
        <v>-8.1196581196581241E-2</v>
      </c>
      <c r="X60" s="16">
        <f t="shared" si="658"/>
        <v>-0.17886178861788615</v>
      </c>
      <c r="Y60" s="16">
        <f t="shared" si="658"/>
        <v>-0.20622568093385218</v>
      </c>
      <c r="Z60" s="16">
        <f t="shared" si="658"/>
        <v>-0.19911504424778759</v>
      </c>
      <c r="AA60" s="16">
        <f t="shared" si="658"/>
        <v>-8.3720930232558111E-2</v>
      </c>
      <c r="AB60" s="16">
        <f t="shared" si="658"/>
        <v>-3.4653465346534684E-2</v>
      </c>
      <c r="AC60" s="16">
        <f t="shared" si="658"/>
        <v>-0.11764705882352944</v>
      </c>
      <c r="AD60" s="16">
        <f t="shared" si="658"/>
        <v>-3.3149171270718258E-2</v>
      </c>
      <c r="AE60" s="16">
        <f t="shared" si="658"/>
        <v>-0.20304568527918787</v>
      </c>
      <c r="AF60" s="16">
        <f t="shared" si="658"/>
        <v>-4.6153846153846101E-2</v>
      </c>
      <c r="AG60" s="16">
        <f t="shared" si="658"/>
        <v>7.2222222222222188E-2</v>
      </c>
      <c r="AH60" s="16">
        <f t="shared" si="658"/>
        <v>-2.2857142857142909E-2</v>
      </c>
      <c r="AI60" s="16">
        <f t="shared" si="658"/>
        <v>0.22929936305732479</v>
      </c>
      <c r="AJ60" s="16">
        <f t="shared" si="658"/>
        <v>1.0752688172043001E-2</v>
      </c>
      <c r="AK60" s="16">
        <f t="shared" si="658"/>
        <v>0.41968911917098439</v>
      </c>
      <c r="AL60" s="16">
        <f t="shared" si="658"/>
        <v>-3.5087719298245612E-2</v>
      </c>
      <c r="AM60" s="16">
        <f t="shared" si="658"/>
        <v>0.35751295336787559</v>
      </c>
      <c r="AN60" s="16">
        <f t="shared" si="658"/>
        <v>0.43085106382978733</v>
      </c>
      <c r="AO60" s="16">
        <f t="shared" si="658"/>
        <v>0.26277372262773713</v>
      </c>
      <c r="AP60" s="16">
        <f t="shared" si="658"/>
        <v>0.8</v>
      </c>
      <c r="AQ60" s="16">
        <f t="shared" si="658"/>
        <v>0.39694656488549618</v>
      </c>
      <c r="AR60" s="16">
        <f t="shared" si="658"/>
        <v>-7.4349442379182173E-2</v>
      </c>
      <c r="AS60" s="16">
        <f t="shared" si="658"/>
        <v>1.5578034682080926</v>
      </c>
      <c r="AT60" s="16">
        <f t="shared" si="658"/>
        <v>1.4646464646464645</v>
      </c>
      <c r="AU60" s="16">
        <f t="shared" si="658"/>
        <v>0.35792349726775963</v>
      </c>
      <c r="AV60" s="16">
        <f t="shared" si="658"/>
        <v>1.9477911646586343</v>
      </c>
      <c r="AW60" s="16">
        <f t="shared" si="658"/>
        <v>-0.1302915254237289</v>
      </c>
      <c r="AX60" s="302"/>
      <c r="AY60" s="302"/>
      <c r="AZ60" s="302"/>
      <c r="BA60" s="302"/>
      <c r="BB60" s="302"/>
      <c r="BC60" s="302"/>
      <c r="BD60" s="302"/>
      <c r="BE60" s="302"/>
      <c r="BF60" s="302"/>
      <c r="BG60" s="302"/>
      <c r="BH60" s="302"/>
      <c r="BI60" s="302"/>
      <c r="BJ60" s="302"/>
      <c r="BK60" s="302"/>
      <c r="BL60" s="302"/>
      <c r="BM60" s="302"/>
      <c r="BN60" s="302"/>
      <c r="BO60" s="302"/>
      <c r="BP60" s="302"/>
      <c r="BQ60" s="302"/>
      <c r="BR60" s="302"/>
      <c r="BS60" s="302"/>
      <c r="BT60" s="302"/>
      <c r="BU60" s="302"/>
      <c r="BV60" s="302"/>
      <c r="BW60" s="302"/>
      <c r="BX60" s="302"/>
      <c r="BY60" s="302"/>
      <c r="BZ60" s="302"/>
      <c r="CA60" s="302"/>
      <c r="CB60" s="302"/>
      <c r="CC60" s="302"/>
      <c r="CD60" s="302"/>
      <c r="CE60" s="302"/>
      <c r="CF60" s="302"/>
      <c r="CG60" s="302"/>
      <c r="CH60" s="302"/>
      <c r="CI60" s="302"/>
      <c r="CJ60" s="302"/>
      <c r="CK60" s="302"/>
      <c r="CM60" s="89" t="s">
        <v>65</v>
      </c>
      <c r="CN60" s="16">
        <f>IF(AND(CM58&lt;0,CN58&gt;0),"n/a",CN58/CM58-1)</f>
        <v>4.2796208530805684</v>
      </c>
      <c r="CO60" s="90">
        <f t="shared" ref="CO60:CW60" si="659">IF(AND(CN58&lt;0,CO58&gt;0),"n/a",CO58/CN58-1)</f>
        <v>0.45385996409335716</v>
      </c>
      <c r="CP60" s="16">
        <f t="shared" si="659"/>
        <v>9.4097307977278444E-2</v>
      </c>
      <c r="CQ60" s="90">
        <f t="shared" si="659"/>
        <v>9.9322799097065539E-2</v>
      </c>
      <c r="CR60" s="16">
        <f t="shared" si="659"/>
        <v>-0.13039014373716629</v>
      </c>
      <c r="CS60" s="90">
        <f t="shared" si="659"/>
        <v>-0.11097992916174737</v>
      </c>
      <c r="CT60" s="16">
        <f t="shared" si="659"/>
        <v>-5.5776892430278835E-2</v>
      </c>
      <c r="CU60" s="90">
        <f t="shared" si="659"/>
        <v>0.16174402250351627</v>
      </c>
      <c r="CV60" s="90">
        <f t="shared" si="659"/>
        <v>0.26150121065375309</v>
      </c>
      <c r="CW60" s="90">
        <f t="shared" si="659"/>
        <v>0.72456813819577737</v>
      </c>
      <c r="CX60" s="220"/>
      <c r="CY60" s="220"/>
      <c r="CZ60" s="220"/>
      <c r="DA60" s="220"/>
      <c r="DB60" s="219"/>
      <c r="DC60" s="220"/>
      <c r="DD60" s="220"/>
      <c r="DE60" s="220"/>
      <c r="DF60" s="220"/>
      <c r="DG60" s="220"/>
      <c r="DH60" s="220"/>
    </row>
    <row r="61" spans="1:112" ht="12" hidden="1" outlineLevel="1" x14ac:dyDescent="0.3">
      <c r="A61" s="3" t="s">
        <v>3</v>
      </c>
      <c r="B61" s="16">
        <f t="shared" ref="B61:AW61" si="660">B58/B$157</f>
        <v>1.4503263234227702E-2</v>
      </c>
      <c r="C61" s="16">
        <f t="shared" si="660"/>
        <v>1.7391304347826087E-2</v>
      </c>
      <c r="D61" s="16">
        <f t="shared" si="660"/>
        <v>3.6402569593147749E-2</v>
      </c>
      <c r="E61" s="16">
        <f t="shared" si="660"/>
        <v>0.10400273691412931</v>
      </c>
      <c r="F61" s="16">
        <f t="shared" si="660"/>
        <v>0.12854700854700854</v>
      </c>
      <c r="G61" s="16">
        <f t="shared" si="660"/>
        <v>0.13302034428794993</v>
      </c>
      <c r="H61" s="16">
        <f t="shared" si="660"/>
        <v>0.16352201257861634</v>
      </c>
      <c r="I61" s="16">
        <f t="shared" si="660"/>
        <v>0.16622458001768348</v>
      </c>
      <c r="J61" s="16">
        <f t="shared" si="660"/>
        <v>0.17564757042919268</v>
      </c>
      <c r="K61" s="16">
        <f t="shared" si="660"/>
        <v>0.16220024634162414</v>
      </c>
      <c r="L61" s="16">
        <f t="shared" si="660"/>
        <v>0.13944702914442908</v>
      </c>
      <c r="M61" s="16">
        <f t="shared" si="660"/>
        <v>0.16151419558359623</v>
      </c>
      <c r="N61" s="16">
        <f t="shared" si="660"/>
        <v>0.14609053497942387</v>
      </c>
      <c r="O61" s="16">
        <f t="shared" si="660"/>
        <v>0.11803640375068947</v>
      </c>
      <c r="P61" s="16">
        <f t="shared" si="660"/>
        <v>0.10813492063492064</v>
      </c>
      <c r="Q61" s="16">
        <f t="shared" si="660"/>
        <v>9.3230174081237904E-2</v>
      </c>
      <c r="R61" s="16">
        <f t="shared" si="660"/>
        <v>9.4724220623501193E-2</v>
      </c>
      <c r="S61" s="16">
        <f t="shared" si="660"/>
        <v>8.0412371134020624E-2</v>
      </c>
      <c r="T61" s="16">
        <f t="shared" si="660"/>
        <v>7.6802997190134253E-2</v>
      </c>
      <c r="U61" s="16">
        <f t="shared" si="660"/>
        <v>6.6735912749935081E-2</v>
      </c>
      <c r="V61" s="16">
        <f t="shared" si="660"/>
        <v>6.3787750493931691E-2</v>
      </c>
      <c r="W61" s="16">
        <f t="shared" si="660"/>
        <v>5.3191489361702128E-2</v>
      </c>
      <c r="X61" s="16">
        <f t="shared" si="660"/>
        <v>4.4878915796489671E-2</v>
      </c>
      <c r="Y61" s="16">
        <f t="shared" si="660"/>
        <v>3.4925526450950178E-2</v>
      </c>
      <c r="Z61" s="16">
        <f t="shared" si="660"/>
        <v>3.3630620587142328E-2</v>
      </c>
      <c r="AA61" s="16">
        <f t="shared" si="660"/>
        <v>3.0609073958980732E-2</v>
      </c>
      <c r="AB61" s="16">
        <f t="shared" si="660"/>
        <v>2.7813436029097131E-2</v>
      </c>
      <c r="AC61" s="16">
        <f t="shared" si="660"/>
        <v>2.0433647406061982E-2</v>
      </c>
      <c r="AD61" s="16">
        <f t="shared" si="660"/>
        <v>2.1787848605577691E-2</v>
      </c>
      <c r="AE61" s="16">
        <f t="shared" si="660"/>
        <v>1.6843686299753247E-2</v>
      </c>
      <c r="AF61" s="16">
        <f t="shared" si="660"/>
        <v>1.8009295120061969E-2</v>
      </c>
      <c r="AG61" s="16">
        <f t="shared" si="660"/>
        <v>1.4878199198273203E-2</v>
      </c>
      <c r="AH61" s="16">
        <f t="shared" si="660"/>
        <v>1.4290489720875816E-2</v>
      </c>
      <c r="AI61" s="16">
        <f t="shared" si="660"/>
        <v>1.4586954878693976E-2</v>
      </c>
      <c r="AJ61" s="16">
        <f t="shared" si="660"/>
        <v>1.369563633714577E-2</v>
      </c>
      <c r="AK61" s="16">
        <f t="shared" si="660"/>
        <v>1.619959796618186E-2</v>
      </c>
      <c r="AL61" s="16">
        <f t="shared" si="660"/>
        <v>1.0943821715195331E-2</v>
      </c>
      <c r="AM61" s="16">
        <f t="shared" si="660"/>
        <v>1.551627135708152E-2</v>
      </c>
      <c r="AN61" s="16">
        <f t="shared" si="660"/>
        <v>1.5239066394742805E-2</v>
      </c>
      <c r="AO61" s="16">
        <f t="shared" si="660"/>
        <v>1.6412105113366854E-2</v>
      </c>
      <c r="AP61" s="16">
        <f t="shared" si="660"/>
        <v>1.6744658059423802E-2</v>
      </c>
      <c r="AQ61" s="16">
        <f t="shared" si="660"/>
        <v>1.9585808315941564E-2</v>
      </c>
      <c r="AR61" s="16">
        <f t="shared" si="660"/>
        <v>1.159757801583605E-2</v>
      </c>
      <c r="AS61" s="16">
        <f t="shared" si="660"/>
        <v>3.1526075805072669E-2</v>
      </c>
      <c r="AT61" s="16">
        <f t="shared" si="660"/>
        <v>2.796989033663215E-2</v>
      </c>
      <c r="AU61" s="16">
        <f t="shared" si="660"/>
        <v>1.7092547374213295E-2</v>
      </c>
      <c r="AV61" s="16">
        <f t="shared" si="660"/>
        <v>2.5301620130989314E-2</v>
      </c>
      <c r="AW61" s="16">
        <f t="shared" si="660"/>
        <v>2.2859196341065008E-2</v>
      </c>
      <c r="AX61" s="302"/>
      <c r="AY61" s="302"/>
      <c r="AZ61" s="302"/>
      <c r="BA61" s="302"/>
      <c r="BB61" s="302"/>
      <c r="BC61" s="302"/>
      <c r="BD61" s="302"/>
      <c r="BE61" s="302"/>
      <c r="BF61" s="302"/>
      <c r="BG61" s="302"/>
      <c r="BH61" s="302"/>
      <c r="BI61" s="302"/>
      <c r="BJ61" s="302"/>
      <c r="BK61" s="302"/>
      <c r="BL61" s="302"/>
      <c r="BM61" s="302"/>
      <c r="BN61" s="302"/>
      <c r="BO61" s="302"/>
      <c r="BP61" s="302"/>
      <c r="BQ61" s="302"/>
      <c r="BR61" s="302"/>
      <c r="BS61" s="302"/>
      <c r="BT61" s="302"/>
      <c r="BU61" s="302"/>
      <c r="BV61" s="302"/>
      <c r="BW61" s="302"/>
      <c r="BX61" s="302"/>
      <c r="BY61" s="302"/>
      <c r="BZ61" s="302"/>
      <c r="CA61" s="302"/>
      <c r="CB61" s="302"/>
      <c r="CC61" s="302"/>
      <c r="CD61" s="302"/>
      <c r="CE61" s="302"/>
      <c r="CF61" s="302"/>
      <c r="CG61" s="302"/>
      <c r="CH61" s="302"/>
      <c r="CI61" s="302"/>
      <c r="CJ61" s="302"/>
      <c r="CK61" s="302"/>
      <c r="CM61" s="90">
        <f t="shared" ref="CM61:CW61" si="661">CM58/CM$157</f>
        <v>5.345155161494617E-2</v>
      </c>
      <c r="CN61" s="16">
        <f t="shared" si="661"/>
        <v>0.15010038131425416</v>
      </c>
      <c r="CO61" s="90">
        <f t="shared" si="661"/>
        <v>0.15913847484106786</v>
      </c>
      <c r="CP61" s="16">
        <f t="shared" si="661"/>
        <v>0.11255081300813008</v>
      </c>
      <c r="CQ61" s="90">
        <f t="shared" si="661"/>
        <v>7.8132520455639343E-2</v>
      </c>
      <c r="CR61" s="16">
        <f t="shared" si="661"/>
        <v>4.7247169074580243E-2</v>
      </c>
      <c r="CS61" s="90">
        <f t="shared" si="661"/>
        <v>2.7245097329763369E-2</v>
      </c>
      <c r="CT61" s="16">
        <f t="shared" si="661"/>
        <v>1.7489484170909897E-2</v>
      </c>
      <c r="CU61" s="90">
        <f t="shared" si="661"/>
        <v>1.4792793438160392E-2</v>
      </c>
      <c r="CV61" s="90">
        <f t="shared" si="661"/>
        <v>1.473906063242169E-2</v>
      </c>
      <c r="CW61" s="90">
        <f t="shared" si="661"/>
        <v>2.0903613056324592E-2</v>
      </c>
      <c r="CX61" s="220"/>
      <c r="CY61" s="220"/>
      <c r="CZ61" s="220"/>
      <c r="DA61" s="220"/>
      <c r="DB61" s="219"/>
      <c r="DC61" s="220"/>
      <c r="DD61" s="220"/>
      <c r="DE61" s="220"/>
      <c r="DF61" s="220"/>
      <c r="DG61" s="220"/>
      <c r="DH61" s="220"/>
    </row>
    <row r="62" spans="1:112" ht="12" hidden="1" outlineLevel="2" x14ac:dyDescent="0.3">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34"/>
      <c r="BL62" s="34"/>
      <c r="BM62" s="34"/>
      <c r="BN62" s="34"/>
      <c r="BO62" s="34"/>
      <c r="BP62" s="34"/>
      <c r="BQ62" s="34"/>
      <c r="BR62" s="34"/>
      <c r="BS62" s="34"/>
      <c r="BT62" s="34"/>
      <c r="BU62" s="34"/>
      <c r="BV62" s="34"/>
      <c r="BW62" s="34"/>
      <c r="BX62" s="34"/>
      <c r="BY62" s="34"/>
      <c r="BZ62" s="34"/>
      <c r="CA62" s="34"/>
      <c r="CB62" s="34"/>
      <c r="CC62" s="34"/>
      <c r="CD62" s="34"/>
      <c r="CE62" s="34"/>
      <c r="CF62" s="34"/>
      <c r="CG62" s="34"/>
      <c r="CH62" s="34"/>
      <c r="CI62" s="34"/>
      <c r="CJ62" s="34"/>
      <c r="CK62" s="34"/>
      <c r="CL62" s="34"/>
      <c r="CM62" s="91"/>
      <c r="CO62" s="91"/>
      <c r="CQ62" s="91"/>
      <c r="CS62" s="91"/>
      <c r="CU62" s="91"/>
      <c r="CV62" s="103"/>
      <c r="CW62" s="103"/>
      <c r="CX62" s="103"/>
      <c r="CY62" s="103"/>
      <c r="CZ62" s="103"/>
      <c r="DA62" s="103"/>
      <c r="DB62" s="34"/>
      <c r="DC62" s="103"/>
      <c r="DD62" s="103"/>
      <c r="DE62" s="103"/>
      <c r="DF62" s="103"/>
      <c r="DG62" s="103"/>
      <c r="DH62" s="103"/>
    </row>
    <row r="63" spans="1:112" hidden="1" outlineLevel="2" x14ac:dyDescent="0.25">
      <c r="A63" s="44" t="s">
        <v>4</v>
      </c>
      <c r="B63" s="9">
        <v>5</v>
      </c>
      <c r="C63" s="9">
        <v>6.25</v>
      </c>
      <c r="D63" s="9">
        <v>11</v>
      </c>
      <c r="E63" s="9">
        <v>52.5</v>
      </c>
      <c r="F63" s="9">
        <v>62</v>
      </c>
      <c r="G63" s="9">
        <v>77</v>
      </c>
      <c r="H63" s="9">
        <v>87.25</v>
      </c>
      <c r="I63" s="9">
        <v>105</v>
      </c>
      <c r="J63" s="9">
        <v>105.5</v>
      </c>
      <c r="K63" s="9">
        <v>111</v>
      </c>
      <c r="L63" s="9">
        <v>99</v>
      </c>
      <c r="M63" s="9">
        <v>149</v>
      </c>
      <c r="N63" s="9">
        <v>127</v>
      </c>
      <c r="O63" s="9">
        <v>127</v>
      </c>
      <c r="P63" s="9">
        <v>130</v>
      </c>
      <c r="Q63" s="9">
        <v>138</v>
      </c>
      <c r="R63" s="9">
        <v>140</v>
      </c>
      <c r="S63" s="9">
        <v>133</v>
      </c>
      <c r="T63" s="9">
        <v>152</v>
      </c>
      <c r="U63" s="9">
        <v>155</v>
      </c>
      <c r="V63" s="9">
        <v>147</v>
      </c>
      <c r="W63" s="9">
        <v>141</v>
      </c>
      <c r="X63" s="9">
        <v>136</v>
      </c>
      <c r="Y63" s="9">
        <v>140</v>
      </c>
      <c r="Z63" s="9">
        <v>125</v>
      </c>
      <c r="AA63" s="9">
        <v>135</v>
      </c>
      <c r="AB63" s="9">
        <v>129</v>
      </c>
      <c r="AC63" s="9">
        <v>121</v>
      </c>
      <c r="AD63" s="9">
        <v>117</v>
      </c>
      <c r="AE63" s="9">
        <v>106</v>
      </c>
      <c r="AF63" s="9">
        <v>121</v>
      </c>
      <c r="AG63" s="9">
        <v>121</v>
      </c>
      <c r="AH63" s="9">
        <v>108</v>
      </c>
      <c r="AI63" s="9">
        <v>114</v>
      </c>
      <c r="AJ63" s="9">
        <v>120</v>
      </c>
      <c r="AK63" s="9">
        <v>187</v>
      </c>
      <c r="AL63" s="9">
        <v>105</v>
      </c>
      <c r="AM63" s="9">
        <v>163</v>
      </c>
      <c r="AN63" s="9">
        <v>170</v>
      </c>
      <c r="AO63" s="9">
        <v>227</v>
      </c>
      <c r="AP63" s="9">
        <v>183</v>
      </c>
      <c r="AQ63" s="9">
        <v>232</v>
      </c>
      <c r="AR63" s="9">
        <v>149</v>
      </c>
      <c r="AS63" s="9">
        <v>584</v>
      </c>
      <c r="AT63" s="9">
        <v>508</v>
      </c>
      <c r="AU63" s="9">
        <v>372</v>
      </c>
      <c r="AV63" s="9">
        <v>519</v>
      </c>
      <c r="AW63" s="9">
        <v>498.88199999999989</v>
      </c>
      <c r="AX63" s="302"/>
      <c r="AY63" s="302"/>
      <c r="AZ63" s="302"/>
      <c r="BA63" s="302"/>
      <c r="BB63" s="302"/>
      <c r="BC63" s="302"/>
      <c r="BD63" s="302"/>
      <c r="BE63" s="302"/>
      <c r="BF63" s="302"/>
      <c r="BG63" s="302"/>
      <c r="BH63" s="302"/>
      <c r="BI63" s="302"/>
      <c r="BJ63" s="302"/>
      <c r="BK63" s="302"/>
      <c r="BL63" s="302"/>
      <c r="BM63" s="302"/>
      <c r="BN63" s="302"/>
      <c r="BO63" s="302"/>
      <c r="BP63" s="302"/>
      <c r="BQ63" s="302"/>
      <c r="BR63" s="302"/>
      <c r="BS63" s="302"/>
      <c r="BT63" s="302"/>
      <c r="BU63" s="302"/>
      <c r="BV63" s="302"/>
      <c r="BW63" s="302"/>
      <c r="BX63" s="302"/>
      <c r="BY63" s="302"/>
      <c r="BZ63" s="302"/>
      <c r="CA63" s="302"/>
      <c r="CB63" s="302"/>
      <c r="CC63" s="302"/>
      <c r="CD63" s="302"/>
      <c r="CE63" s="302"/>
      <c r="CF63" s="302"/>
      <c r="CG63" s="302"/>
      <c r="CH63" s="302"/>
      <c r="CI63" s="302"/>
      <c r="CJ63" s="302"/>
      <c r="CK63" s="302"/>
      <c r="CM63" s="92">
        <f>SUM(B63:E63)</f>
        <v>74.75</v>
      </c>
      <c r="CN63" s="13">
        <f>SUM(F63:I63)</f>
        <v>331.25</v>
      </c>
      <c r="CO63" s="92">
        <f>SUM(J63:M63)</f>
        <v>464.5</v>
      </c>
      <c r="CP63" s="13">
        <f>SUM(N63:Q63)</f>
        <v>522</v>
      </c>
      <c r="CQ63" s="92">
        <f>SUM(R63:U63)</f>
        <v>580</v>
      </c>
      <c r="CR63" s="13">
        <f>SUM(V63:Y63)</f>
        <v>564</v>
      </c>
      <c r="CS63" s="92">
        <f>SUM(Z63:AC63)</f>
        <v>510</v>
      </c>
      <c r="CT63" s="13">
        <f>SUM(AD63:AG63)</f>
        <v>465</v>
      </c>
      <c r="CU63" s="92">
        <f>SUM(AH63:AK63)</f>
        <v>529</v>
      </c>
      <c r="CV63" s="92">
        <f>SUM(AL63:AO63)</f>
        <v>665</v>
      </c>
      <c r="CW63" s="92">
        <f>SUM(AP63:AS63)</f>
        <v>1148</v>
      </c>
      <c r="CX63" s="218"/>
      <c r="CY63" s="218"/>
      <c r="CZ63" s="218"/>
      <c r="DA63" s="218"/>
      <c r="DB63" s="216"/>
      <c r="DC63" s="218"/>
      <c r="DD63" s="218"/>
      <c r="DE63" s="218"/>
      <c r="DF63" s="218"/>
      <c r="DG63" s="218"/>
      <c r="DH63" s="218"/>
    </row>
    <row r="64" spans="1:112" ht="12" hidden="1" outlineLevel="2" x14ac:dyDescent="0.3">
      <c r="A64" s="6" t="s">
        <v>1</v>
      </c>
      <c r="B64" s="15" t="s">
        <v>65</v>
      </c>
      <c r="C64" s="16">
        <f>IF(AND(B63&lt;0,C63&gt;0),"n/a",C63/B63-1)</f>
        <v>0.25</v>
      </c>
      <c r="D64" s="16">
        <f t="shared" ref="D64" si="662">IF(AND(C63&lt;0,D63&gt;0),"n/a",D63/C63-1)</f>
        <v>0.76</v>
      </c>
      <c r="E64" s="16">
        <f t="shared" ref="E64" si="663">IF(AND(D63&lt;0,E63&gt;0),"n/a",E63/D63-1)</f>
        <v>3.7727272727272725</v>
      </c>
      <c r="F64" s="16">
        <f>IF(AND(E63&lt;0,F63&gt;0),"n/a",F63/E63-1)</f>
        <v>0.18095238095238098</v>
      </c>
      <c r="G64" s="16">
        <f t="shared" ref="G64:AW64" si="664">IF(AND(F63&lt;0,G63&gt;0),"n/a",G63/F63-1)</f>
        <v>0.24193548387096775</v>
      </c>
      <c r="H64" s="16">
        <f t="shared" si="664"/>
        <v>0.13311688311688319</v>
      </c>
      <c r="I64" s="16">
        <f t="shared" si="664"/>
        <v>0.20343839541547282</v>
      </c>
      <c r="J64" s="16">
        <f t="shared" si="664"/>
        <v>4.761904761904745E-3</v>
      </c>
      <c r="K64" s="16">
        <f t="shared" si="664"/>
        <v>5.2132701421800931E-2</v>
      </c>
      <c r="L64" s="16">
        <f t="shared" si="664"/>
        <v>-0.10810810810810811</v>
      </c>
      <c r="M64" s="16">
        <f t="shared" si="664"/>
        <v>0.50505050505050497</v>
      </c>
      <c r="N64" s="16">
        <f t="shared" si="664"/>
        <v>-0.1476510067114094</v>
      </c>
      <c r="O64" s="16">
        <f t="shared" si="664"/>
        <v>0</v>
      </c>
      <c r="P64" s="16">
        <f t="shared" si="664"/>
        <v>2.3622047244094446E-2</v>
      </c>
      <c r="Q64" s="16">
        <f t="shared" si="664"/>
        <v>6.1538461538461542E-2</v>
      </c>
      <c r="R64" s="16">
        <f t="shared" si="664"/>
        <v>1.449275362318847E-2</v>
      </c>
      <c r="S64" s="16">
        <f t="shared" si="664"/>
        <v>-5.0000000000000044E-2</v>
      </c>
      <c r="T64" s="16">
        <f t="shared" si="664"/>
        <v>0.14285714285714279</v>
      </c>
      <c r="U64" s="16">
        <f t="shared" si="664"/>
        <v>1.9736842105263053E-2</v>
      </c>
      <c r="V64" s="16">
        <f t="shared" si="664"/>
        <v>-5.1612903225806472E-2</v>
      </c>
      <c r="W64" s="16">
        <f t="shared" si="664"/>
        <v>-4.081632653061229E-2</v>
      </c>
      <c r="X64" s="16">
        <f t="shared" si="664"/>
        <v>-3.546099290780147E-2</v>
      </c>
      <c r="Y64" s="16">
        <f t="shared" si="664"/>
        <v>2.9411764705882248E-2</v>
      </c>
      <c r="Z64" s="16">
        <f t="shared" si="664"/>
        <v>-0.1071428571428571</v>
      </c>
      <c r="AA64" s="16">
        <f t="shared" si="664"/>
        <v>8.0000000000000071E-2</v>
      </c>
      <c r="AB64" s="16">
        <f t="shared" si="664"/>
        <v>-4.4444444444444398E-2</v>
      </c>
      <c r="AC64" s="16">
        <f t="shared" si="664"/>
        <v>-6.2015503875968991E-2</v>
      </c>
      <c r="AD64" s="16">
        <f t="shared" si="664"/>
        <v>-3.3057851239669422E-2</v>
      </c>
      <c r="AE64" s="16">
        <f t="shared" si="664"/>
        <v>-9.4017094017094016E-2</v>
      </c>
      <c r="AF64" s="16">
        <f t="shared" si="664"/>
        <v>0.14150943396226423</v>
      </c>
      <c r="AG64" s="16">
        <f t="shared" si="664"/>
        <v>0</v>
      </c>
      <c r="AH64" s="16">
        <f t="shared" si="664"/>
        <v>-0.1074380165289256</v>
      </c>
      <c r="AI64" s="16">
        <f t="shared" si="664"/>
        <v>5.555555555555558E-2</v>
      </c>
      <c r="AJ64" s="16">
        <f t="shared" si="664"/>
        <v>5.2631578947368363E-2</v>
      </c>
      <c r="AK64" s="16">
        <f t="shared" si="664"/>
        <v>0.55833333333333335</v>
      </c>
      <c r="AL64" s="16">
        <f t="shared" si="664"/>
        <v>-0.43850267379679142</v>
      </c>
      <c r="AM64" s="16">
        <f t="shared" si="664"/>
        <v>0.55238095238095242</v>
      </c>
      <c r="AN64" s="16">
        <f t="shared" si="664"/>
        <v>4.2944785276073594E-2</v>
      </c>
      <c r="AO64" s="16">
        <f t="shared" si="664"/>
        <v>0.33529411764705874</v>
      </c>
      <c r="AP64" s="16">
        <f t="shared" si="664"/>
        <v>-0.19383259911894268</v>
      </c>
      <c r="AQ64" s="16">
        <f t="shared" si="664"/>
        <v>0.26775956284153013</v>
      </c>
      <c r="AR64" s="16">
        <f t="shared" si="664"/>
        <v>-0.35775862068965514</v>
      </c>
      <c r="AS64" s="16">
        <f t="shared" si="664"/>
        <v>2.9194630872483223</v>
      </c>
      <c r="AT64" s="16">
        <f t="shared" si="664"/>
        <v>-0.13013698630136983</v>
      </c>
      <c r="AU64" s="16">
        <f t="shared" si="664"/>
        <v>-0.26771653543307083</v>
      </c>
      <c r="AV64" s="16">
        <f t="shared" si="664"/>
        <v>0.39516129032258074</v>
      </c>
      <c r="AW64" s="16">
        <f t="shared" si="664"/>
        <v>-3.8763005780347082E-2</v>
      </c>
      <c r="AX64" s="302"/>
      <c r="AY64" s="302"/>
      <c r="AZ64" s="302"/>
      <c r="BA64" s="302"/>
      <c r="BB64" s="302"/>
      <c r="BC64" s="302"/>
      <c r="BD64" s="302"/>
      <c r="BE64" s="302"/>
      <c r="BF64" s="302"/>
      <c r="BG64" s="302"/>
      <c r="BH64" s="302"/>
      <c r="BI64" s="302"/>
      <c r="BJ64" s="302"/>
      <c r="BK64" s="302"/>
      <c r="BL64" s="302"/>
      <c r="BM64" s="302"/>
      <c r="BN64" s="302"/>
      <c r="BO64" s="302"/>
      <c r="BP64" s="302"/>
      <c r="BQ64" s="302"/>
      <c r="BR64" s="302"/>
      <c r="BS64" s="302"/>
      <c r="BT64" s="302"/>
      <c r="BU64" s="302"/>
      <c r="BV64" s="302"/>
      <c r="BW64" s="302"/>
      <c r="BX64" s="302"/>
      <c r="BY64" s="302"/>
      <c r="BZ64" s="302"/>
      <c r="CA64" s="302"/>
      <c r="CB64" s="302"/>
      <c r="CC64" s="302"/>
      <c r="CD64" s="302"/>
      <c r="CE64" s="302"/>
      <c r="CF64" s="302"/>
      <c r="CG64" s="302"/>
      <c r="CH64" s="302"/>
      <c r="CI64" s="302"/>
      <c r="CJ64" s="302"/>
      <c r="CK64" s="302"/>
      <c r="CM64" s="89" t="s">
        <v>65</v>
      </c>
      <c r="CN64" s="15" t="s">
        <v>65</v>
      </c>
      <c r="CO64" s="89" t="s">
        <v>65</v>
      </c>
      <c r="CP64" s="15" t="s">
        <v>65</v>
      </c>
      <c r="CQ64" s="89" t="s">
        <v>65</v>
      </c>
      <c r="CR64" s="15" t="s">
        <v>65</v>
      </c>
      <c r="CS64" s="89" t="s">
        <v>65</v>
      </c>
      <c r="CT64" s="15" t="s">
        <v>65</v>
      </c>
      <c r="CU64" s="89" t="s">
        <v>65</v>
      </c>
      <c r="CV64" s="89" t="s">
        <v>65</v>
      </c>
      <c r="CW64" s="89" t="s">
        <v>65</v>
      </c>
      <c r="CX64" s="296"/>
      <c r="CY64" s="296"/>
      <c r="CZ64" s="296"/>
      <c r="DA64" s="296"/>
      <c r="DB64" s="297"/>
      <c r="DC64" s="296"/>
      <c r="DD64" s="296"/>
      <c r="DE64" s="296"/>
      <c r="DF64" s="296"/>
      <c r="DG64" s="296"/>
      <c r="DH64" s="296"/>
    </row>
    <row r="65" spans="1:112" ht="12" hidden="1" outlineLevel="2" x14ac:dyDescent="0.3">
      <c r="A65" s="6" t="s">
        <v>2</v>
      </c>
      <c r="B65" s="15" t="s">
        <v>65</v>
      </c>
      <c r="C65" s="15" t="s">
        <v>65</v>
      </c>
      <c r="D65" s="15" t="s">
        <v>65</v>
      </c>
      <c r="E65" s="15" t="s">
        <v>65</v>
      </c>
      <c r="F65" s="16">
        <f>IF(AND(B63&lt;0,F63&gt;0),"n/a",F63/B63-1)</f>
        <v>11.4</v>
      </c>
      <c r="G65" s="16">
        <f t="shared" ref="G65:AW65" si="665">IF(AND(C63&lt;0,G63&gt;0),"n/a",G63/C63-1)</f>
        <v>11.32</v>
      </c>
      <c r="H65" s="16">
        <f t="shared" si="665"/>
        <v>6.9318181818181817</v>
      </c>
      <c r="I65" s="16">
        <f t="shared" si="665"/>
        <v>1</v>
      </c>
      <c r="J65" s="16">
        <f t="shared" si="665"/>
        <v>0.70161290322580649</v>
      </c>
      <c r="K65" s="16">
        <f t="shared" si="665"/>
        <v>0.44155844155844148</v>
      </c>
      <c r="L65" s="16">
        <f t="shared" si="665"/>
        <v>0.13467048710601714</v>
      </c>
      <c r="M65" s="16">
        <f t="shared" si="665"/>
        <v>0.41904761904761911</v>
      </c>
      <c r="N65" s="16">
        <f t="shared" si="665"/>
        <v>0.20379146919431279</v>
      </c>
      <c r="O65" s="16">
        <f t="shared" si="665"/>
        <v>0.14414414414414423</v>
      </c>
      <c r="P65" s="16">
        <f t="shared" si="665"/>
        <v>0.31313131313131315</v>
      </c>
      <c r="Q65" s="16">
        <f t="shared" si="665"/>
        <v>-7.3825503355704702E-2</v>
      </c>
      <c r="R65" s="16">
        <f t="shared" si="665"/>
        <v>0.10236220472440949</v>
      </c>
      <c r="S65" s="16">
        <f t="shared" si="665"/>
        <v>4.7244094488188892E-2</v>
      </c>
      <c r="T65" s="16">
        <f t="shared" si="665"/>
        <v>0.1692307692307693</v>
      </c>
      <c r="U65" s="16">
        <f t="shared" si="665"/>
        <v>0.12318840579710155</v>
      </c>
      <c r="V65" s="16">
        <f t="shared" si="665"/>
        <v>5.0000000000000044E-2</v>
      </c>
      <c r="W65" s="16">
        <f t="shared" si="665"/>
        <v>6.0150375939849621E-2</v>
      </c>
      <c r="X65" s="16">
        <f t="shared" si="665"/>
        <v>-0.10526315789473684</v>
      </c>
      <c r="Y65" s="16">
        <f t="shared" si="665"/>
        <v>-9.6774193548387122E-2</v>
      </c>
      <c r="Z65" s="16">
        <f t="shared" si="665"/>
        <v>-0.14965986394557829</v>
      </c>
      <c r="AA65" s="16">
        <f t="shared" si="665"/>
        <v>-4.2553191489361653E-2</v>
      </c>
      <c r="AB65" s="16">
        <f t="shared" si="665"/>
        <v>-5.1470588235294157E-2</v>
      </c>
      <c r="AC65" s="16">
        <f t="shared" si="665"/>
        <v>-0.13571428571428568</v>
      </c>
      <c r="AD65" s="16">
        <f t="shared" si="665"/>
        <v>-6.3999999999999946E-2</v>
      </c>
      <c r="AE65" s="16">
        <f t="shared" si="665"/>
        <v>-0.21481481481481479</v>
      </c>
      <c r="AF65" s="16">
        <f t="shared" si="665"/>
        <v>-6.2015503875968991E-2</v>
      </c>
      <c r="AG65" s="16">
        <f t="shared" si="665"/>
        <v>0</v>
      </c>
      <c r="AH65" s="16">
        <f t="shared" si="665"/>
        <v>-7.6923076923076872E-2</v>
      </c>
      <c r="AI65" s="16">
        <f t="shared" si="665"/>
        <v>7.547169811320753E-2</v>
      </c>
      <c r="AJ65" s="16">
        <f t="shared" si="665"/>
        <v>-8.2644628099173278E-3</v>
      </c>
      <c r="AK65" s="16">
        <f t="shared" si="665"/>
        <v>0.54545454545454541</v>
      </c>
      <c r="AL65" s="16">
        <f t="shared" si="665"/>
        <v>-2.777777777777779E-2</v>
      </c>
      <c r="AM65" s="16">
        <f t="shared" si="665"/>
        <v>0.42982456140350878</v>
      </c>
      <c r="AN65" s="16">
        <f t="shared" si="665"/>
        <v>0.41666666666666674</v>
      </c>
      <c r="AO65" s="16">
        <f t="shared" si="665"/>
        <v>0.21390374331550799</v>
      </c>
      <c r="AP65" s="16">
        <f t="shared" si="665"/>
        <v>0.74285714285714288</v>
      </c>
      <c r="AQ65" s="16">
        <f t="shared" si="665"/>
        <v>0.42331288343558282</v>
      </c>
      <c r="AR65" s="16">
        <f t="shared" si="665"/>
        <v>-0.12352941176470589</v>
      </c>
      <c r="AS65" s="16">
        <f t="shared" si="665"/>
        <v>1.5726872246696035</v>
      </c>
      <c r="AT65" s="16">
        <f t="shared" si="665"/>
        <v>1.7759562841530054</v>
      </c>
      <c r="AU65" s="16">
        <f t="shared" si="665"/>
        <v>0.60344827586206895</v>
      </c>
      <c r="AV65" s="16">
        <f t="shared" si="665"/>
        <v>2.4832214765100673</v>
      </c>
      <c r="AW65" s="16">
        <f t="shared" si="665"/>
        <v>-0.14575000000000016</v>
      </c>
      <c r="AX65" s="302"/>
      <c r="AY65" s="302"/>
      <c r="AZ65" s="302"/>
      <c r="BA65" s="302"/>
      <c r="BB65" s="302"/>
      <c r="BC65" s="302"/>
      <c r="BD65" s="302"/>
      <c r="BE65" s="302"/>
      <c r="BF65" s="302"/>
      <c r="BG65" s="302"/>
      <c r="BH65" s="302"/>
      <c r="BI65" s="302"/>
      <c r="BJ65" s="302"/>
      <c r="BK65" s="302"/>
      <c r="BL65" s="302"/>
      <c r="BM65" s="302"/>
      <c r="BN65" s="302"/>
      <c r="BO65" s="302"/>
      <c r="BP65" s="302"/>
      <c r="BQ65" s="302"/>
      <c r="BR65" s="302"/>
      <c r="BS65" s="302"/>
      <c r="BT65" s="302"/>
      <c r="BU65" s="302"/>
      <c r="BV65" s="302"/>
      <c r="BW65" s="302"/>
      <c r="BX65" s="302"/>
      <c r="BY65" s="302"/>
      <c r="BZ65" s="302"/>
      <c r="CA65" s="302"/>
      <c r="CB65" s="302"/>
      <c r="CC65" s="302"/>
      <c r="CD65" s="302"/>
      <c r="CE65" s="302"/>
      <c r="CF65" s="302"/>
      <c r="CG65" s="302"/>
      <c r="CH65" s="302"/>
      <c r="CI65" s="302"/>
      <c r="CJ65" s="302"/>
      <c r="CK65" s="302"/>
      <c r="CM65" s="89" t="s">
        <v>65</v>
      </c>
      <c r="CN65" s="16">
        <f>IF(AND(CM63&lt;0,CN63&gt;0),"n/a",CN63/CM63-1)</f>
        <v>3.4314381270903009</v>
      </c>
      <c r="CO65" s="90">
        <f>IF(AND(CN63&lt;0,CO63&gt;0),"n/a",CO63/CN63-1)</f>
        <v>0.40226415094339618</v>
      </c>
      <c r="CP65" s="16">
        <f t="shared" ref="CP65:CW65" si="666">IF(AND(CO63&lt;0,CP63&gt;0),"n/a",CP63/CO63-1)</f>
        <v>0.12378902045209905</v>
      </c>
      <c r="CQ65" s="90">
        <f t="shared" si="666"/>
        <v>0.11111111111111116</v>
      </c>
      <c r="CR65" s="16">
        <f t="shared" si="666"/>
        <v>-2.7586206896551779E-2</v>
      </c>
      <c r="CS65" s="90">
        <f t="shared" si="666"/>
        <v>-9.5744680851063801E-2</v>
      </c>
      <c r="CT65" s="16">
        <f t="shared" si="666"/>
        <v>-8.8235294117647078E-2</v>
      </c>
      <c r="CU65" s="90">
        <f t="shared" si="666"/>
        <v>0.13763440860215059</v>
      </c>
      <c r="CV65" s="90">
        <f t="shared" si="666"/>
        <v>0.25708884688090738</v>
      </c>
      <c r="CW65" s="90">
        <f t="shared" si="666"/>
        <v>0.72631578947368425</v>
      </c>
      <c r="CX65" s="220"/>
      <c r="CY65" s="220"/>
      <c r="CZ65" s="220"/>
      <c r="DA65" s="220"/>
      <c r="DB65" s="219"/>
      <c r="DC65" s="220"/>
      <c r="DD65" s="220"/>
      <c r="DE65" s="220"/>
      <c r="DF65" s="220"/>
      <c r="DG65" s="220"/>
      <c r="DH65" s="220"/>
    </row>
    <row r="66" spans="1:112" ht="12" hidden="1" outlineLevel="2" x14ac:dyDescent="0.3">
      <c r="A66" s="6" t="s">
        <v>10</v>
      </c>
      <c r="B66" s="16">
        <f>B63/B$58</f>
        <v>1</v>
      </c>
      <c r="C66" s="16">
        <f t="shared" ref="C66:F66" si="667">C63/C$58</f>
        <v>0.83333333333333337</v>
      </c>
      <c r="D66" s="16">
        <f t="shared" si="667"/>
        <v>0.6470588235294118</v>
      </c>
      <c r="E66" s="16">
        <f t="shared" si="667"/>
        <v>0.69078947368421051</v>
      </c>
      <c r="F66" s="16">
        <f t="shared" si="667"/>
        <v>0.65957446808510634</v>
      </c>
      <c r="G66" s="16">
        <f t="shared" ref="G66:AW66" si="668">G63/G$58</f>
        <v>0.6470588235294118</v>
      </c>
      <c r="H66" s="16">
        <f t="shared" si="668"/>
        <v>0.55929487179487181</v>
      </c>
      <c r="I66" s="16">
        <f t="shared" si="668"/>
        <v>0.55851063829787229</v>
      </c>
      <c r="J66" s="16">
        <f t="shared" si="668"/>
        <v>0.56781485468245418</v>
      </c>
      <c r="K66" s="16">
        <f t="shared" si="668"/>
        <v>0.578125</v>
      </c>
      <c r="L66" s="16">
        <f t="shared" si="668"/>
        <v>0.5625</v>
      </c>
      <c r="M66" s="16">
        <f t="shared" si="668"/>
        <v>0.58203125</v>
      </c>
      <c r="N66" s="16">
        <f t="shared" si="668"/>
        <v>0.59624413145539901</v>
      </c>
      <c r="O66" s="16">
        <f t="shared" si="668"/>
        <v>0.59345794392523366</v>
      </c>
      <c r="P66" s="16">
        <f t="shared" si="668"/>
        <v>0.59633027522935778</v>
      </c>
      <c r="Q66" s="16">
        <f t="shared" si="668"/>
        <v>0.57261410788381739</v>
      </c>
      <c r="R66" s="16">
        <f t="shared" si="668"/>
        <v>0.59071729957805907</v>
      </c>
      <c r="S66" s="16">
        <f t="shared" si="668"/>
        <v>0.56837606837606836</v>
      </c>
      <c r="T66" s="16">
        <f t="shared" si="668"/>
        <v>0.61788617886178865</v>
      </c>
      <c r="U66" s="16">
        <f t="shared" si="668"/>
        <v>0.60311284046692604</v>
      </c>
      <c r="V66" s="16">
        <f t="shared" si="668"/>
        <v>0.65044247787610621</v>
      </c>
      <c r="W66" s="16">
        <f t="shared" si="668"/>
        <v>0.65581395348837213</v>
      </c>
      <c r="X66" s="16">
        <f t="shared" si="668"/>
        <v>0.67326732673267331</v>
      </c>
      <c r="Y66" s="16">
        <f t="shared" si="668"/>
        <v>0.68627450980392157</v>
      </c>
      <c r="Z66" s="16">
        <f t="shared" si="668"/>
        <v>0.69060773480662985</v>
      </c>
      <c r="AA66" s="16">
        <f t="shared" si="668"/>
        <v>0.68527918781725883</v>
      </c>
      <c r="AB66" s="16">
        <f t="shared" si="668"/>
        <v>0.66153846153846152</v>
      </c>
      <c r="AC66" s="16">
        <f t="shared" si="668"/>
        <v>0.67222222222222228</v>
      </c>
      <c r="AD66" s="16">
        <f t="shared" si="668"/>
        <v>0.66857142857142859</v>
      </c>
      <c r="AE66" s="16">
        <f t="shared" si="668"/>
        <v>0.67515923566878977</v>
      </c>
      <c r="AF66" s="16">
        <f t="shared" si="668"/>
        <v>0.65053763440860213</v>
      </c>
      <c r="AG66" s="16">
        <f t="shared" si="668"/>
        <v>0.62694300518134716</v>
      </c>
      <c r="AH66" s="16">
        <f t="shared" si="668"/>
        <v>0.63157894736842102</v>
      </c>
      <c r="AI66" s="16">
        <f t="shared" si="668"/>
        <v>0.59067357512953367</v>
      </c>
      <c r="AJ66" s="16">
        <f t="shared" si="668"/>
        <v>0.63829787234042556</v>
      </c>
      <c r="AK66" s="16">
        <f t="shared" si="668"/>
        <v>0.68248175182481752</v>
      </c>
      <c r="AL66" s="16">
        <f t="shared" si="668"/>
        <v>0.63636363636363635</v>
      </c>
      <c r="AM66" s="16">
        <f t="shared" si="668"/>
        <v>0.62213740458015265</v>
      </c>
      <c r="AN66" s="16">
        <f t="shared" si="668"/>
        <v>0.63197026022304836</v>
      </c>
      <c r="AO66" s="16">
        <f t="shared" si="668"/>
        <v>0.65606936416184969</v>
      </c>
      <c r="AP66" s="16">
        <f t="shared" si="668"/>
        <v>0.61616161616161613</v>
      </c>
      <c r="AQ66" s="16">
        <f t="shared" si="668"/>
        <v>0.63387978142076506</v>
      </c>
      <c r="AR66" s="16">
        <f t="shared" si="668"/>
        <v>0.59839357429718876</v>
      </c>
      <c r="AS66" s="16">
        <f t="shared" si="668"/>
        <v>0.65988700564971747</v>
      </c>
      <c r="AT66" s="16">
        <f t="shared" si="668"/>
        <v>0.69398907103825136</v>
      </c>
      <c r="AU66" s="16">
        <f t="shared" si="668"/>
        <v>0.74849094567404428</v>
      </c>
      <c r="AV66" s="16">
        <f t="shared" si="668"/>
        <v>0.70708446866485009</v>
      </c>
      <c r="AW66" s="16">
        <f t="shared" si="668"/>
        <v>0.64815796448449503</v>
      </c>
      <c r="AX66" s="302"/>
      <c r="AY66" s="302"/>
      <c r="AZ66" s="302"/>
      <c r="BA66" s="302"/>
      <c r="BB66" s="302"/>
      <c r="BC66" s="302"/>
      <c r="BD66" s="302"/>
      <c r="BE66" s="302"/>
      <c r="BF66" s="302"/>
      <c r="BG66" s="302"/>
      <c r="BH66" s="302"/>
      <c r="BI66" s="302"/>
      <c r="BJ66" s="302"/>
      <c r="BK66" s="302"/>
      <c r="BL66" s="302"/>
      <c r="BM66" s="302"/>
      <c r="BN66" s="302"/>
      <c r="BO66" s="302"/>
      <c r="BP66" s="302"/>
      <c r="BQ66" s="302"/>
      <c r="BR66" s="302"/>
      <c r="BS66" s="302"/>
      <c r="BT66" s="302"/>
      <c r="BU66" s="302"/>
      <c r="BV66" s="302"/>
      <c r="BW66" s="302"/>
      <c r="BX66" s="302"/>
      <c r="BY66" s="302"/>
      <c r="BZ66" s="302"/>
      <c r="CA66" s="302"/>
      <c r="CB66" s="302"/>
      <c r="CC66" s="302"/>
      <c r="CD66" s="302"/>
      <c r="CE66" s="302"/>
      <c r="CF66" s="302"/>
      <c r="CG66" s="302"/>
      <c r="CH66" s="302"/>
      <c r="CI66" s="302"/>
      <c r="CJ66" s="302"/>
      <c r="CK66" s="302"/>
      <c r="CM66" s="90">
        <f>CM63/CM$58</f>
        <v>0.70853080568720384</v>
      </c>
      <c r="CN66" s="16">
        <f t="shared" ref="CN66:CW66" si="669">CN63/CN$58</f>
        <v>0.59470377019748655</v>
      </c>
      <c r="CO66" s="90">
        <f t="shared" si="669"/>
        <v>0.57359841936280564</v>
      </c>
      <c r="CP66" s="16">
        <f t="shared" si="669"/>
        <v>0.58916478555304741</v>
      </c>
      <c r="CQ66" s="90">
        <f t="shared" si="669"/>
        <v>0.59548254620123209</v>
      </c>
      <c r="CR66" s="16">
        <f t="shared" si="669"/>
        <v>0.66587957497048411</v>
      </c>
      <c r="CS66" s="90">
        <f t="shared" si="669"/>
        <v>0.67729083665338641</v>
      </c>
      <c r="CT66" s="16">
        <f t="shared" si="669"/>
        <v>0.65400843881856541</v>
      </c>
      <c r="CU66" s="90">
        <f t="shared" si="669"/>
        <v>0.64043583535108961</v>
      </c>
      <c r="CV66" s="90">
        <f t="shared" si="669"/>
        <v>0.63819577735124755</v>
      </c>
      <c r="CW66" s="90">
        <f t="shared" si="669"/>
        <v>0.63884251530328329</v>
      </c>
      <c r="CX66" s="220"/>
      <c r="CY66" s="220"/>
      <c r="CZ66" s="220"/>
      <c r="DA66" s="220"/>
      <c r="DB66" s="219"/>
      <c r="DC66" s="220"/>
      <c r="DD66" s="220"/>
      <c r="DE66" s="220"/>
      <c r="DF66" s="220"/>
      <c r="DG66" s="220"/>
      <c r="DH66" s="220"/>
    </row>
    <row r="67" spans="1:112" ht="12" hidden="1" outlineLevel="2" x14ac:dyDescent="0.3">
      <c r="A67" s="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c r="BJ67" s="34"/>
      <c r="BK67" s="34"/>
      <c r="BL67" s="34"/>
      <c r="BM67" s="34"/>
      <c r="BN67" s="34"/>
      <c r="BO67" s="34"/>
      <c r="BP67" s="34"/>
      <c r="BQ67" s="34"/>
      <c r="BR67" s="34"/>
      <c r="BS67" s="34"/>
      <c r="BT67" s="34"/>
      <c r="BU67" s="34"/>
      <c r="BV67" s="34"/>
      <c r="BW67" s="34"/>
      <c r="BX67" s="34"/>
      <c r="BY67" s="34"/>
      <c r="BZ67" s="34"/>
      <c r="CA67" s="34"/>
      <c r="CB67" s="34"/>
      <c r="CC67" s="34"/>
      <c r="CD67" s="34"/>
      <c r="CE67" s="34"/>
      <c r="CF67" s="34"/>
      <c r="CG67" s="34"/>
      <c r="CH67" s="34"/>
      <c r="CI67" s="34"/>
      <c r="CJ67" s="34"/>
      <c r="CK67" s="34"/>
      <c r="CL67" s="34"/>
      <c r="CM67" s="91"/>
      <c r="CO67" s="91"/>
      <c r="CQ67" s="91"/>
      <c r="CS67" s="91"/>
      <c r="CU67" s="91"/>
      <c r="CV67" s="103"/>
      <c r="CW67" s="103"/>
      <c r="CX67" s="103"/>
      <c r="CY67" s="103"/>
      <c r="CZ67" s="103"/>
      <c r="DA67" s="103"/>
      <c r="DB67" s="34"/>
      <c r="DC67" s="103"/>
      <c r="DD67" s="103"/>
      <c r="DE67" s="103"/>
      <c r="DF67" s="103"/>
      <c r="DG67" s="103"/>
      <c r="DH67" s="103"/>
    </row>
    <row r="68" spans="1:112" hidden="1" outlineLevel="2" x14ac:dyDescent="0.25">
      <c r="A68" s="44" t="s">
        <v>6</v>
      </c>
      <c r="B68" s="9">
        <v>0</v>
      </c>
      <c r="C68" s="9">
        <v>1.25</v>
      </c>
      <c r="D68" s="9">
        <v>4</v>
      </c>
      <c r="E68" s="9">
        <v>16.5</v>
      </c>
      <c r="F68" s="9">
        <v>23</v>
      </c>
      <c r="G68" s="9">
        <v>30</v>
      </c>
      <c r="H68" s="9">
        <v>45.25</v>
      </c>
      <c r="I68" s="9">
        <v>55</v>
      </c>
      <c r="J68" s="9">
        <v>53.5</v>
      </c>
      <c r="K68" s="9">
        <v>52</v>
      </c>
      <c r="L68" s="9">
        <v>46</v>
      </c>
      <c r="M68" s="9">
        <v>66</v>
      </c>
      <c r="N68" s="9">
        <v>56</v>
      </c>
      <c r="O68" s="9">
        <v>54</v>
      </c>
      <c r="P68" s="9">
        <v>56</v>
      </c>
      <c r="Q68" s="9">
        <v>69</v>
      </c>
      <c r="R68" s="9">
        <v>67</v>
      </c>
      <c r="S68" s="9">
        <v>67</v>
      </c>
      <c r="T68" s="9">
        <v>61</v>
      </c>
      <c r="U68" s="9">
        <v>70</v>
      </c>
      <c r="V68" s="9">
        <v>53</v>
      </c>
      <c r="W68" s="9">
        <v>50</v>
      </c>
      <c r="X68" s="9">
        <v>44</v>
      </c>
      <c r="Y68" s="9">
        <v>43</v>
      </c>
      <c r="Z68" s="9">
        <v>37</v>
      </c>
      <c r="AA68" s="9">
        <v>40</v>
      </c>
      <c r="AB68" s="9">
        <v>42</v>
      </c>
      <c r="AC68" s="9">
        <v>40</v>
      </c>
      <c r="AD68" s="9">
        <v>36</v>
      </c>
      <c r="AE68" s="9">
        <v>33</v>
      </c>
      <c r="AF68" s="9">
        <v>47</v>
      </c>
      <c r="AG68" s="9">
        <v>54</v>
      </c>
      <c r="AH68" s="9">
        <v>44</v>
      </c>
      <c r="AI68" s="9">
        <v>55</v>
      </c>
      <c r="AJ68" s="9">
        <v>47</v>
      </c>
      <c r="AK68" s="9">
        <v>64</v>
      </c>
      <c r="AL68" s="9">
        <v>41</v>
      </c>
      <c r="AM68" s="9">
        <v>66</v>
      </c>
      <c r="AN68" s="9">
        <v>67</v>
      </c>
      <c r="AO68" s="9">
        <v>88</v>
      </c>
      <c r="AP68" s="9">
        <v>83</v>
      </c>
      <c r="AQ68" s="9">
        <v>91</v>
      </c>
      <c r="AR68" s="9">
        <v>53</v>
      </c>
      <c r="AS68" s="9">
        <v>189</v>
      </c>
      <c r="AT68" s="9">
        <v>150</v>
      </c>
      <c r="AU68" s="9">
        <v>65</v>
      </c>
      <c r="AV68" s="9">
        <v>134</v>
      </c>
      <c r="AW68" s="9">
        <v>171.80099999999999</v>
      </c>
      <c r="AX68" s="302"/>
      <c r="AY68" s="302"/>
      <c r="AZ68" s="302"/>
      <c r="BA68" s="302"/>
      <c r="BB68" s="302"/>
      <c r="BC68" s="302"/>
      <c r="BD68" s="302"/>
      <c r="BE68" s="302"/>
      <c r="BF68" s="302"/>
      <c r="BG68" s="302"/>
      <c r="BH68" s="302"/>
      <c r="BI68" s="302"/>
      <c r="BJ68" s="302"/>
      <c r="BK68" s="302"/>
      <c r="BL68" s="302"/>
      <c r="BM68" s="302"/>
      <c r="BN68" s="302"/>
      <c r="BO68" s="302"/>
      <c r="BP68" s="302"/>
      <c r="BQ68" s="302"/>
      <c r="BR68" s="302"/>
      <c r="BS68" s="302"/>
      <c r="BT68" s="302"/>
      <c r="BU68" s="302"/>
      <c r="BV68" s="302"/>
      <c r="BW68" s="302"/>
      <c r="BX68" s="302"/>
      <c r="BY68" s="302"/>
      <c r="BZ68" s="302"/>
      <c r="CA68" s="302"/>
      <c r="CB68" s="302"/>
      <c r="CC68" s="302"/>
      <c r="CD68" s="302"/>
      <c r="CE68" s="302"/>
      <c r="CF68" s="302"/>
      <c r="CG68" s="302"/>
      <c r="CH68" s="302"/>
      <c r="CI68" s="302"/>
      <c r="CJ68" s="302"/>
      <c r="CK68" s="302"/>
      <c r="CM68" s="92">
        <f>SUM(B68:E68)</f>
        <v>21.75</v>
      </c>
      <c r="CN68" s="13">
        <f>SUM(F68:I68)</f>
        <v>153.25</v>
      </c>
      <c r="CO68" s="92">
        <f>SUM(J68:M68)</f>
        <v>217.5</v>
      </c>
      <c r="CP68" s="13">
        <f>SUM(N68:Q68)</f>
        <v>235</v>
      </c>
      <c r="CQ68" s="92">
        <f>SUM(R68:U68)</f>
        <v>265</v>
      </c>
      <c r="CR68" s="13">
        <f>SUM(V68:Y68)</f>
        <v>190</v>
      </c>
      <c r="CS68" s="92">
        <f>SUM(Z68:AC68)</f>
        <v>159</v>
      </c>
      <c r="CT68" s="13">
        <f>SUM(AD68:AG68)</f>
        <v>170</v>
      </c>
      <c r="CU68" s="92">
        <f>SUM(AH68:AK68)</f>
        <v>210</v>
      </c>
      <c r="CV68" s="92">
        <f>SUM(AL68:AO68)</f>
        <v>262</v>
      </c>
      <c r="CW68" s="92">
        <f>SUM(AP68:AS68)</f>
        <v>416</v>
      </c>
      <c r="CX68" s="218"/>
      <c r="CY68" s="218"/>
      <c r="CZ68" s="218"/>
      <c r="DA68" s="218"/>
      <c r="DB68" s="216"/>
      <c r="DC68" s="218"/>
      <c r="DD68" s="218"/>
      <c r="DE68" s="218"/>
      <c r="DF68" s="218"/>
      <c r="DG68" s="218"/>
      <c r="DH68" s="218"/>
    </row>
    <row r="69" spans="1:112" ht="12" hidden="1" outlineLevel="2" x14ac:dyDescent="0.3">
      <c r="A69" s="6" t="s">
        <v>1</v>
      </c>
      <c r="B69" s="15" t="s">
        <v>65</v>
      </c>
      <c r="C69" s="16" t="e">
        <f>IF(AND(B68&lt;0,C68&gt;0),"n/a",C68/B68-1)</f>
        <v>#DIV/0!</v>
      </c>
      <c r="D69" s="16">
        <f t="shared" ref="D69" si="670">IF(AND(C68&lt;0,D68&gt;0),"n/a",D68/C68-1)</f>
        <v>2.2000000000000002</v>
      </c>
      <c r="E69" s="16">
        <f t="shared" ref="E69" si="671">IF(AND(D68&lt;0,E68&gt;0),"n/a",E68/D68-1)</f>
        <v>3.125</v>
      </c>
      <c r="F69" s="16">
        <f>IF(AND(E68&lt;0,F68&gt;0),"n/a",F68/E68-1)</f>
        <v>0.39393939393939403</v>
      </c>
      <c r="G69" s="16">
        <f t="shared" ref="G69" si="672">IF(AND(F68&lt;0,G68&gt;0),"n/a",G68/F68-1)</f>
        <v>0.30434782608695654</v>
      </c>
      <c r="H69" s="16">
        <f t="shared" ref="H69" si="673">IF(AND(G68&lt;0,H68&gt;0),"n/a",H68/G68-1)</f>
        <v>0.5083333333333333</v>
      </c>
      <c r="I69" s="16">
        <f t="shared" ref="I69" si="674">IF(AND(H68&lt;0,I68&gt;0),"n/a",I68/H68-1)</f>
        <v>0.21546961325966851</v>
      </c>
      <c r="J69" s="16">
        <f t="shared" ref="J69" si="675">IF(AND(I68&lt;0,J68&gt;0),"n/a",J68/I68-1)</f>
        <v>-2.7272727272727226E-2</v>
      </c>
      <c r="K69" s="16">
        <f t="shared" ref="K69" si="676">IF(AND(J68&lt;0,K68&gt;0),"n/a",K68/J68-1)</f>
        <v>-2.8037383177570097E-2</v>
      </c>
      <c r="L69" s="16">
        <f t="shared" ref="L69" si="677">IF(AND(K68&lt;0,L68&gt;0),"n/a",L68/K68-1)</f>
        <v>-0.11538461538461542</v>
      </c>
      <c r="M69" s="16">
        <f t="shared" ref="M69" si="678">IF(AND(L68&lt;0,M68&gt;0),"n/a",M68/L68-1)</f>
        <v>0.43478260869565211</v>
      </c>
      <c r="N69" s="16">
        <f t="shared" ref="N69" si="679">IF(AND(M68&lt;0,N68&gt;0),"n/a",N68/M68-1)</f>
        <v>-0.15151515151515149</v>
      </c>
      <c r="O69" s="16">
        <f t="shared" ref="O69" si="680">IF(AND(N68&lt;0,O68&gt;0),"n/a",O68/N68-1)</f>
        <v>-3.5714285714285698E-2</v>
      </c>
      <c r="P69" s="16">
        <f t="shared" ref="P69" si="681">IF(AND(O68&lt;0,P68&gt;0),"n/a",P68/O68-1)</f>
        <v>3.7037037037036979E-2</v>
      </c>
      <c r="Q69" s="16">
        <f t="shared" ref="Q69" si="682">IF(AND(P68&lt;0,Q68&gt;0),"n/a",Q68/P68-1)</f>
        <v>0.23214285714285721</v>
      </c>
      <c r="R69" s="16">
        <f t="shared" ref="R69" si="683">IF(AND(Q68&lt;0,R68&gt;0),"n/a",R68/Q68-1)</f>
        <v>-2.8985507246376829E-2</v>
      </c>
      <c r="S69" s="16">
        <f t="shared" ref="S69" si="684">IF(AND(R68&lt;0,S68&gt;0),"n/a",S68/R68-1)</f>
        <v>0</v>
      </c>
      <c r="T69" s="16">
        <f t="shared" ref="T69" si="685">IF(AND(S68&lt;0,T68&gt;0),"n/a",T68/S68-1)</f>
        <v>-8.9552238805970186E-2</v>
      </c>
      <c r="U69" s="16">
        <f t="shared" ref="U69" si="686">IF(AND(T68&lt;0,U68&gt;0),"n/a",U68/T68-1)</f>
        <v>0.14754098360655732</v>
      </c>
      <c r="V69" s="16">
        <f t="shared" ref="V69" si="687">IF(AND(U68&lt;0,V68&gt;0),"n/a",V68/U68-1)</f>
        <v>-0.24285714285714288</v>
      </c>
      <c r="W69" s="16">
        <f t="shared" ref="W69" si="688">IF(AND(V68&lt;0,W68&gt;0),"n/a",W68/V68-1)</f>
        <v>-5.6603773584905648E-2</v>
      </c>
      <c r="X69" s="16">
        <f t="shared" ref="X69" si="689">IF(AND(W68&lt;0,X68&gt;0),"n/a",X68/W68-1)</f>
        <v>-0.12</v>
      </c>
      <c r="Y69" s="16">
        <f t="shared" ref="Y69" si="690">IF(AND(X68&lt;0,Y68&gt;0),"n/a",Y68/X68-1)</f>
        <v>-2.2727272727272707E-2</v>
      </c>
      <c r="Z69" s="16">
        <f t="shared" ref="Z69" si="691">IF(AND(Y68&lt;0,Z68&gt;0),"n/a",Z68/Y68-1)</f>
        <v>-0.13953488372093026</v>
      </c>
      <c r="AA69" s="16">
        <f t="shared" ref="AA69" si="692">IF(AND(Z68&lt;0,AA68&gt;0),"n/a",AA68/Z68-1)</f>
        <v>8.1081081081081141E-2</v>
      </c>
      <c r="AB69" s="16">
        <f t="shared" ref="AB69" si="693">IF(AND(AA68&lt;0,AB68&gt;0),"n/a",AB68/AA68-1)</f>
        <v>5.0000000000000044E-2</v>
      </c>
      <c r="AC69" s="16">
        <f t="shared" ref="AC69" si="694">IF(AND(AB68&lt;0,AC68&gt;0),"n/a",AC68/AB68-1)</f>
        <v>-4.7619047619047672E-2</v>
      </c>
      <c r="AD69" s="16">
        <f t="shared" ref="AD69" si="695">IF(AND(AC68&lt;0,AD68&gt;0),"n/a",AD68/AC68-1)</f>
        <v>-9.9999999999999978E-2</v>
      </c>
      <c r="AE69" s="16">
        <f t="shared" ref="AE69" si="696">IF(AND(AD68&lt;0,AE68&gt;0),"n/a",AE68/AD68-1)</f>
        <v>-8.333333333333337E-2</v>
      </c>
      <c r="AF69" s="16">
        <f t="shared" ref="AF69" si="697">IF(AND(AE68&lt;0,AF68&gt;0),"n/a",AF68/AE68-1)</f>
        <v>0.42424242424242431</v>
      </c>
      <c r="AG69" s="16">
        <f t="shared" ref="AG69" si="698">IF(AND(AF68&lt;0,AG68&gt;0),"n/a",AG68/AF68-1)</f>
        <v>0.14893617021276606</v>
      </c>
      <c r="AH69" s="16">
        <f t="shared" ref="AH69" si="699">IF(AND(AG68&lt;0,AH68&gt;0),"n/a",AH68/AG68-1)</f>
        <v>-0.18518518518518523</v>
      </c>
      <c r="AI69" s="16">
        <f t="shared" ref="AI69" si="700">IF(AND(AH68&lt;0,AI68&gt;0),"n/a",AI68/AH68-1)</f>
        <v>0.25</v>
      </c>
      <c r="AJ69" s="16">
        <f t="shared" ref="AJ69" si="701">IF(AND(AI68&lt;0,AJ68&gt;0),"n/a",AJ68/AI68-1)</f>
        <v>-0.1454545454545455</v>
      </c>
      <c r="AK69" s="16">
        <f t="shared" ref="AK69" si="702">IF(AND(AJ68&lt;0,AK68&gt;0),"n/a",AK68/AJ68-1)</f>
        <v>0.36170212765957444</v>
      </c>
      <c r="AL69" s="16">
        <f t="shared" ref="AL69" si="703">IF(AND(AK68&lt;0,AL68&gt;0),"n/a",AL68/AK68-1)</f>
        <v>-0.359375</v>
      </c>
      <c r="AM69" s="16">
        <f t="shared" ref="AM69" si="704">IF(AND(AL68&lt;0,AM68&gt;0),"n/a",AM68/AL68-1)</f>
        <v>0.60975609756097571</v>
      </c>
      <c r="AN69" s="16">
        <f t="shared" ref="AN69" si="705">IF(AND(AM68&lt;0,AN68&gt;0),"n/a",AN68/AM68-1)</f>
        <v>1.5151515151515138E-2</v>
      </c>
      <c r="AO69" s="16">
        <f t="shared" ref="AO69" si="706">IF(AND(AN68&lt;0,AO68&gt;0),"n/a",AO68/AN68-1)</f>
        <v>0.31343283582089554</v>
      </c>
      <c r="AP69" s="16">
        <f t="shared" ref="AP69" si="707">IF(AND(AO68&lt;0,AP68&gt;0),"n/a",AP68/AO68-1)</f>
        <v>-5.6818181818181768E-2</v>
      </c>
      <c r="AQ69" s="16">
        <f t="shared" ref="AQ69" si="708">IF(AND(AP68&lt;0,AQ68&gt;0),"n/a",AQ68/AP68-1)</f>
        <v>9.6385542168674787E-2</v>
      </c>
      <c r="AR69" s="16">
        <f t="shared" ref="AR69" si="709">IF(AND(AQ68&lt;0,AR68&gt;0),"n/a",AR68/AQ68-1)</f>
        <v>-0.41758241758241754</v>
      </c>
      <c r="AS69" s="16">
        <f t="shared" ref="AS69" si="710">IF(AND(AR68&lt;0,AS68&gt;0),"n/a",AS68/AR68-1)</f>
        <v>2.5660377358490565</v>
      </c>
      <c r="AT69" s="16">
        <f t="shared" ref="AT69" si="711">IF(AND(AS68&lt;0,AT68&gt;0),"n/a",AT68/AS68-1)</f>
        <v>-0.20634920634920639</v>
      </c>
      <c r="AU69" s="16">
        <f t="shared" ref="AU69" si="712">IF(AND(AT68&lt;0,AU68&gt;0),"n/a",AU68/AT68-1)</f>
        <v>-0.56666666666666665</v>
      </c>
      <c r="AV69" s="16">
        <f t="shared" ref="AV69" si="713">IF(AND(AU68&lt;0,AV68&gt;0),"n/a",AV68/AU68-1)</f>
        <v>1.0615384615384613</v>
      </c>
      <c r="AW69" s="16">
        <f t="shared" ref="AW69" si="714">IF(AND(AV68&lt;0,AW68&gt;0),"n/a",AW68/AV68-1)</f>
        <v>0.28209701492537298</v>
      </c>
      <c r="AX69" s="302"/>
      <c r="AY69" s="302"/>
      <c r="AZ69" s="302"/>
      <c r="BA69" s="302"/>
      <c r="BB69" s="302"/>
      <c r="BC69" s="302"/>
      <c r="BD69" s="302"/>
      <c r="BE69" s="302"/>
      <c r="BF69" s="302"/>
      <c r="BG69" s="302"/>
      <c r="BH69" s="302"/>
      <c r="BI69" s="302"/>
      <c r="BJ69" s="302"/>
      <c r="BK69" s="302"/>
      <c r="BL69" s="302"/>
      <c r="BM69" s="302"/>
      <c r="BN69" s="302"/>
      <c r="BO69" s="302"/>
      <c r="BP69" s="302"/>
      <c r="BQ69" s="302"/>
      <c r="BR69" s="302"/>
      <c r="BS69" s="302"/>
      <c r="BT69" s="302"/>
      <c r="BU69" s="302"/>
      <c r="BV69" s="302"/>
      <c r="BW69" s="302"/>
      <c r="BX69" s="302"/>
      <c r="BY69" s="302"/>
      <c r="BZ69" s="302"/>
      <c r="CA69" s="302"/>
      <c r="CB69" s="302"/>
      <c r="CC69" s="302"/>
      <c r="CD69" s="302"/>
      <c r="CE69" s="302"/>
      <c r="CF69" s="302"/>
      <c r="CG69" s="302"/>
      <c r="CH69" s="302"/>
      <c r="CI69" s="302"/>
      <c r="CJ69" s="302"/>
      <c r="CK69" s="302"/>
      <c r="CM69" s="89" t="s">
        <v>65</v>
      </c>
      <c r="CN69" s="15" t="s">
        <v>65</v>
      </c>
      <c r="CO69" s="89" t="s">
        <v>65</v>
      </c>
      <c r="CP69" s="15" t="s">
        <v>65</v>
      </c>
      <c r="CQ69" s="89" t="s">
        <v>65</v>
      </c>
      <c r="CR69" s="15" t="s">
        <v>65</v>
      </c>
      <c r="CS69" s="89" t="s">
        <v>65</v>
      </c>
      <c r="CT69" s="15" t="s">
        <v>65</v>
      </c>
      <c r="CU69" s="89" t="s">
        <v>65</v>
      </c>
      <c r="CV69" s="89" t="s">
        <v>65</v>
      </c>
      <c r="CW69" s="89" t="s">
        <v>65</v>
      </c>
      <c r="CX69" s="296"/>
      <c r="CY69" s="296"/>
      <c r="CZ69" s="296"/>
      <c r="DA69" s="296"/>
      <c r="DB69" s="297"/>
      <c r="DC69" s="296"/>
      <c r="DD69" s="296"/>
      <c r="DE69" s="296"/>
      <c r="DF69" s="296"/>
      <c r="DG69" s="296"/>
      <c r="DH69" s="296"/>
    </row>
    <row r="70" spans="1:112" ht="12" hidden="1" outlineLevel="2" x14ac:dyDescent="0.3">
      <c r="A70" s="6" t="s">
        <v>2</v>
      </c>
      <c r="B70" s="15" t="s">
        <v>65</v>
      </c>
      <c r="C70" s="15" t="s">
        <v>65</v>
      </c>
      <c r="D70" s="15" t="s">
        <v>65</v>
      </c>
      <c r="E70" s="15" t="s">
        <v>65</v>
      </c>
      <c r="F70" s="16" t="e">
        <f>IF(AND(B68&lt;0,F68&gt;0),"n/a",F68/B68-1)</f>
        <v>#DIV/0!</v>
      </c>
      <c r="G70" s="16">
        <f t="shared" ref="G70" si="715">IF(AND(C68&lt;0,G68&gt;0),"n/a",G68/C68-1)</f>
        <v>23</v>
      </c>
      <c r="H70" s="16">
        <f t="shared" ref="H70" si="716">IF(AND(D68&lt;0,H68&gt;0),"n/a",H68/D68-1)</f>
        <v>10.3125</v>
      </c>
      <c r="I70" s="16">
        <f t="shared" ref="I70" si="717">IF(AND(E68&lt;0,I68&gt;0),"n/a",I68/E68-1)</f>
        <v>2.3333333333333335</v>
      </c>
      <c r="J70" s="16">
        <f t="shared" ref="J70" si="718">IF(AND(F68&lt;0,J68&gt;0),"n/a",J68/F68-1)</f>
        <v>1.3260869565217392</v>
      </c>
      <c r="K70" s="16">
        <f t="shared" ref="K70" si="719">IF(AND(G68&lt;0,K68&gt;0),"n/a",K68/G68-1)</f>
        <v>0.73333333333333339</v>
      </c>
      <c r="L70" s="16">
        <f t="shared" ref="L70" si="720">IF(AND(H68&lt;0,L68&gt;0),"n/a",L68/H68-1)</f>
        <v>1.6574585635359185E-2</v>
      </c>
      <c r="M70" s="16">
        <f t="shared" ref="M70" si="721">IF(AND(I68&lt;0,M68&gt;0),"n/a",M68/I68-1)</f>
        <v>0.19999999999999996</v>
      </c>
      <c r="N70" s="16">
        <f t="shared" ref="N70" si="722">IF(AND(J68&lt;0,N68&gt;0),"n/a",N68/J68-1)</f>
        <v>4.6728971962616717E-2</v>
      </c>
      <c r="O70" s="16">
        <f t="shared" ref="O70" si="723">IF(AND(K68&lt;0,O68&gt;0),"n/a",O68/K68-1)</f>
        <v>3.8461538461538547E-2</v>
      </c>
      <c r="P70" s="16">
        <f t="shared" ref="P70" si="724">IF(AND(L68&lt;0,P68&gt;0),"n/a",P68/L68-1)</f>
        <v>0.21739130434782616</v>
      </c>
      <c r="Q70" s="16">
        <f t="shared" ref="Q70" si="725">IF(AND(M68&lt;0,Q68&gt;0),"n/a",Q68/M68-1)</f>
        <v>4.5454545454545414E-2</v>
      </c>
      <c r="R70" s="16">
        <f t="shared" ref="R70" si="726">IF(AND(N68&lt;0,R68&gt;0),"n/a",R68/N68-1)</f>
        <v>0.1964285714285714</v>
      </c>
      <c r="S70" s="16">
        <f t="shared" ref="S70" si="727">IF(AND(O68&lt;0,S68&gt;0),"n/a",S68/O68-1)</f>
        <v>0.2407407407407407</v>
      </c>
      <c r="T70" s="16">
        <f t="shared" ref="T70" si="728">IF(AND(P68&lt;0,T68&gt;0),"n/a",T68/P68-1)</f>
        <v>8.9285714285714191E-2</v>
      </c>
      <c r="U70" s="16">
        <f t="shared" ref="U70" si="729">IF(AND(Q68&lt;0,U68&gt;0),"n/a",U68/Q68-1)</f>
        <v>1.449275362318847E-2</v>
      </c>
      <c r="V70" s="16">
        <f t="shared" ref="V70" si="730">IF(AND(R68&lt;0,V68&gt;0),"n/a",V68/R68-1)</f>
        <v>-0.20895522388059706</v>
      </c>
      <c r="W70" s="16">
        <f t="shared" ref="W70" si="731">IF(AND(S68&lt;0,W68&gt;0),"n/a",W68/S68-1)</f>
        <v>-0.25373134328358204</v>
      </c>
      <c r="X70" s="16">
        <f t="shared" ref="X70" si="732">IF(AND(T68&lt;0,X68&gt;0),"n/a",X68/T68-1)</f>
        <v>-0.27868852459016391</v>
      </c>
      <c r="Y70" s="16">
        <f t="shared" ref="Y70" si="733">IF(AND(U68&lt;0,Y68&gt;0),"n/a",Y68/U68-1)</f>
        <v>-0.38571428571428568</v>
      </c>
      <c r="Z70" s="16">
        <f t="shared" ref="Z70" si="734">IF(AND(V68&lt;0,Z68&gt;0),"n/a",Z68/V68-1)</f>
        <v>-0.30188679245283023</v>
      </c>
      <c r="AA70" s="16">
        <f t="shared" ref="AA70" si="735">IF(AND(W68&lt;0,AA68&gt;0),"n/a",AA68/W68-1)</f>
        <v>-0.19999999999999996</v>
      </c>
      <c r="AB70" s="16">
        <f t="shared" ref="AB70" si="736">IF(AND(X68&lt;0,AB68&gt;0),"n/a",AB68/X68-1)</f>
        <v>-4.5454545454545414E-2</v>
      </c>
      <c r="AC70" s="16">
        <f t="shared" ref="AC70" si="737">IF(AND(Y68&lt;0,AC68&gt;0),"n/a",AC68/Y68-1)</f>
        <v>-6.9767441860465129E-2</v>
      </c>
      <c r="AD70" s="16">
        <f t="shared" ref="AD70" si="738">IF(AND(Z68&lt;0,AD68&gt;0),"n/a",AD68/Z68-1)</f>
        <v>-2.7027027027026973E-2</v>
      </c>
      <c r="AE70" s="16">
        <f t="shared" ref="AE70" si="739">IF(AND(AA68&lt;0,AE68&gt;0),"n/a",AE68/AA68-1)</f>
        <v>-0.17500000000000004</v>
      </c>
      <c r="AF70" s="16">
        <f t="shared" ref="AF70" si="740">IF(AND(AB68&lt;0,AF68&gt;0),"n/a",AF68/AB68-1)</f>
        <v>0.11904761904761907</v>
      </c>
      <c r="AG70" s="16">
        <f t="shared" ref="AG70" si="741">IF(AND(AC68&lt;0,AG68&gt;0),"n/a",AG68/AC68-1)</f>
        <v>0.35000000000000009</v>
      </c>
      <c r="AH70" s="16">
        <f t="shared" ref="AH70" si="742">IF(AND(AD68&lt;0,AH68&gt;0),"n/a",AH68/AD68-1)</f>
        <v>0.22222222222222232</v>
      </c>
      <c r="AI70" s="16">
        <f t="shared" ref="AI70" si="743">IF(AND(AE68&lt;0,AI68&gt;0),"n/a",AI68/AE68-1)</f>
        <v>0.66666666666666674</v>
      </c>
      <c r="AJ70" s="16">
        <f t="shared" ref="AJ70" si="744">IF(AND(AF68&lt;0,AJ68&gt;0),"n/a",AJ68/AF68-1)</f>
        <v>0</v>
      </c>
      <c r="AK70" s="16">
        <f t="shared" ref="AK70" si="745">IF(AND(AG68&lt;0,AK68&gt;0),"n/a",AK68/AG68-1)</f>
        <v>0.18518518518518512</v>
      </c>
      <c r="AL70" s="16">
        <f t="shared" ref="AL70" si="746">IF(AND(AH68&lt;0,AL68&gt;0),"n/a",AL68/AH68-1)</f>
        <v>-6.8181818181818232E-2</v>
      </c>
      <c r="AM70" s="16">
        <f t="shared" ref="AM70" si="747">IF(AND(AI68&lt;0,AM68&gt;0),"n/a",AM68/AI68-1)</f>
        <v>0.19999999999999996</v>
      </c>
      <c r="AN70" s="16">
        <f t="shared" ref="AN70" si="748">IF(AND(AJ68&lt;0,AN68&gt;0),"n/a",AN68/AJ68-1)</f>
        <v>0.42553191489361697</v>
      </c>
      <c r="AO70" s="16">
        <f t="shared" ref="AO70" si="749">IF(AND(AK68&lt;0,AO68&gt;0),"n/a",AO68/AK68-1)</f>
        <v>0.375</v>
      </c>
      <c r="AP70" s="16">
        <f t="shared" ref="AP70" si="750">IF(AND(AL68&lt;0,AP68&gt;0),"n/a",AP68/AL68-1)</f>
        <v>1.024390243902439</v>
      </c>
      <c r="AQ70" s="16">
        <f t="shared" ref="AQ70" si="751">IF(AND(AM68&lt;0,AQ68&gt;0),"n/a",AQ68/AM68-1)</f>
        <v>0.3787878787878789</v>
      </c>
      <c r="AR70" s="16">
        <f t="shared" ref="AR70" si="752">IF(AND(AN68&lt;0,AR68&gt;0),"n/a",AR68/AN68-1)</f>
        <v>-0.20895522388059706</v>
      </c>
      <c r="AS70" s="16">
        <f t="shared" ref="AS70" si="753">IF(AND(AO68&lt;0,AS68&gt;0),"n/a",AS68/AO68-1)</f>
        <v>1.1477272727272729</v>
      </c>
      <c r="AT70" s="16">
        <f t="shared" ref="AT70" si="754">IF(AND(AP68&lt;0,AT68&gt;0),"n/a",AT68/AP68-1)</f>
        <v>0.80722891566265065</v>
      </c>
      <c r="AU70" s="16">
        <f t="shared" ref="AU70" si="755">IF(AND(AQ68&lt;0,AU68&gt;0),"n/a",AU68/AQ68-1)</f>
        <v>-0.2857142857142857</v>
      </c>
      <c r="AV70" s="16">
        <f t="shared" ref="AV70" si="756">IF(AND(AR68&lt;0,AV68&gt;0),"n/a",AV68/AR68-1)</f>
        <v>1.5283018867924527</v>
      </c>
      <c r="AW70" s="16">
        <f t="shared" ref="AW70" si="757">IF(AND(AS68&lt;0,AW68&gt;0),"n/a",AW68/AS68-1)</f>
        <v>-9.1000000000000081E-2</v>
      </c>
      <c r="AX70" s="302"/>
      <c r="AY70" s="302"/>
      <c r="AZ70" s="302"/>
      <c r="BA70" s="302"/>
      <c r="BB70" s="302"/>
      <c r="BC70" s="302"/>
      <c r="BD70" s="302"/>
      <c r="BE70" s="302"/>
      <c r="BF70" s="302"/>
      <c r="BG70" s="302"/>
      <c r="BH70" s="302"/>
      <c r="BI70" s="302"/>
      <c r="BJ70" s="302"/>
      <c r="BK70" s="302"/>
      <c r="BL70" s="302"/>
      <c r="BM70" s="302"/>
      <c r="BN70" s="302"/>
      <c r="BO70" s="302"/>
      <c r="BP70" s="302"/>
      <c r="BQ70" s="302"/>
      <c r="BR70" s="302"/>
      <c r="BS70" s="302"/>
      <c r="BT70" s="302"/>
      <c r="BU70" s="302"/>
      <c r="BV70" s="302"/>
      <c r="BW70" s="302"/>
      <c r="BX70" s="302"/>
      <c r="BY70" s="302"/>
      <c r="BZ70" s="302"/>
      <c r="CA70" s="302"/>
      <c r="CB70" s="302"/>
      <c r="CC70" s="302"/>
      <c r="CD70" s="302"/>
      <c r="CE70" s="302"/>
      <c r="CF70" s="302"/>
      <c r="CG70" s="302"/>
      <c r="CH70" s="302"/>
      <c r="CI70" s="302"/>
      <c r="CJ70" s="302"/>
      <c r="CK70" s="302"/>
      <c r="CM70" s="89" t="s">
        <v>65</v>
      </c>
      <c r="CN70" s="16">
        <f>IF(AND(CM68&lt;0,CN68&gt;0),"n/a",CN68/CM68-1)</f>
        <v>6.0459770114942533</v>
      </c>
      <c r="CO70" s="90">
        <f>IF(AND(CN68&lt;0,CO68&gt;0),"n/a",CO68/CN68-1)</f>
        <v>0.41924959216965751</v>
      </c>
      <c r="CP70" s="16">
        <f t="shared" ref="CP70:CW70" si="758">IF(AND(CO68&lt;0,CP68&gt;0),"n/a",CP68/CO68-1)</f>
        <v>8.0459770114942541E-2</v>
      </c>
      <c r="CQ70" s="90">
        <f t="shared" si="758"/>
        <v>0.12765957446808507</v>
      </c>
      <c r="CR70" s="16">
        <f t="shared" si="758"/>
        <v>-0.28301886792452835</v>
      </c>
      <c r="CS70" s="90">
        <f t="shared" si="758"/>
        <v>-0.16315789473684206</v>
      </c>
      <c r="CT70" s="16">
        <f t="shared" si="758"/>
        <v>6.9182389937106903E-2</v>
      </c>
      <c r="CU70" s="90">
        <f t="shared" si="758"/>
        <v>0.23529411764705888</v>
      </c>
      <c r="CV70" s="90">
        <f t="shared" si="758"/>
        <v>0.24761904761904763</v>
      </c>
      <c r="CW70" s="90">
        <f t="shared" si="758"/>
        <v>0.58778625954198471</v>
      </c>
      <c r="CX70" s="220"/>
      <c r="CY70" s="220"/>
      <c r="CZ70" s="220"/>
      <c r="DA70" s="220"/>
      <c r="DB70" s="219"/>
      <c r="DC70" s="220"/>
      <c r="DD70" s="220"/>
      <c r="DE70" s="220"/>
      <c r="DF70" s="220"/>
      <c r="DG70" s="220"/>
      <c r="DH70" s="220"/>
    </row>
    <row r="71" spans="1:112" ht="12" hidden="1" outlineLevel="2" x14ac:dyDescent="0.3">
      <c r="A71" s="6" t="s">
        <v>10</v>
      </c>
      <c r="B71" s="16">
        <f>B68/B$58</f>
        <v>0</v>
      </c>
      <c r="C71" s="16">
        <f t="shared" ref="C71:AW71" si="759">C68/C$58</f>
        <v>0.16666666666666666</v>
      </c>
      <c r="D71" s="16">
        <f t="shared" si="759"/>
        <v>0.23529411764705882</v>
      </c>
      <c r="E71" s="16">
        <f t="shared" si="759"/>
        <v>0.21710526315789475</v>
      </c>
      <c r="F71" s="16">
        <f t="shared" si="759"/>
        <v>0.24468085106382978</v>
      </c>
      <c r="G71" s="16">
        <f t="shared" si="759"/>
        <v>0.25210084033613445</v>
      </c>
      <c r="H71" s="16">
        <f t="shared" si="759"/>
        <v>0.29006410256410259</v>
      </c>
      <c r="I71" s="16">
        <f t="shared" si="759"/>
        <v>0.29255319148936171</v>
      </c>
      <c r="J71" s="16">
        <f t="shared" si="759"/>
        <v>0.28794402583423034</v>
      </c>
      <c r="K71" s="16">
        <f t="shared" si="759"/>
        <v>0.27083333333333331</v>
      </c>
      <c r="L71" s="16">
        <f t="shared" si="759"/>
        <v>0.26136363636363635</v>
      </c>
      <c r="M71" s="16">
        <f t="shared" si="759"/>
        <v>0.2578125</v>
      </c>
      <c r="N71" s="16">
        <f t="shared" si="759"/>
        <v>0.26291079812206575</v>
      </c>
      <c r="O71" s="16">
        <f t="shared" si="759"/>
        <v>0.25233644859813081</v>
      </c>
      <c r="P71" s="16">
        <f t="shared" si="759"/>
        <v>0.25688073394495414</v>
      </c>
      <c r="Q71" s="16">
        <f t="shared" si="759"/>
        <v>0.2863070539419087</v>
      </c>
      <c r="R71" s="16">
        <f t="shared" si="759"/>
        <v>0.28270042194092826</v>
      </c>
      <c r="S71" s="16">
        <f t="shared" si="759"/>
        <v>0.28632478632478631</v>
      </c>
      <c r="T71" s="16">
        <f t="shared" si="759"/>
        <v>0.24796747967479674</v>
      </c>
      <c r="U71" s="16">
        <f t="shared" si="759"/>
        <v>0.2723735408560311</v>
      </c>
      <c r="V71" s="16">
        <f t="shared" si="759"/>
        <v>0.23451327433628319</v>
      </c>
      <c r="W71" s="16">
        <f t="shared" si="759"/>
        <v>0.23255813953488372</v>
      </c>
      <c r="X71" s="16">
        <f t="shared" si="759"/>
        <v>0.21782178217821782</v>
      </c>
      <c r="Y71" s="16">
        <f t="shared" si="759"/>
        <v>0.2107843137254902</v>
      </c>
      <c r="Z71" s="16">
        <f t="shared" si="759"/>
        <v>0.20441988950276244</v>
      </c>
      <c r="AA71" s="16">
        <f t="shared" si="759"/>
        <v>0.20304568527918782</v>
      </c>
      <c r="AB71" s="16">
        <f t="shared" si="759"/>
        <v>0.2153846153846154</v>
      </c>
      <c r="AC71" s="16">
        <f t="shared" si="759"/>
        <v>0.22222222222222221</v>
      </c>
      <c r="AD71" s="16">
        <f t="shared" si="759"/>
        <v>0.20571428571428571</v>
      </c>
      <c r="AE71" s="16">
        <f t="shared" si="759"/>
        <v>0.21019108280254778</v>
      </c>
      <c r="AF71" s="16">
        <f t="shared" si="759"/>
        <v>0.25268817204301075</v>
      </c>
      <c r="AG71" s="16">
        <f t="shared" si="759"/>
        <v>0.27979274611398963</v>
      </c>
      <c r="AH71" s="16">
        <f t="shared" si="759"/>
        <v>0.25730994152046782</v>
      </c>
      <c r="AI71" s="16">
        <f t="shared" si="759"/>
        <v>0.28497409326424872</v>
      </c>
      <c r="AJ71" s="16">
        <f t="shared" si="759"/>
        <v>0.25</v>
      </c>
      <c r="AK71" s="16">
        <f t="shared" si="759"/>
        <v>0.23357664233576642</v>
      </c>
      <c r="AL71" s="16">
        <f t="shared" si="759"/>
        <v>0.24848484848484848</v>
      </c>
      <c r="AM71" s="16">
        <f t="shared" si="759"/>
        <v>0.25190839694656486</v>
      </c>
      <c r="AN71" s="16">
        <f t="shared" si="759"/>
        <v>0.24907063197026022</v>
      </c>
      <c r="AO71" s="16">
        <f t="shared" si="759"/>
        <v>0.25433526011560692</v>
      </c>
      <c r="AP71" s="16">
        <f t="shared" si="759"/>
        <v>0.27946127946127947</v>
      </c>
      <c r="AQ71" s="16">
        <f t="shared" si="759"/>
        <v>0.24863387978142076</v>
      </c>
      <c r="AR71" s="16">
        <f t="shared" si="759"/>
        <v>0.21285140562248997</v>
      </c>
      <c r="AS71" s="16">
        <f t="shared" si="759"/>
        <v>0.2135593220338983</v>
      </c>
      <c r="AT71" s="16">
        <f t="shared" si="759"/>
        <v>0.20491803278688525</v>
      </c>
      <c r="AU71" s="16">
        <f t="shared" si="759"/>
        <v>0.13078470824949698</v>
      </c>
      <c r="AV71" s="16">
        <f t="shared" si="759"/>
        <v>0.18256130790190736</v>
      </c>
      <c r="AW71" s="16">
        <f t="shared" si="759"/>
        <v>0.22320746480410347</v>
      </c>
      <c r="AX71" s="302"/>
      <c r="AY71" s="302"/>
      <c r="AZ71" s="302"/>
      <c r="BA71" s="302"/>
      <c r="BB71" s="302"/>
      <c r="BC71" s="302"/>
      <c r="BD71" s="302"/>
      <c r="BE71" s="302"/>
      <c r="BF71" s="302"/>
      <c r="BG71" s="302"/>
      <c r="BH71" s="302"/>
      <c r="BI71" s="302"/>
      <c r="BJ71" s="302"/>
      <c r="BK71" s="302"/>
      <c r="BL71" s="302"/>
      <c r="BM71" s="302"/>
      <c r="BN71" s="302"/>
      <c r="BO71" s="302"/>
      <c r="BP71" s="302"/>
      <c r="BQ71" s="302"/>
      <c r="BR71" s="302"/>
      <c r="BS71" s="302"/>
      <c r="BT71" s="302"/>
      <c r="BU71" s="302"/>
      <c r="BV71" s="302"/>
      <c r="BW71" s="302"/>
      <c r="BX71" s="302"/>
      <c r="BY71" s="302"/>
      <c r="BZ71" s="302"/>
      <c r="CA71" s="302"/>
      <c r="CB71" s="302"/>
      <c r="CC71" s="302"/>
      <c r="CD71" s="302"/>
      <c r="CE71" s="302"/>
      <c r="CF71" s="302"/>
      <c r="CG71" s="302"/>
      <c r="CH71" s="302"/>
      <c r="CI71" s="302"/>
      <c r="CJ71" s="302"/>
      <c r="CK71" s="302"/>
      <c r="CM71" s="90">
        <f>CM68/CM$58</f>
        <v>0.20616113744075829</v>
      </c>
      <c r="CN71" s="16">
        <f t="shared" ref="CN71:CW71" si="760">CN68/CN$58</f>
        <v>0.2751346499102334</v>
      </c>
      <c r="CO71" s="90">
        <f t="shared" si="760"/>
        <v>0.26858483576191655</v>
      </c>
      <c r="CP71" s="16">
        <f t="shared" si="760"/>
        <v>0.26523702031602708</v>
      </c>
      <c r="CQ71" s="90">
        <f t="shared" si="760"/>
        <v>0.27207392197125257</v>
      </c>
      <c r="CR71" s="16">
        <f t="shared" si="760"/>
        <v>0.22432113341204249</v>
      </c>
      <c r="CS71" s="90">
        <f t="shared" si="760"/>
        <v>0.21115537848605578</v>
      </c>
      <c r="CT71" s="16">
        <f t="shared" si="760"/>
        <v>0.23909985935302391</v>
      </c>
      <c r="CU71" s="90">
        <f t="shared" si="760"/>
        <v>0.25423728813559321</v>
      </c>
      <c r="CV71" s="90">
        <f t="shared" si="760"/>
        <v>0.25143953934740881</v>
      </c>
      <c r="CW71" s="90">
        <f t="shared" si="760"/>
        <v>0.23149693934335003</v>
      </c>
      <c r="CX71" s="220"/>
      <c r="CY71" s="220"/>
      <c r="CZ71" s="220"/>
      <c r="DA71" s="220"/>
      <c r="DB71" s="219"/>
      <c r="DC71" s="220"/>
      <c r="DD71" s="220"/>
      <c r="DE71" s="220"/>
      <c r="DF71" s="220"/>
      <c r="DG71" s="220"/>
      <c r="DH71" s="220"/>
    </row>
    <row r="72" spans="1:112" ht="12" hidden="1" outlineLevel="2" x14ac:dyDescent="0.3">
      <c r="A72" s="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c r="BK72" s="34"/>
      <c r="BL72" s="34"/>
      <c r="BM72" s="34"/>
      <c r="BN72" s="34"/>
      <c r="BO72" s="34"/>
      <c r="BP72" s="34"/>
      <c r="BQ72" s="34"/>
      <c r="BR72" s="34"/>
      <c r="BS72" s="34"/>
      <c r="BT72" s="34"/>
      <c r="BU72" s="34"/>
      <c r="BV72" s="34"/>
      <c r="BW72" s="34"/>
      <c r="BX72" s="34"/>
      <c r="BY72" s="34"/>
      <c r="BZ72" s="34"/>
      <c r="CA72" s="34"/>
      <c r="CB72" s="34"/>
      <c r="CC72" s="34"/>
      <c r="CD72" s="34"/>
      <c r="CE72" s="34"/>
      <c r="CF72" s="34"/>
      <c r="CG72" s="34"/>
      <c r="CH72" s="34"/>
      <c r="CI72" s="34"/>
      <c r="CJ72" s="34"/>
      <c r="CK72" s="34"/>
      <c r="CL72" s="34"/>
      <c r="CM72" s="91"/>
      <c r="CO72" s="91"/>
      <c r="CQ72" s="91"/>
      <c r="CS72" s="91"/>
      <c r="CU72" s="91"/>
      <c r="CV72" s="103"/>
      <c r="CW72" s="103"/>
      <c r="CX72" s="103"/>
      <c r="CY72" s="103"/>
      <c r="CZ72" s="103"/>
      <c r="DA72" s="103"/>
      <c r="DB72" s="34"/>
      <c r="DC72" s="103"/>
      <c r="DD72" s="103"/>
      <c r="DE72" s="103"/>
      <c r="DF72" s="103"/>
      <c r="DG72" s="103"/>
      <c r="DH72" s="103"/>
    </row>
    <row r="73" spans="1:112" hidden="1" outlineLevel="2" x14ac:dyDescent="0.25">
      <c r="A73" s="44" t="s">
        <v>7</v>
      </c>
      <c r="B73" s="9">
        <v>0</v>
      </c>
      <c r="C73" s="9">
        <v>0</v>
      </c>
      <c r="D73" s="9">
        <v>1</v>
      </c>
      <c r="E73" s="9">
        <v>5</v>
      </c>
      <c r="F73" s="9">
        <v>6</v>
      </c>
      <c r="G73" s="9">
        <v>8</v>
      </c>
      <c r="H73" s="9">
        <v>16.25</v>
      </c>
      <c r="I73" s="9">
        <v>20</v>
      </c>
      <c r="J73" s="9">
        <v>18.8</v>
      </c>
      <c r="K73" s="9">
        <v>20</v>
      </c>
      <c r="L73" s="9">
        <v>21</v>
      </c>
      <c r="M73" s="9">
        <v>30</v>
      </c>
      <c r="N73" s="9">
        <v>21</v>
      </c>
      <c r="O73" s="9">
        <v>22</v>
      </c>
      <c r="P73" s="9">
        <v>23</v>
      </c>
      <c r="Q73" s="9">
        <v>23</v>
      </c>
      <c r="R73" s="9">
        <v>21</v>
      </c>
      <c r="S73" s="9">
        <v>23</v>
      </c>
      <c r="T73" s="9">
        <v>23</v>
      </c>
      <c r="U73" s="9">
        <v>23</v>
      </c>
      <c r="V73" s="9">
        <v>18</v>
      </c>
      <c r="W73" s="9">
        <v>18</v>
      </c>
      <c r="X73" s="9">
        <v>15</v>
      </c>
      <c r="Y73" s="9">
        <v>15</v>
      </c>
      <c r="Z73" s="9">
        <v>13</v>
      </c>
      <c r="AA73" s="9">
        <v>16</v>
      </c>
      <c r="AB73" s="9">
        <v>17</v>
      </c>
      <c r="AC73" s="9">
        <v>12</v>
      </c>
      <c r="AD73" s="9">
        <v>14</v>
      </c>
      <c r="AE73" s="9">
        <v>11</v>
      </c>
      <c r="AF73" s="9">
        <v>11</v>
      </c>
      <c r="AG73" s="9">
        <v>11</v>
      </c>
      <c r="AH73" s="9">
        <v>11</v>
      </c>
      <c r="AI73" s="9">
        <v>19</v>
      </c>
      <c r="AJ73" s="9">
        <v>16</v>
      </c>
      <c r="AK73" s="9">
        <v>17</v>
      </c>
      <c r="AL73" s="9">
        <v>12</v>
      </c>
      <c r="AM73" s="9">
        <v>27</v>
      </c>
      <c r="AN73" s="9">
        <v>24</v>
      </c>
      <c r="AO73" s="9">
        <v>23</v>
      </c>
      <c r="AP73" s="9">
        <v>21</v>
      </c>
      <c r="AQ73" s="9">
        <v>29</v>
      </c>
      <c r="AR73" s="9">
        <v>28</v>
      </c>
      <c r="AS73" s="9">
        <v>90</v>
      </c>
      <c r="AT73" s="9">
        <v>54</v>
      </c>
      <c r="AU73" s="9">
        <v>38</v>
      </c>
      <c r="AV73" s="9">
        <v>63</v>
      </c>
      <c r="AW73" s="9">
        <v>78.12</v>
      </c>
      <c r="AX73" s="302"/>
      <c r="AY73" s="302"/>
      <c r="AZ73" s="302"/>
      <c r="BA73" s="302"/>
      <c r="BB73" s="302"/>
      <c r="BC73" s="302"/>
      <c r="BD73" s="302"/>
      <c r="BE73" s="302"/>
      <c r="BF73" s="302"/>
      <c r="BG73" s="302"/>
      <c r="BH73" s="302"/>
      <c r="BI73" s="302"/>
      <c r="BJ73" s="302"/>
      <c r="BK73" s="302"/>
      <c r="BL73" s="302"/>
      <c r="BM73" s="302"/>
      <c r="BN73" s="302"/>
      <c r="BO73" s="302"/>
      <c r="BP73" s="302"/>
      <c r="BQ73" s="302"/>
      <c r="BR73" s="302"/>
      <c r="BS73" s="302"/>
      <c r="BT73" s="302"/>
      <c r="BU73" s="302"/>
      <c r="BV73" s="302"/>
      <c r="BW73" s="302"/>
      <c r="BX73" s="302"/>
      <c r="BY73" s="302"/>
      <c r="BZ73" s="302"/>
      <c r="CA73" s="302"/>
      <c r="CB73" s="302"/>
      <c r="CC73" s="302"/>
      <c r="CD73" s="302"/>
      <c r="CE73" s="302"/>
      <c r="CF73" s="302"/>
      <c r="CG73" s="302"/>
      <c r="CH73" s="302"/>
      <c r="CI73" s="302"/>
      <c r="CJ73" s="302"/>
      <c r="CK73" s="302"/>
      <c r="CM73" s="92">
        <f>SUM(B73:E73)</f>
        <v>6</v>
      </c>
      <c r="CN73" s="13">
        <f>SUM(F73:I73)</f>
        <v>50.25</v>
      </c>
      <c r="CO73" s="92">
        <f>SUM(J73:M73)</f>
        <v>89.8</v>
      </c>
      <c r="CP73" s="13">
        <f>SUM(N73:Q73)</f>
        <v>89</v>
      </c>
      <c r="CQ73" s="92">
        <f>SUM(R73:U73)</f>
        <v>90</v>
      </c>
      <c r="CR73" s="13">
        <f>SUM(V73:Y73)</f>
        <v>66</v>
      </c>
      <c r="CS73" s="92">
        <f>SUM(Z73:AC73)</f>
        <v>58</v>
      </c>
      <c r="CT73" s="13">
        <f>SUM(AD73:AG73)</f>
        <v>47</v>
      </c>
      <c r="CU73" s="92">
        <f>SUM(AH73:AK73)</f>
        <v>63</v>
      </c>
      <c r="CV73" s="92">
        <f>SUM(AL73:AO73)</f>
        <v>86</v>
      </c>
      <c r="CW73" s="92">
        <f>SUM(AP73:AS73)</f>
        <v>168</v>
      </c>
      <c r="CX73" s="218"/>
      <c r="CY73" s="218"/>
      <c r="CZ73" s="218"/>
      <c r="DA73" s="218"/>
      <c r="DB73" s="216"/>
      <c r="DC73" s="218"/>
      <c r="DD73" s="218"/>
      <c r="DE73" s="218"/>
      <c r="DF73" s="218"/>
      <c r="DG73" s="218"/>
      <c r="DH73" s="218"/>
    </row>
    <row r="74" spans="1:112" ht="12" hidden="1" outlineLevel="2" x14ac:dyDescent="0.3">
      <c r="A74" s="6" t="s">
        <v>1</v>
      </c>
      <c r="B74" s="15" t="s">
        <v>65</v>
      </c>
      <c r="C74" s="16" t="e">
        <f>IF(AND(B73&lt;0,C73&gt;0),"n/a",C73/B73-1)</f>
        <v>#DIV/0!</v>
      </c>
      <c r="D74" s="16" t="e">
        <f t="shared" ref="D74" si="761">IF(AND(C73&lt;0,D73&gt;0),"n/a",D73/C73-1)</f>
        <v>#DIV/0!</v>
      </c>
      <c r="E74" s="16">
        <f t="shared" ref="E74" si="762">IF(AND(D73&lt;0,E73&gt;0),"n/a",E73/D73-1)</f>
        <v>4</v>
      </c>
      <c r="F74" s="16">
        <f>IF(AND(E73&lt;0,F73&gt;0),"n/a",F73/E73-1)</f>
        <v>0.19999999999999996</v>
      </c>
      <c r="G74" s="16">
        <f t="shared" ref="G74" si="763">IF(AND(F73&lt;0,G73&gt;0),"n/a",G73/F73-1)</f>
        <v>0.33333333333333326</v>
      </c>
      <c r="H74" s="16">
        <f t="shared" ref="H74" si="764">IF(AND(G73&lt;0,H73&gt;0),"n/a",H73/G73-1)</f>
        <v>1.03125</v>
      </c>
      <c r="I74" s="16">
        <f t="shared" ref="I74" si="765">IF(AND(H73&lt;0,I73&gt;0),"n/a",I73/H73-1)</f>
        <v>0.23076923076923084</v>
      </c>
      <c r="J74" s="16">
        <f t="shared" ref="J74" si="766">IF(AND(I73&lt;0,J73&gt;0),"n/a",J73/I73-1)</f>
        <v>-5.9999999999999942E-2</v>
      </c>
      <c r="K74" s="16">
        <f t="shared" ref="K74" si="767">IF(AND(J73&lt;0,K73&gt;0),"n/a",K73/J73-1)</f>
        <v>6.3829787234042534E-2</v>
      </c>
      <c r="L74" s="16">
        <f t="shared" ref="L74" si="768">IF(AND(K73&lt;0,L73&gt;0),"n/a",L73/K73-1)</f>
        <v>5.0000000000000044E-2</v>
      </c>
      <c r="M74" s="16">
        <f t="shared" ref="M74" si="769">IF(AND(L73&lt;0,M73&gt;0),"n/a",M73/L73-1)</f>
        <v>0.4285714285714286</v>
      </c>
      <c r="N74" s="16">
        <f t="shared" ref="N74" si="770">IF(AND(M73&lt;0,N73&gt;0),"n/a",N73/M73-1)</f>
        <v>-0.30000000000000004</v>
      </c>
      <c r="O74" s="16">
        <f t="shared" ref="O74" si="771">IF(AND(N73&lt;0,O73&gt;0),"n/a",O73/N73-1)</f>
        <v>4.7619047619047672E-2</v>
      </c>
      <c r="P74" s="16">
        <f t="shared" ref="P74" si="772">IF(AND(O73&lt;0,P73&gt;0),"n/a",P73/O73-1)</f>
        <v>4.5454545454545414E-2</v>
      </c>
      <c r="Q74" s="16">
        <f t="shared" ref="Q74" si="773">IF(AND(P73&lt;0,Q73&gt;0),"n/a",Q73/P73-1)</f>
        <v>0</v>
      </c>
      <c r="R74" s="16">
        <f t="shared" ref="R74" si="774">IF(AND(Q73&lt;0,R73&gt;0),"n/a",R73/Q73-1)</f>
        <v>-8.6956521739130488E-2</v>
      </c>
      <c r="S74" s="16">
        <f t="shared" ref="S74" si="775">IF(AND(R73&lt;0,S73&gt;0),"n/a",S73/R73-1)</f>
        <v>9.5238095238095344E-2</v>
      </c>
      <c r="T74" s="16">
        <f t="shared" ref="T74" si="776">IF(AND(S73&lt;0,T73&gt;0),"n/a",T73/S73-1)</f>
        <v>0</v>
      </c>
      <c r="U74" s="16">
        <f t="shared" ref="U74" si="777">IF(AND(T73&lt;0,U73&gt;0),"n/a",U73/T73-1)</f>
        <v>0</v>
      </c>
      <c r="V74" s="16">
        <f t="shared" ref="V74" si="778">IF(AND(U73&lt;0,V73&gt;0),"n/a",V73/U73-1)</f>
        <v>-0.21739130434782605</v>
      </c>
      <c r="W74" s="16">
        <f t="shared" ref="W74" si="779">IF(AND(V73&lt;0,W73&gt;0),"n/a",W73/V73-1)</f>
        <v>0</v>
      </c>
      <c r="X74" s="16">
        <f t="shared" ref="X74" si="780">IF(AND(W73&lt;0,X73&gt;0),"n/a",X73/W73-1)</f>
        <v>-0.16666666666666663</v>
      </c>
      <c r="Y74" s="16">
        <f t="shared" ref="Y74" si="781">IF(AND(X73&lt;0,Y73&gt;0),"n/a",Y73/X73-1)</f>
        <v>0</v>
      </c>
      <c r="Z74" s="16">
        <f t="shared" ref="Z74" si="782">IF(AND(Y73&lt;0,Z73&gt;0),"n/a",Z73/Y73-1)</f>
        <v>-0.1333333333333333</v>
      </c>
      <c r="AA74" s="16">
        <f t="shared" ref="AA74" si="783">IF(AND(Z73&lt;0,AA73&gt;0),"n/a",AA73/Z73-1)</f>
        <v>0.23076923076923084</v>
      </c>
      <c r="AB74" s="16">
        <f t="shared" ref="AB74" si="784">IF(AND(AA73&lt;0,AB73&gt;0),"n/a",AB73/AA73-1)</f>
        <v>6.25E-2</v>
      </c>
      <c r="AC74" s="16">
        <f t="shared" ref="AC74" si="785">IF(AND(AB73&lt;0,AC73&gt;0),"n/a",AC73/AB73-1)</f>
        <v>-0.29411764705882348</v>
      </c>
      <c r="AD74" s="16">
        <f t="shared" ref="AD74" si="786">IF(AND(AC73&lt;0,AD73&gt;0),"n/a",AD73/AC73-1)</f>
        <v>0.16666666666666674</v>
      </c>
      <c r="AE74" s="16">
        <f t="shared" ref="AE74" si="787">IF(AND(AD73&lt;0,AE73&gt;0),"n/a",AE73/AD73-1)</f>
        <v>-0.2142857142857143</v>
      </c>
      <c r="AF74" s="16">
        <f t="shared" ref="AF74" si="788">IF(AND(AE73&lt;0,AF73&gt;0),"n/a",AF73/AE73-1)</f>
        <v>0</v>
      </c>
      <c r="AG74" s="16">
        <f t="shared" ref="AG74" si="789">IF(AND(AF73&lt;0,AG73&gt;0),"n/a",AG73/AF73-1)</f>
        <v>0</v>
      </c>
      <c r="AH74" s="16">
        <f t="shared" ref="AH74" si="790">IF(AND(AG73&lt;0,AH73&gt;0),"n/a",AH73/AG73-1)</f>
        <v>0</v>
      </c>
      <c r="AI74" s="16">
        <f t="shared" ref="AI74" si="791">IF(AND(AH73&lt;0,AI73&gt;0),"n/a",AI73/AH73-1)</f>
        <v>0.72727272727272729</v>
      </c>
      <c r="AJ74" s="16">
        <f t="shared" ref="AJ74" si="792">IF(AND(AI73&lt;0,AJ73&gt;0),"n/a",AJ73/AI73-1)</f>
        <v>-0.15789473684210531</v>
      </c>
      <c r="AK74" s="16">
        <f t="shared" ref="AK74" si="793">IF(AND(AJ73&lt;0,AK73&gt;0),"n/a",AK73/AJ73-1)</f>
        <v>6.25E-2</v>
      </c>
      <c r="AL74" s="16">
        <f t="shared" ref="AL74" si="794">IF(AND(AK73&lt;0,AL73&gt;0),"n/a",AL73/AK73-1)</f>
        <v>-0.29411764705882348</v>
      </c>
      <c r="AM74" s="16">
        <f t="shared" ref="AM74" si="795">IF(AND(AL73&lt;0,AM73&gt;0),"n/a",AM73/AL73-1)</f>
        <v>1.25</v>
      </c>
      <c r="AN74" s="16">
        <f t="shared" ref="AN74" si="796">IF(AND(AM73&lt;0,AN73&gt;0),"n/a",AN73/AM73-1)</f>
        <v>-0.11111111111111116</v>
      </c>
      <c r="AO74" s="16">
        <f t="shared" ref="AO74" si="797">IF(AND(AN73&lt;0,AO73&gt;0),"n/a",AO73/AN73-1)</f>
        <v>-4.166666666666663E-2</v>
      </c>
      <c r="AP74" s="16">
        <f t="shared" ref="AP74" si="798">IF(AND(AO73&lt;0,AP73&gt;0),"n/a",AP73/AO73-1)</f>
        <v>-8.6956521739130488E-2</v>
      </c>
      <c r="AQ74" s="16">
        <f t="shared" ref="AQ74" si="799">IF(AND(AP73&lt;0,AQ73&gt;0),"n/a",AQ73/AP73-1)</f>
        <v>0.38095238095238093</v>
      </c>
      <c r="AR74" s="16">
        <f t="shared" ref="AR74" si="800">IF(AND(AQ73&lt;0,AR73&gt;0),"n/a",AR73/AQ73-1)</f>
        <v>-3.4482758620689613E-2</v>
      </c>
      <c r="AS74" s="16">
        <f t="shared" ref="AS74" si="801">IF(AND(AR73&lt;0,AS73&gt;0),"n/a",AS73/AR73-1)</f>
        <v>2.2142857142857144</v>
      </c>
      <c r="AT74" s="16">
        <f t="shared" ref="AT74" si="802">IF(AND(AS73&lt;0,AT73&gt;0),"n/a",AT73/AS73-1)</f>
        <v>-0.4</v>
      </c>
      <c r="AU74" s="16">
        <f t="shared" ref="AU74" si="803">IF(AND(AT73&lt;0,AU73&gt;0),"n/a",AU73/AT73-1)</f>
        <v>-0.29629629629629628</v>
      </c>
      <c r="AV74" s="16">
        <f t="shared" ref="AV74" si="804">IF(AND(AU73&lt;0,AV73&gt;0),"n/a",AV73/AU73-1)</f>
        <v>0.65789473684210531</v>
      </c>
      <c r="AW74" s="16">
        <f t="shared" ref="AW74" si="805">IF(AND(AV73&lt;0,AW73&gt;0),"n/a",AW73/AV73-1)</f>
        <v>0.24</v>
      </c>
      <c r="AX74" s="302"/>
      <c r="AY74" s="302"/>
      <c r="AZ74" s="302"/>
      <c r="BA74" s="302"/>
      <c r="BB74" s="302"/>
      <c r="BC74" s="302"/>
      <c r="BD74" s="302"/>
      <c r="BE74" s="302"/>
      <c r="BF74" s="302"/>
      <c r="BG74" s="302"/>
      <c r="BH74" s="302"/>
      <c r="BI74" s="302"/>
      <c r="BJ74" s="302"/>
      <c r="BK74" s="302"/>
      <c r="BL74" s="302"/>
      <c r="BM74" s="302"/>
      <c r="BN74" s="302"/>
      <c r="BO74" s="302"/>
      <c r="BP74" s="302"/>
      <c r="BQ74" s="302"/>
      <c r="BR74" s="302"/>
      <c r="BS74" s="302"/>
      <c r="BT74" s="302"/>
      <c r="BU74" s="302"/>
      <c r="BV74" s="302"/>
      <c r="BW74" s="302"/>
      <c r="BX74" s="302"/>
      <c r="BY74" s="302"/>
      <c r="BZ74" s="302"/>
      <c r="CA74" s="302"/>
      <c r="CB74" s="302"/>
      <c r="CC74" s="302"/>
      <c r="CD74" s="302"/>
      <c r="CE74" s="302"/>
      <c r="CF74" s="302"/>
      <c r="CG74" s="302"/>
      <c r="CH74" s="302"/>
      <c r="CI74" s="302"/>
      <c r="CJ74" s="302"/>
      <c r="CK74" s="302"/>
      <c r="CM74" s="89" t="s">
        <v>65</v>
      </c>
      <c r="CN74" s="15" t="s">
        <v>65</v>
      </c>
      <c r="CO74" s="89" t="s">
        <v>65</v>
      </c>
      <c r="CP74" s="15" t="s">
        <v>65</v>
      </c>
      <c r="CQ74" s="89" t="s">
        <v>65</v>
      </c>
      <c r="CR74" s="15" t="s">
        <v>65</v>
      </c>
      <c r="CS74" s="89" t="s">
        <v>65</v>
      </c>
      <c r="CT74" s="15" t="s">
        <v>65</v>
      </c>
      <c r="CU74" s="89" t="s">
        <v>65</v>
      </c>
      <c r="CV74" s="89" t="s">
        <v>65</v>
      </c>
      <c r="CW74" s="89" t="s">
        <v>65</v>
      </c>
      <c r="CX74" s="296"/>
      <c r="CY74" s="296"/>
      <c r="CZ74" s="296"/>
      <c r="DA74" s="296"/>
      <c r="DB74" s="297"/>
      <c r="DC74" s="296"/>
      <c r="DD74" s="296"/>
      <c r="DE74" s="296"/>
      <c r="DF74" s="296"/>
      <c r="DG74" s="296"/>
      <c r="DH74" s="296"/>
    </row>
    <row r="75" spans="1:112" ht="12" hidden="1" outlineLevel="2" x14ac:dyDescent="0.3">
      <c r="A75" s="6" t="s">
        <v>2</v>
      </c>
      <c r="B75" s="15" t="s">
        <v>65</v>
      </c>
      <c r="C75" s="15" t="s">
        <v>65</v>
      </c>
      <c r="D75" s="15" t="s">
        <v>65</v>
      </c>
      <c r="E75" s="15" t="s">
        <v>65</v>
      </c>
      <c r="F75" s="16" t="e">
        <f>IF(AND(B73&lt;0,F73&gt;0),"n/a",F73/B73-1)</f>
        <v>#DIV/0!</v>
      </c>
      <c r="G75" s="16" t="e">
        <f t="shared" ref="G75" si="806">IF(AND(C73&lt;0,G73&gt;0),"n/a",G73/C73-1)</f>
        <v>#DIV/0!</v>
      </c>
      <c r="H75" s="16">
        <f t="shared" ref="H75" si="807">IF(AND(D73&lt;0,H73&gt;0),"n/a",H73/D73-1)</f>
        <v>15.25</v>
      </c>
      <c r="I75" s="16">
        <f t="shared" ref="I75" si="808">IF(AND(E73&lt;0,I73&gt;0),"n/a",I73/E73-1)</f>
        <v>3</v>
      </c>
      <c r="J75" s="16">
        <f t="shared" ref="J75" si="809">IF(AND(F73&lt;0,J73&gt;0),"n/a",J73/F73-1)</f>
        <v>2.1333333333333333</v>
      </c>
      <c r="K75" s="16">
        <f t="shared" ref="K75" si="810">IF(AND(G73&lt;0,K73&gt;0),"n/a",K73/G73-1)</f>
        <v>1.5</v>
      </c>
      <c r="L75" s="16">
        <f t="shared" ref="L75" si="811">IF(AND(H73&lt;0,L73&gt;0),"n/a",L73/H73-1)</f>
        <v>0.29230769230769238</v>
      </c>
      <c r="M75" s="16">
        <f t="shared" ref="M75" si="812">IF(AND(I73&lt;0,M73&gt;0),"n/a",M73/I73-1)</f>
        <v>0.5</v>
      </c>
      <c r="N75" s="16">
        <f t="shared" ref="N75" si="813">IF(AND(J73&lt;0,N73&gt;0),"n/a",N73/J73-1)</f>
        <v>0.11702127659574457</v>
      </c>
      <c r="O75" s="16">
        <f t="shared" ref="O75" si="814">IF(AND(K73&lt;0,O73&gt;0),"n/a",O73/K73-1)</f>
        <v>0.10000000000000009</v>
      </c>
      <c r="P75" s="16">
        <f t="shared" ref="P75" si="815">IF(AND(L73&lt;0,P73&gt;0),"n/a",P73/L73-1)</f>
        <v>9.5238095238095344E-2</v>
      </c>
      <c r="Q75" s="16">
        <f t="shared" ref="Q75" si="816">IF(AND(M73&lt;0,Q73&gt;0),"n/a",Q73/M73-1)</f>
        <v>-0.23333333333333328</v>
      </c>
      <c r="R75" s="16">
        <f t="shared" ref="R75" si="817">IF(AND(N73&lt;0,R73&gt;0),"n/a",R73/N73-1)</f>
        <v>0</v>
      </c>
      <c r="S75" s="16">
        <f t="shared" ref="S75" si="818">IF(AND(O73&lt;0,S73&gt;0),"n/a",S73/O73-1)</f>
        <v>4.5454545454545414E-2</v>
      </c>
      <c r="T75" s="16">
        <f t="shared" ref="T75" si="819">IF(AND(P73&lt;0,T73&gt;0),"n/a",T73/P73-1)</f>
        <v>0</v>
      </c>
      <c r="U75" s="16">
        <f t="shared" ref="U75" si="820">IF(AND(Q73&lt;0,U73&gt;0),"n/a",U73/Q73-1)</f>
        <v>0</v>
      </c>
      <c r="V75" s="16">
        <f t="shared" ref="V75" si="821">IF(AND(R73&lt;0,V73&gt;0),"n/a",V73/R73-1)</f>
        <v>-0.1428571428571429</v>
      </c>
      <c r="W75" s="16">
        <f t="shared" ref="W75" si="822">IF(AND(S73&lt;0,W73&gt;0),"n/a",W73/S73-1)</f>
        <v>-0.21739130434782605</v>
      </c>
      <c r="X75" s="16">
        <f t="shared" ref="X75" si="823">IF(AND(T73&lt;0,X73&gt;0),"n/a",X73/T73-1)</f>
        <v>-0.34782608695652173</v>
      </c>
      <c r="Y75" s="16">
        <f t="shared" ref="Y75" si="824">IF(AND(U73&lt;0,Y73&gt;0),"n/a",Y73/U73-1)</f>
        <v>-0.34782608695652173</v>
      </c>
      <c r="Z75" s="16">
        <f t="shared" ref="Z75" si="825">IF(AND(V73&lt;0,Z73&gt;0),"n/a",Z73/V73-1)</f>
        <v>-0.27777777777777779</v>
      </c>
      <c r="AA75" s="16">
        <f t="shared" ref="AA75" si="826">IF(AND(W73&lt;0,AA73&gt;0),"n/a",AA73/W73-1)</f>
        <v>-0.11111111111111116</v>
      </c>
      <c r="AB75" s="16">
        <f t="shared" ref="AB75" si="827">IF(AND(X73&lt;0,AB73&gt;0),"n/a",AB73/X73-1)</f>
        <v>0.1333333333333333</v>
      </c>
      <c r="AC75" s="16">
        <f t="shared" ref="AC75" si="828">IF(AND(Y73&lt;0,AC73&gt;0),"n/a",AC73/Y73-1)</f>
        <v>-0.19999999999999996</v>
      </c>
      <c r="AD75" s="16">
        <f t="shared" ref="AD75" si="829">IF(AND(Z73&lt;0,AD73&gt;0),"n/a",AD73/Z73-1)</f>
        <v>7.6923076923076872E-2</v>
      </c>
      <c r="AE75" s="16">
        <f t="shared" ref="AE75" si="830">IF(AND(AA73&lt;0,AE73&gt;0),"n/a",AE73/AA73-1)</f>
        <v>-0.3125</v>
      </c>
      <c r="AF75" s="16">
        <f t="shared" ref="AF75" si="831">IF(AND(AB73&lt;0,AF73&gt;0),"n/a",AF73/AB73-1)</f>
        <v>-0.3529411764705882</v>
      </c>
      <c r="AG75" s="16">
        <f t="shared" ref="AG75" si="832">IF(AND(AC73&lt;0,AG73&gt;0),"n/a",AG73/AC73-1)</f>
        <v>-8.333333333333337E-2</v>
      </c>
      <c r="AH75" s="16">
        <f t="shared" ref="AH75" si="833">IF(AND(AD73&lt;0,AH73&gt;0),"n/a",AH73/AD73-1)</f>
        <v>-0.2142857142857143</v>
      </c>
      <c r="AI75" s="16">
        <f t="shared" ref="AI75" si="834">IF(AND(AE73&lt;0,AI73&gt;0),"n/a",AI73/AE73-1)</f>
        <v>0.72727272727272729</v>
      </c>
      <c r="AJ75" s="16">
        <f t="shared" ref="AJ75" si="835">IF(AND(AF73&lt;0,AJ73&gt;0),"n/a",AJ73/AF73-1)</f>
        <v>0.45454545454545459</v>
      </c>
      <c r="AK75" s="16">
        <f t="shared" ref="AK75" si="836">IF(AND(AG73&lt;0,AK73&gt;0),"n/a",AK73/AG73-1)</f>
        <v>0.54545454545454541</v>
      </c>
      <c r="AL75" s="16">
        <f t="shared" ref="AL75" si="837">IF(AND(AH73&lt;0,AL73&gt;0),"n/a",AL73/AH73-1)</f>
        <v>9.0909090909090828E-2</v>
      </c>
      <c r="AM75" s="16">
        <f t="shared" ref="AM75" si="838">IF(AND(AI73&lt;0,AM73&gt;0),"n/a",AM73/AI73-1)</f>
        <v>0.42105263157894735</v>
      </c>
      <c r="AN75" s="16">
        <f t="shared" ref="AN75" si="839">IF(AND(AJ73&lt;0,AN73&gt;0),"n/a",AN73/AJ73-1)</f>
        <v>0.5</v>
      </c>
      <c r="AO75" s="16">
        <f t="shared" ref="AO75" si="840">IF(AND(AK73&lt;0,AO73&gt;0),"n/a",AO73/AK73-1)</f>
        <v>0.35294117647058831</v>
      </c>
      <c r="AP75" s="16">
        <f t="shared" ref="AP75" si="841">IF(AND(AL73&lt;0,AP73&gt;0),"n/a",AP73/AL73-1)</f>
        <v>0.75</v>
      </c>
      <c r="AQ75" s="16">
        <f t="shared" ref="AQ75" si="842">IF(AND(AM73&lt;0,AQ73&gt;0),"n/a",AQ73/AM73-1)</f>
        <v>7.4074074074074181E-2</v>
      </c>
      <c r="AR75" s="16">
        <f t="shared" ref="AR75" si="843">IF(AND(AN73&lt;0,AR73&gt;0),"n/a",AR73/AN73-1)</f>
        <v>0.16666666666666674</v>
      </c>
      <c r="AS75" s="16">
        <f t="shared" ref="AS75" si="844">IF(AND(AO73&lt;0,AS73&gt;0),"n/a",AS73/AO73-1)</f>
        <v>2.9130434782608696</v>
      </c>
      <c r="AT75" s="16">
        <f t="shared" ref="AT75" si="845">IF(AND(AP73&lt;0,AT73&gt;0),"n/a",AT73/AP73-1)</f>
        <v>1.5714285714285716</v>
      </c>
      <c r="AU75" s="16">
        <f t="shared" ref="AU75" si="846">IF(AND(AQ73&lt;0,AU73&gt;0),"n/a",AU73/AQ73-1)</f>
        <v>0.31034482758620685</v>
      </c>
      <c r="AV75" s="16">
        <f t="shared" ref="AV75" si="847">IF(AND(AR73&lt;0,AV73&gt;0),"n/a",AV73/AR73-1)</f>
        <v>1.25</v>
      </c>
      <c r="AW75" s="16">
        <f t="shared" ref="AW75" si="848">IF(AND(AS73&lt;0,AW73&gt;0),"n/a",AW73/AS73-1)</f>
        <v>-0.1319999999999999</v>
      </c>
      <c r="AX75" s="302"/>
      <c r="AY75" s="302"/>
      <c r="AZ75" s="302"/>
      <c r="BA75" s="302"/>
      <c r="BB75" s="302"/>
      <c r="BC75" s="302"/>
      <c r="BD75" s="302"/>
      <c r="BE75" s="302"/>
      <c r="BF75" s="302"/>
      <c r="BG75" s="302"/>
      <c r="BH75" s="302"/>
      <c r="BI75" s="302"/>
      <c r="BJ75" s="302"/>
      <c r="BK75" s="302"/>
      <c r="BL75" s="302"/>
      <c r="BM75" s="302"/>
      <c r="BN75" s="302"/>
      <c r="BO75" s="302"/>
      <c r="BP75" s="302"/>
      <c r="BQ75" s="302"/>
      <c r="BR75" s="302"/>
      <c r="BS75" s="302"/>
      <c r="BT75" s="302"/>
      <c r="BU75" s="302"/>
      <c r="BV75" s="302"/>
      <c r="BW75" s="302"/>
      <c r="BX75" s="302"/>
      <c r="BY75" s="302"/>
      <c r="BZ75" s="302"/>
      <c r="CA75" s="302"/>
      <c r="CB75" s="302"/>
      <c r="CC75" s="302"/>
      <c r="CD75" s="302"/>
      <c r="CE75" s="302"/>
      <c r="CF75" s="302"/>
      <c r="CG75" s="302"/>
      <c r="CH75" s="302"/>
      <c r="CI75" s="302"/>
      <c r="CJ75" s="302"/>
      <c r="CK75" s="302"/>
      <c r="CM75" s="89" t="s">
        <v>65</v>
      </c>
      <c r="CN75" s="16">
        <f>IF(AND(CM73&lt;0,CN73&gt;0),"n/a",CN73/CM73-1)</f>
        <v>7.375</v>
      </c>
      <c r="CO75" s="90">
        <f>IF(AND(CN73&lt;0,CO73&gt;0),"n/a",CO73/CN73-1)</f>
        <v>0.78706467661691537</v>
      </c>
      <c r="CP75" s="16">
        <f t="shared" ref="CP75:CW75" si="849">IF(AND(CO73&lt;0,CP73&gt;0),"n/a",CP73/CO73-1)</f>
        <v>-8.9086859688195519E-3</v>
      </c>
      <c r="CQ75" s="90">
        <f t="shared" si="849"/>
        <v>1.1235955056179803E-2</v>
      </c>
      <c r="CR75" s="16">
        <f t="shared" si="849"/>
        <v>-0.26666666666666672</v>
      </c>
      <c r="CS75" s="90">
        <f t="shared" si="849"/>
        <v>-0.12121212121212122</v>
      </c>
      <c r="CT75" s="16">
        <f t="shared" si="849"/>
        <v>-0.18965517241379315</v>
      </c>
      <c r="CU75" s="90">
        <f t="shared" si="849"/>
        <v>0.34042553191489366</v>
      </c>
      <c r="CV75" s="90">
        <f t="shared" si="849"/>
        <v>0.36507936507936511</v>
      </c>
      <c r="CW75" s="90">
        <f t="shared" si="849"/>
        <v>0.95348837209302317</v>
      </c>
      <c r="CX75" s="220"/>
      <c r="CY75" s="220"/>
      <c r="CZ75" s="220"/>
      <c r="DA75" s="220"/>
      <c r="DB75" s="219"/>
      <c r="DC75" s="220"/>
      <c r="DD75" s="220"/>
      <c r="DE75" s="220"/>
      <c r="DF75" s="220"/>
      <c r="DG75" s="220"/>
      <c r="DH75" s="220"/>
    </row>
    <row r="76" spans="1:112" ht="12" hidden="1" outlineLevel="2" x14ac:dyDescent="0.3">
      <c r="A76" s="6" t="s">
        <v>10</v>
      </c>
      <c r="B76" s="16">
        <f>B73/B$58</f>
        <v>0</v>
      </c>
      <c r="C76" s="16">
        <f t="shared" ref="C76:AW76" si="850">C73/C$58</f>
        <v>0</v>
      </c>
      <c r="D76" s="16">
        <f t="shared" si="850"/>
        <v>5.8823529411764705E-2</v>
      </c>
      <c r="E76" s="16">
        <f t="shared" si="850"/>
        <v>6.5789473684210523E-2</v>
      </c>
      <c r="F76" s="16">
        <f t="shared" si="850"/>
        <v>6.3829787234042548E-2</v>
      </c>
      <c r="G76" s="16">
        <f t="shared" si="850"/>
        <v>6.7226890756302518E-2</v>
      </c>
      <c r="H76" s="16">
        <f t="shared" si="850"/>
        <v>0.10416666666666667</v>
      </c>
      <c r="I76" s="16">
        <f t="shared" si="850"/>
        <v>0.10638297872340426</v>
      </c>
      <c r="J76" s="16">
        <f t="shared" si="850"/>
        <v>0.10118406889128094</v>
      </c>
      <c r="K76" s="16">
        <f t="shared" si="850"/>
        <v>0.10416666666666667</v>
      </c>
      <c r="L76" s="16">
        <f t="shared" si="850"/>
        <v>0.11931818181818182</v>
      </c>
      <c r="M76" s="16">
        <f t="shared" si="850"/>
        <v>0.1171875</v>
      </c>
      <c r="N76" s="16">
        <f t="shared" si="850"/>
        <v>9.8591549295774641E-2</v>
      </c>
      <c r="O76" s="16">
        <f t="shared" si="850"/>
        <v>0.10280373831775701</v>
      </c>
      <c r="P76" s="16">
        <f t="shared" si="850"/>
        <v>0.10550458715596331</v>
      </c>
      <c r="Q76" s="16">
        <f t="shared" si="850"/>
        <v>9.5435684647302899E-2</v>
      </c>
      <c r="R76" s="16">
        <f t="shared" si="850"/>
        <v>8.8607594936708861E-2</v>
      </c>
      <c r="S76" s="16">
        <f t="shared" si="850"/>
        <v>9.8290598290598288E-2</v>
      </c>
      <c r="T76" s="16">
        <f t="shared" si="850"/>
        <v>9.3495934959349589E-2</v>
      </c>
      <c r="U76" s="16">
        <f t="shared" si="850"/>
        <v>8.9494163424124515E-2</v>
      </c>
      <c r="V76" s="16">
        <f t="shared" si="850"/>
        <v>7.9646017699115043E-2</v>
      </c>
      <c r="W76" s="16">
        <f t="shared" si="850"/>
        <v>8.3720930232558138E-2</v>
      </c>
      <c r="X76" s="16">
        <f t="shared" si="850"/>
        <v>7.4257425742574254E-2</v>
      </c>
      <c r="Y76" s="16">
        <f t="shared" si="850"/>
        <v>7.3529411764705885E-2</v>
      </c>
      <c r="Z76" s="16">
        <f t="shared" si="850"/>
        <v>7.18232044198895E-2</v>
      </c>
      <c r="AA76" s="16">
        <f t="shared" si="850"/>
        <v>8.1218274111675121E-2</v>
      </c>
      <c r="AB76" s="16">
        <f t="shared" si="850"/>
        <v>8.7179487179487175E-2</v>
      </c>
      <c r="AC76" s="16">
        <f t="shared" si="850"/>
        <v>6.6666666666666666E-2</v>
      </c>
      <c r="AD76" s="16">
        <f t="shared" si="850"/>
        <v>0.08</v>
      </c>
      <c r="AE76" s="16">
        <f t="shared" si="850"/>
        <v>7.0063694267515922E-2</v>
      </c>
      <c r="AF76" s="16">
        <f t="shared" si="850"/>
        <v>5.9139784946236562E-2</v>
      </c>
      <c r="AG76" s="16">
        <f t="shared" si="850"/>
        <v>5.6994818652849742E-2</v>
      </c>
      <c r="AH76" s="16">
        <f t="shared" si="850"/>
        <v>6.4327485380116955E-2</v>
      </c>
      <c r="AI76" s="16">
        <f t="shared" si="850"/>
        <v>9.8445595854922283E-2</v>
      </c>
      <c r="AJ76" s="16">
        <f t="shared" si="850"/>
        <v>8.5106382978723402E-2</v>
      </c>
      <c r="AK76" s="16">
        <f t="shared" si="850"/>
        <v>6.2043795620437957E-2</v>
      </c>
      <c r="AL76" s="16">
        <f t="shared" si="850"/>
        <v>7.2727272727272724E-2</v>
      </c>
      <c r="AM76" s="16">
        <f t="shared" si="850"/>
        <v>0.10305343511450382</v>
      </c>
      <c r="AN76" s="16">
        <f t="shared" si="850"/>
        <v>8.9219330855018583E-2</v>
      </c>
      <c r="AO76" s="16">
        <f t="shared" si="850"/>
        <v>6.6473988439306353E-2</v>
      </c>
      <c r="AP76" s="16">
        <f t="shared" si="850"/>
        <v>7.0707070707070704E-2</v>
      </c>
      <c r="AQ76" s="16">
        <f t="shared" si="850"/>
        <v>7.9234972677595633E-2</v>
      </c>
      <c r="AR76" s="16">
        <f t="shared" si="850"/>
        <v>0.11244979919678715</v>
      </c>
      <c r="AS76" s="16">
        <f t="shared" si="850"/>
        <v>0.10169491525423729</v>
      </c>
      <c r="AT76" s="16">
        <f t="shared" si="850"/>
        <v>7.3770491803278687E-2</v>
      </c>
      <c r="AU76" s="16">
        <f t="shared" si="850"/>
        <v>7.6458752515090544E-2</v>
      </c>
      <c r="AV76" s="16">
        <f t="shared" si="850"/>
        <v>8.5831062670299732E-2</v>
      </c>
      <c r="AW76" s="16">
        <f t="shared" si="850"/>
        <v>0.10149514351195026</v>
      </c>
      <c r="AX76" s="302"/>
      <c r="AY76" s="302"/>
      <c r="AZ76" s="302"/>
      <c r="BA76" s="302"/>
      <c r="BB76" s="302"/>
      <c r="BC76" s="302"/>
      <c r="BD76" s="302"/>
      <c r="BE76" s="302"/>
      <c r="BF76" s="302"/>
      <c r="BG76" s="302"/>
      <c r="BH76" s="302"/>
      <c r="BI76" s="302"/>
      <c r="BJ76" s="302"/>
      <c r="BK76" s="302"/>
      <c r="BL76" s="302"/>
      <c r="BM76" s="302"/>
      <c r="BN76" s="302"/>
      <c r="BO76" s="302"/>
      <c r="BP76" s="302"/>
      <c r="BQ76" s="302"/>
      <c r="BR76" s="302"/>
      <c r="BS76" s="302"/>
      <c r="BT76" s="302"/>
      <c r="BU76" s="302"/>
      <c r="BV76" s="302"/>
      <c r="BW76" s="302"/>
      <c r="BX76" s="302"/>
      <c r="BY76" s="302"/>
      <c r="BZ76" s="302"/>
      <c r="CA76" s="302"/>
      <c r="CB76" s="302"/>
      <c r="CC76" s="302"/>
      <c r="CD76" s="302"/>
      <c r="CE76" s="302"/>
      <c r="CF76" s="302"/>
      <c r="CG76" s="302"/>
      <c r="CH76" s="302"/>
      <c r="CI76" s="302"/>
      <c r="CJ76" s="302"/>
      <c r="CK76" s="302"/>
      <c r="CM76" s="90">
        <f>CM73/CM$58</f>
        <v>5.6872037914691941E-2</v>
      </c>
      <c r="CN76" s="16">
        <f t="shared" ref="CN76:CW76" si="851">CN73/CN$58</f>
        <v>9.0215439856373425E-2</v>
      </c>
      <c r="CO76" s="90">
        <f t="shared" si="851"/>
        <v>0.11089157816744875</v>
      </c>
      <c r="CP76" s="16">
        <f t="shared" si="851"/>
        <v>0.10045146726862303</v>
      </c>
      <c r="CQ76" s="90">
        <f t="shared" si="851"/>
        <v>9.2402464065708415E-2</v>
      </c>
      <c r="CR76" s="16">
        <f t="shared" si="851"/>
        <v>7.792207792207792E-2</v>
      </c>
      <c r="CS76" s="90">
        <f t="shared" si="851"/>
        <v>7.702523240371846E-2</v>
      </c>
      <c r="CT76" s="16">
        <f t="shared" si="851"/>
        <v>6.6104078762306617E-2</v>
      </c>
      <c r="CU76" s="90">
        <f t="shared" si="851"/>
        <v>7.6271186440677971E-2</v>
      </c>
      <c r="CV76" s="90">
        <f t="shared" si="851"/>
        <v>8.253358925143954E-2</v>
      </c>
      <c r="CW76" s="90">
        <f t="shared" si="851"/>
        <v>9.3489148580968282E-2</v>
      </c>
      <c r="CX76" s="220"/>
      <c r="CY76" s="220"/>
      <c r="CZ76" s="220"/>
      <c r="DA76" s="220"/>
      <c r="DB76" s="219"/>
      <c r="DC76" s="220"/>
      <c r="DD76" s="220"/>
      <c r="DE76" s="220"/>
      <c r="DF76" s="220"/>
      <c r="DG76" s="220"/>
      <c r="DH76" s="220"/>
    </row>
    <row r="77" spans="1:112" ht="12" hidden="1" outlineLevel="2" x14ac:dyDescent="0.3">
      <c r="A77" s="4"/>
      <c r="AL77" s="34"/>
      <c r="AM77" s="34"/>
      <c r="AN77" s="34"/>
      <c r="AO77" s="34"/>
      <c r="AP77" s="34"/>
      <c r="AQ77" s="34"/>
      <c r="AR77" s="34"/>
      <c r="AS77" s="34"/>
      <c r="AT77" s="34"/>
      <c r="AU77" s="34"/>
      <c r="AV77" s="34"/>
      <c r="AW77" s="34"/>
      <c r="AX77" s="34"/>
      <c r="AY77" s="34"/>
      <c r="AZ77" s="34"/>
      <c r="BA77" s="34"/>
      <c r="BB77" s="34"/>
      <c r="BC77" s="34"/>
      <c r="BD77" s="34"/>
      <c r="BE77" s="34"/>
      <c r="BF77" s="34"/>
      <c r="BG77" s="34"/>
      <c r="BH77" s="34"/>
      <c r="BI77" s="34"/>
      <c r="BJ77" s="34"/>
      <c r="BK77" s="34"/>
      <c r="BL77" s="34"/>
      <c r="BM77" s="34"/>
      <c r="BN77" s="34"/>
      <c r="BO77" s="34"/>
      <c r="BP77" s="34"/>
      <c r="BQ77" s="34"/>
      <c r="BR77" s="34"/>
      <c r="BS77" s="34"/>
      <c r="BT77" s="34"/>
      <c r="BU77" s="34"/>
      <c r="BV77" s="34"/>
      <c r="BW77" s="34"/>
      <c r="BX77" s="34"/>
      <c r="BY77" s="34"/>
      <c r="BZ77" s="34"/>
      <c r="CA77" s="34"/>
      <c r="CB77" s="34"/>
      <c r="CC77" s="34"/>
      <c r="CD77" s="34"/>
      <c r="CE77" s="34"/>
      <c r="CF77" s="34"/>
      <c r="CG77" s="34"/>
      <c r="CH77" s="34"/>
      <c r="CI77" s="34"/>
      <c r="CJ77" s="34"/>
      <c r="CK77" s="34"/>
      <c r="CL77" s="34"/>
      <c r="CM77" s="91"/>
      <c r="CO77" s="91"/>
      <c r="CQ77" s="91"/>
      <c r="CS77" s="91"/>
      <c r="CU77" s="91"/>
      <c r="CV77" s="103"/>
      <c r="CW77" s="103"/>
      <c r="CX77" s="103"/>
      <c r="CY77" s="103"/>
      <c r="CZ77" s="103"/>
      <c r="DA77" s="103"/>
      <c r="DB77" s="34"/>
      <c r="DC77" s="103"/>
      <c r="DD77" s="103"/>
      <c r="DE77" s="103"/>
      <c r="DF77" s="103"/>
      <c r="DG77" s="103"/>
      <c r="DH77" s="103"/>
    </row>
    <row r="78" spans="1:112" hidden="1" outlineLevel="2" x14ac:dyDescent="0.25">
      <c r="A78" s="44" t="s">
        <v>8</v>
      </c>
      <c r="B78" s="9">
        <v>0</v>
      </c>
      <c r="C78" s="9">
        <v>0</v>
      </c>
      <c r="D78" s="9">
        <v>1</v>
      </c>
      <c r="E78" s="9">
        <v>2</v>
      </c>
      <c r="F78" s="9">
        <v>3</v>
      </c>
      <c r="G78" s="9">
        <v>4</v>
      </c>
      <c r="H78" s="9">
        <v>7.25</v>
      </c>
      <c r="I78" s="9">
        <v>8</v>
      </c>
      <c r="J78" s="9">
        <v>8</v>
      </c>
      <c r="K78" s="9">
        <v>9</v>
      </c>
      <c r="L78" s="9">
        <v>10</v>
      </c>
      <c r="M78" s="9">
        <v>11</v>
      </c>
      <c r="N78" s="9">
        <v>9</v>
      </c>
      <c r="O78" s="9">
        <v>11</v>
      </c>
      <c r="P78" s="9">
        <v>9</v>
      </c>
      <c r="Q78" s="9">
        <v>11</v>
      </c>
      <c r="R78" s="9">
        <v>9</v>
      </c>
      <c r="S78" s="9">
        <v>11</v>
      </c>
      <c r="T78" s="9">
        <v>10</v>
      </c>
      <c r="U78" s="9">
        <v>9</v>
      </c>
      <c r="V78" s="9">
        <v>8</v>
      </c>
      <c r="W78" s="9">
        <v>6</v>
      </c>
      <c r="X78" s="9">
        <v>7</v>
      </c>
      <c r="Y78" s="9">
        <v>6</v>
      </c>
      <c r="Z78" s="9">
        <v>6</v>
      </c>
      <c r="AA78" s="9">
        <v>6</v>
      </c>
      <c r="AB78" s="9">
        <v>7</v>
      </c>
      <c r="AC78" s="9">
        <v>7</v>
      </c>
      <c r="AD78" s="9">
        <v>8</v>
      </c>
      <c r="AE78" s="9">
        <v>7</v>
      </c>
      <c r="AF78" s="9">
        <v>7</v>
      </c>
      <c r="AG78" s="9">
        <v>7</v>
      </c>
      <c r="AH78" s="9">
        <v>8</v>
      </c>
      <c r="AI78" s="9">
        <v>5</v>
      </c>
      <c r="AJ78" s="9">
        <v>5</v>
      </c>
      <c r="AK78" s="9">
        <v>6</v>
      </c>
      <c r="AL78" s="9">
        <v>7</v>
      </c>
      <c r="AM78" s="9">
        <v>6</v>
      </c>
      <c r="AN78" s="9">
        <v>8</v>
      </c>
      <c r="AO78" s="9">
        <v>8</v>
      </c>
      <c r="AP78" s="9">
        <v>10</v>
      </c>
      <c r="AQ78" s="9">
        <v>14</v>
      </c>
      <c r="AR78" s="9">
        <v>19</v>
      </c>
      <c r="AS78" s="9">
        <v>22</v>
      </c>
      <c r="AT78" s="9">
        <v>20</v>
      </c>
      <c r="AU78" s="9">
        <v>22</v>
      </c>
      <c r="AV78" s="9">
        <v>18</v>
      </c>
      <c r="AW78" s="9">
        <v>20.888999999999999</v>
      </c>
      <c r="AX78" s="302"/>
      <c r="AY78" s="302"/>
      <c r="AZ78" s="302"/>
      <c r="BA78" s="302"/>
      <c r="BB78" s="302"/>
      <c r="BC78" s="302"/>
      <c r="BD78" s="302"/>
      <c r="BE78" s="302"/>
      <c r="BF78" s="302"/>
      <c r="BG78" s="302"/>
      <c r="BH78" s="302"/>
      <c r="BI78" s="302"/>
      <c r="BJ78" s="302"/>
      <c r="BK78" s="302"/>
      <c r="BL78" s="302"/>
      <c r="BM78" s="302"/>
      <c r="BN78" s="302"/>
      <c r="BO78" s="302"/>
      <c r="BP78" s="302"/>
      <c r="BQ78" s="302"/>
      <c r="BR78" s="302"/>
      <c r="BS78" s="302"/>
      <c r="BT78" s="302"/>
      <c r="BU78" s="302"/>
      <c r="BV78" s="302"/>
      <c r="BW78" s="302"/>
      <c r="BX78" s="302"/>
      <c r="BY78" s="302"/>
      <c r="BZ78" s="302"/>
      <c r="CA78" s="302"/>
      <c r="CB78" s="302"/>
      <c r="CC78" s="302"/>
      <c r="CD78" s="302"/>
      <c r="CE78" s="302"/>
      <c r="CF78" s="302"/>
      <c r="CG78" s="302"/>
      <c r="CH78" s="302"/>
      <c r="CI78" s="302"/>
      <c r="CJ78" s="302"/>
      <c r="CK78" s="302"/>
      <c r="CM78" s="92">
        <f>SUM(B78:E78)</f>
        <v>3</v>
      </c>
      <c r="CN78" s="13">
        <f>SUM(F78:I78)</f>
        <v>22.25</v>
      </c>
      <c r="CO78" s="92">
        <f>SUM(J78:M78)</f>
        <v>38</v>
      </c>
      <c r="CP78" s="13">
        <f>SUM(N78:Q78)</f>
        <v>40</v>
      </c>
      <c r="CQ78" s="92">
        <f>SUM(R78:U78)</f>
        <v>39</v>
      </c>
      <c r="CR78" s="13">
        <f>SUM(V78:Y78)</f>
        <v>27</v>
      </c>
      <c r="CS78" s="92">
        <f>SUM(Z78:AC78)</f>
        <v>26</v>
      </c>
      <c r="CT78" s="13">
        <f>SUM(AD78:AG78)</f>
        <v>29</v>
      </c>
      <c r="CU78" s="92">
        <f>SUM(AH78:AK78)</f>
        <v>24</v>
      </c>
      <c r="CV78" s="92">
        <f>SUM(AL78:AO78)</f>
        <v>29</v>
      </c>
      <c r="CW78" s="92">
        <f>SUM(AP78:AS78)</f>
        <v>65</v>
      </c>
      <c r="CX78" s="218"/>
      <c r="CY78" s="218"/>
      <c r="CZ78" s="218"/>
      <c r="DA78" s="218"/>
      <c r="DB78" s="216"/>
      <c r="DC78" s="218"/>
      <c r="DD78" s="218"/>
      <c r="DE78" s="218"/>
      <c r="DF78" s="218"/>
      <c r="DG78" s="218"/>
      <c r="DH78" s="218"/>
    </row>
    <row r="79" spans="1:112" ht="12" hidden="1" outlineLevel="2" x14ac:dyDescent="0.3">
      <c r="A79" s="6" t="s">
        <v>1</v>
      </c>
      <c r="B79" s="15" t="s">
        <v>65</v>
      </c>
      <c r="C79" s="16" t="e">
        <f>IF(AND(B78&lt;0,C78&gt;0),"n/a",C78/B78-1)</f>
        <v>#DIV/0!</v>
      </c>
      <c r="D79" s="16" t="e">
        <f t="shared" ref="D79" si="852">IF(AND(C78&lt;0,D78&gt;0),"n/a",D78/C78-1)</f>
        <v>#DIV/0!</v>
      </c>
      <c r="E79" s="16">
        <f t="shared" ref="E79" si="853">IF(AND(D78&lt;0,E78&gt;0),"n/a",E78/D78-1)</f>
        <v>1</v>
      </c>
      <c r="F79" s="16">
        <f>IF(AND(E78&lt;0,F78&gt;0),"n/a",F78/E78-1)</f>
        <v>0.5</v>
      </c>
      <c r="G79" s="16">
        <f t="shared" ref="G79" si="854">IF(AND(F78&lt;0,G78&gt;0),"n/a",G78/F78-1)</f>
        <v>0.33333333333333326</v>
      </c>
      <c r="H79" s="16">
        <f t="shared" ref="H79" si="855">IF(AND(G78&lt;0,H78&gt;0),"n/a",H78/G78-1)</f>
        <v>0.8125</v>
      </c>
      <c r="I79" s="16">
        <f t="shared" ref="I79" si="856">IF(AND(H78&lt;0,I78&gt;0),"n/a",I78/H78-1)</f>
        <v>0.10344827586206895</v>
      </c>
      <c r="J79" s="16">
        <f t="shared" ref="J79" si="857">IF(AND(I78&lt;0,J78&gt;0),"n/a",J78/I78-1)</f>
        <v>0</v>
      </c>
      <c r="K79" s="16">
        <f t="shared" ref="K79" si="858">IF(AND(J78&lt;0,K78&gt;0),"n/a",K78/J78-1)</f>
        <v>0.125</v>
      </c>
      <c r="L79" s="16">
        <f t="shared" ref="L79" si="859">IF(AND(K78&lt;0,L78&gt;0),"n/a",L78/K78-1)</f>
        <v>0.11111111111111116</v>
      </c>
      <c r="M79" s="16">
        <f t="shared" ref="M79" si="860">IF(AND(L78&lt;0,M78&gt;0),"n/a",M78/L78-1)</f>
        <v>0.10000000000000009</v>
      </c>
      <c r="N79" s="16">
        <f t="shared" ref="N79" si="861">IF(AND(M78&lt;0,N78&gt;0),"n/a",N78/M78-1)</f>
        <v>-0.18181818181818177</v>
      </c>
      <c r="O79" s="16">
        <f t="shared" ref="O79" si="862">IF(AND(N78&lt;0,O78&gt;0),"n/a",O78/N78-1)</f>
        <v>0.22222222222222232</v>
      </c>
      <c r="P79" s="16">
        <f t="shared" ref="P79" si="863">IF(AND(O78&lt;0,P78&gt;0),"n/a",P78/O78-1)</f>
        <v>-0.18181818181818177</v>
      </c>
      <c r="Q79" s="16">
        <f t="shared" ref="Q79" si="864">IF(AND(P78&lt;0,Q78&gt;0),"n/a",Q78/P78-1)</f>
        <v>0.22222222222222232</v>
      </c>
      <c r="R79" s="16">
        <f t="shared" ref="R79" si="865">IF(AND(Q78&lt;0,R78&gt;0),"n/a",R78/Q78-1)</f>
        <v>-0.18181818181818177</v>
      </c>
      <c r="S79" s="16">
        <f t="shared" ref="S79" si="866">IF(AND(R78&lt;0,S78&gt;0),"n/a",S78/R78-1)</f>
        <v>0.22222222222222232</v>
      </c>
      <c r="T79" s="16">
        <f t="shared" ref="T79" si="867">IF(AND(S78&lt;0,T78&gt;0),"n/a",T78/S78-1)</f>
        <v>-9.0909090909090939E-2</v>
      </c>
      <c r="U79" s="16">
        <f t="shared" ref="U79" si="868">IF(AND(T78&lt;0,U78&gt;0),"n/a",U78/T78-1)</f>
        <v>-9.9999999999999978E-2</v>
      </c>
      <c r="V79" s="16">
        <f t="shared" ref="V79" si="869">IF(AND(U78&lt;0,V78&gt;0),"n/a",V78/U78-1)</f>
        <v>-0.11111111111111116</v>
      </c>
      <c r="W79" s="16">
        <f t="shared" ref="W79" si="870">IF(AND(V78&lt;0,W78&gt;0),"n/a",W78/V78-1)</f>
        <v>-0.25</v>
      </c>
      <c r="X79" s="16">
        <f t="shared" ref="X79" si="871">IF(AND(W78&lt;0,X78&gt;0),"n/a",X78/W78-1)</f>
        <v>0.16666666666666674</v>
      </c>
      <c r="Y79" s="16">
        <f t="shared" ref="Y79" si="872">IF(AND(X78&lt;0,Y78&gt;0),"n/a",Y78/X78-1)</f>
        <v>-0.1428571428571429</v>
      </c>
      <c r="Z79" s="16">
        <f t="shared" ref="Z79" si="873">IF(AND(Y78&lt;0,Z78&gt;0),"n/a",Z78/Y78-1)</f>
        <v>0</v>
      </c>
      <c r="AA79" s="16">
        <f t="shared" ref="AA79" si="874">IF(AND(Z78&lt;0,AA78&gt;0),"n/a",AA78/Z78-1)</f>
        <v>0</v>
      </c>
      <c r="AB79" s="16">
        <f t="shared" ref="AB79" si="875">IF(AND(AA78&lt;0,AB78&gt;0),"n/a",AB78/AA78-1)</f>
        <v>0.16666666666666674</v>
      </c>
      <c r="AC79" s="16">
        <f t="shared" ref="AC79" si="876">IF(AND(AB78&lt;0,AC78&gt;0),"n/a",AC78/AB78-1)</f>
        <v>0</v>
      </c>
      <c r="AD79" s="16">
        <f t="shared" ref="AD79" si="877">IF(AND(AC78&lt;0,AD78&gt;0),"n/a",AD78/AC78-1)</f>
        <v>0.14285714285714279</v>
      </c>
      <c r="AE79" s="16">
        <f t="shared" ref="AE79" si="878">IF(AND(AD78&lt;0,AE78&gt;0),"n/a",AE78/AD78-1)</f>
        <v>-0.125</v>
      </c>
      <c r="AF79" s="16">
        <f t="shared" ref="AF79" si="879">IF(AND(AE78&lt;0,AF78&gt;0),"n/a",AF78/AE78-1)</f>
        <v>0</v>
      </c>
      <c r="AG79" s="16">
        <f t="shared" ref="AG79" si="880">IF(AND(AF78&lt;0,AG78&gt;0),"n/a",AG78/AF78-1)</f>
        <v>0</v>
      </c>
      <c r="AH79" s="16">
        <f t="shared" ref="AH79" si="881">IF(AND(AG78&lt;0,AH78&gt;0),"n/a",AH78/AG78-1)</f>
        <v>0.14285714285714279</v>
      </c>
      <c r="AI79" s="16">
        <f t="shared" ref="AI79" si="882">IF(AND(AH78&lt;0,AI78&gt;0),"n/a",AI78/AH78-1)</f>
        <v>-0.375</v>
      </c>
      <c r="AJ79" s="16">
        <f t="shared" ref="AJ79" si="883">IF(AND(AI78&lt;0,AJ78&gt;0),"n/a",AJ78/AI78-1)</f>
        <v>0</v>
      </c>
      <c r="AK79" s="16">
        <f t="shared" ref="AK79" si="884">IF(AND(AJ78&lt;0,AK78&gt;0),"n/a",AK78/AJ78-1)</f>
        <v>0.19999999999999996</v>
      </c>
      <c r="AL79" s="16">
        <f t="shared" ref="AL79" si="885">IF(AND(AK78&lt;0,AL78&gt;0),"n/a",AL78/AK78-1)</f>
        <v>0.16666666666666674</v>
      </c>
      <c r="AM79" s="16">
        <f t="shared" ref="AM79" si="886">IF(AND(AL78&lt;0,AM78&gt;0),"n/a",AM78/AL78-1)</f>
        <v>-0.1428571428571429</v>
      </c>
      <c r="AN79" s="16">
        <f t="shared" ref="AN79" si="887">IF(AND(AM78&lt;0,AN78&gt;0),"n/a",AN78/AM78-1)</f>
        <v>0.33333333333333326</v>
      </c>
      <c r="AO79" s="16">
        <f t="shared" ref="AO79" si="888">IF(AND(AN78&lt;0,AO78&gt;0),"n/a",AO78/AN78-1)</f>
        <v>0</v>
      </c>
      <c r="AP79" s="16">
        <f t="shared" ref="AP79" si="889">IF(AND(AO78&lt;0,AP78&gt;0),"n/a",AP78/AO78-1)</f>
        <v>0.25</v>
      </c>
      <c r="AQ79" s="16">
        <f t="shared" ref="AQ79" si="890">IF(AND(AP78&lt;0,AQ78&gt;0),"n/a",AQ78/AP78-1)</f>
        <v>0.39999999999999991</v>
      </c>
      <c r="AR79" s="16">
        <f t="shared" ref="AR79" si="891">IF(AND(AQ78&lt;0,AR78&gt;0),"n/a",AR78/AQ78-1)</f>
        <v>0.35714285714285721</v>
      </c>
      <c r="AS79" s="16">
        <f t="shared" ref="AS79" si="892">IF(AND(AR78&lt;0,AS78&gt;0),"n/a",AS78/AR78-1)</f>
        <v>0.15789473684210531</v>
      </c>
      <c r="AT79" s="16">
        <f t="shared" ref="AT79" si="893">IF(AND(AS78&lt;0,AT78&gt;0),"n/a",AT78/AS78-1)</f>
        <v>-9.0909090909090939E-2</v>
      </c>
      <c r="AU79" s="16">
        <f t="shared" ref="AU79" si="894">IF(AND(AT78&lt;0,AU78&gt;0),"n/a",AU78/AT78-1)</f>
        <v>0.10000000000000009</v>
      </c>
      <c r="AV79" s="16">
        <f t="shared" ref="AV79" si="895">IF(AND(AU78&lt;0,AV78&gt;0),"n/a",AV78/AU78-1)</f>
        <v>-0.18181818181818177</v>
      </c>
      <c r="AW79" s="16">
        <f t="shared" ref="AW79" si="896">IF(AND(AV78&lt;0,AW78&gt;0),"n/a",AW78/AV78-1)</f>
        <v>0.16049999999999986</v>
      </c>
      <c r="AX79" s="302"/>
      <c r="AY79" s="302"/>
      <c r="AZ79" s="302"/>
      <c r="BA79" s="302"/>
      <c r="BB79" s="302"/>
      <c r="BC79" s="302"/>
      <c r="BD79" s="302"/>
      <c r="BE79" s="302"/>
      <c r="BF79" s="302"/>
      <c r="BG79" s="302"/>
      <c r="BH79" s="302"/>
      <c r="BI79" s="302"/>
      <c r="BJ79" s="302"/>
      <c r="BK79" s="302"/>
      <c r="BL79" s="302"/>
      <c r="BM79" s="302"/>
      <c r="BN79" s="302"/>
      <c r="BO79" s="302"/>
      <c r="BP79" s="302"/>
      <c r="BQ79" s="302"/>
      <c r="BR79" s="302"/>
      <c r="BS79" s="302"/>
      <c r="BT79" s="302"/>
      <c r="BU79" s="302"/>
      <c r="BV79" s="302"/>
      <c r="BW79" s="302"/>
      <c r="BX79" s="302"/>
      <c r="BY79" s="302"/>
      <c r="BZ79" s="302"/>
      <c r="CA79" s="302"/>
      <c r="CB79" s="302"/>
      <c r="CC79" s="302"/>
      <c r="CD79" s="302"/>
      <c r="CE79" s="302"/>
      <c r="CF79" s="302"/>
      <c r="CG79" s="302"/>
      <c r="CH79" s="302"/>
      <c r="CI79" s="302"/>
      <c r="CJ79" s="302"/>
      <c r="CK79" s="302"/>
      <c r="CM79" s="89" t="s">
        <v>65</v>
      </c>
      <c r="CN79" s="15" t="s">
        <v>65</v>
      </c>
      <c r="CO79" s="89" t="s">
        <v>65</v>
      </c>
      <c r="CP79" s="15" t="s">
        <v>65</v>
      </c>
      <c r="CQ79" s="89" t="s">
        <v>65</v>
      </c>
      <c r="CR79" s="15" t="s">
        <v>65</v>
      </c>
      <c r="CS79" s="89" t="s">
        <v>65</v>
      </c>
      <c r="CT79" s="15" t="s">
        <v>65</v>
      </c>
      <c r="CU79" s="89" t="s">
        <v>65</v>
      </c>
      <c r="CV79" s="89" t="s">
        <v>65</v>
      </c>
      <c r="CW79" s="89" t="s">
        <v>65</v>
      </c>
      <c r="CX79" s="296"/>
      <c r="CY79" s="296"/>
      <c r="CZ79" s="296"/>
      <c r="DA79" s="296"/>
      <c r="DB79" s="297"/>
      <c r="DC79" s="296"/>
      <c r="DD79" s="296"/>
      <c r="DE79" s="296"/>
      <c r="DF79" s="296"/>
      <c r="DG79" s="296"/>
      <c r="DH79" s="296"/>
    </row>
    <row r="80" spans="1:112" ht="12" hidden="1" outlineLevel="2" x14ac:dyDescent="0.3">
      <c r="A80" s="6" t="s">
        <v>2</v>
      </c>
      <c r="B80" s="15" t="s">
        <v>65</v>
      </c>
      <c r="C80" s="15" t="s">
        <v>65</v>
      </c>
      <c r="D80" s="15" t="s">
        <v>65</v>
      </c>
      <c r="E80" s="15" t="s">
        <v>65</v>
      </c>
      <c r="F80" s="16" t="e">
        <f>IF(AND(B78&lt;0,F78&gt;0),"n/a",F78/B78-1)</f>
        <v>#DIV/0!</v>
      </c>
      <c r="G80" s="16" t="e">
        <f t="shared" ref="G80" si="897">IF(AND(C78&lt;0,G78&gt;0),"n/a",G78/C78-1)</f>
        <v>#DIV/0!</v>
      </c>
      <c r="H80" s="16">
        <f t="shared" ref="H80" si="898">IF(AND(D78&lt;0,H78&gt;0),"n/a",H78/D78-1)</f>
        <v>6.25</v>
      </c>
      <c r="I80" s="16">
        <f t="shared" ref="I80" si="899">IF(AND(E78&lt;0,I78&gt;0),"n/a",I78/E78-1)</f>
        <v>3</v>
      </c>
      <c r="J80" s="16">
        <f t="shared" ref="J80" si="900">IF(AND(F78&lt;0,J78&gt;0),"n/a",J78/F78-1)</f>
        <v>1.6666666666666665</v>
      </c>
      <c r="K80" s="16">
        <f t="shared" ref="K80" si="901">IF(AND(G78&lt;0,K78&gt;0),"n/a",K78/G78-1)</f>
        <v>1.25</v>
      </c>
      <c r="L80" s="16">
        <f t="shared" ref="L80" si="902">IF(AND(H78&lt;0,L78&gt;0),"n/a",L78/H78-1)</f>
        <v>0.3793103448275863</v>
      </c>
      <c r="M80" s="16">
        <f t="shared" ref="M80" si="903">IF(AND(I78&lt;0,M78&gt;0),"n/a",M78/I78-1)</f>
        <v>0.375</v>
      </c>
      <c r="N80" s="16">
        <f t="shared" ref="N80" si="904">IF(AND(J78&lt;0,N78&gt;0),"n/a",N78/J78-1)</f>
        <v>0.125</v>
      </c>
      <c r="O80" s="16">
        <f t="shared" ref="O80" si="905">IF(AND(K78&lt;0,O78&gt;0),"n/a",O78/K78-1)</f>
        <v>0.22222222222222232</v>
      </c>
      <c r="P80" s="16">
        <f t="shared" ref="P80" si="906">IF(AND(L78&lt;0,P78&gt;0),"n/a",P78/L78-1)</f>
        <v>-9.9999999999999978E-2</v>
      </c>
      <c r="Q80" s="16">
        <f t="shared" ref="Q80" si="907">IF(AND(M78&lt;0,Q78&gt;0),"n/a",Q78/M78-1)</f>
        <v>0</v>
      </c>
      <c r="R80" s="16">
        <f t="shared" ref="R80" si="908">IF(AND(N78&lt;0,R78&gt;0),"n/a",R78/N78-1)</f>
        <v>0</v>
      </c>
      <c r="S80" s="16">
        <f t="shared" ref="S80" si="909">IF(AND(O78&lt;0,S78&gt;0),"n/a",S78/O78-1)</f>
        <v>0</v>
      </c>
      <c r="T80" s="16">
        <f t="shared" ref="T80" si="910">IF(AND(P78&lt;0,T78&gt;0),"n/a",T78/P78-1)</f>
        <v>0.11111111111111116</v>
      </c>
      <c r="U80" s="16">
        <f t="shared" ref="U80" si="911">IF(AND(Q78&lt;0,U78&gt;0),"n/a",U78/Q78-1)</f>
        <v>-0.18181818181818177</v>
      </c>
      <c r="V80" s="16">
        <f t="shared" ref="V80" si="912">IF(AND(R78&lt;0,V78&gt;0),"n/a",V78/R78-1)</f>
        <v>-0.11111111111111116</v>
      </c>
      <c r="W80" s="16">
        <f t="shared" ref="W80" si="913">IF(AND(S78&lt;0,W78&gt;0),"n/a",W78/S78-1)</f>
        <v>-0.45454545454545459</v>
      </c>
      <c r="X80" s="16">
        <f t="shared" ref="X80" si="914">IF(AND(T78&lt;0,X78&gt;0),"n/a",X78/T78-1)</f>
        <v>-0.30000000000000004</v>
      </c>
      <c r="Y80" s="16">
        <f t="shared" ref="Y80" si="915">IF(AND(U78&lt;0,Y78&gt;0),"n/a",Y78/U78-1)</f>
        <v>-0.33333333333333337</v>
      </c>
      <c r="Z80" s="16">
        <f t="shared" ref="Z80" si="916">IF(AND(V78&lt;0,Z78&gt;0),"n/a",Z78/V78-1)</f>
        <v>-0.25</v>
      </c>
      <c r="AA80" s="16">
        <f t="shared" ref="AA80" si="917">IF(AND(W78&lt;0,AA78&gt;0),"n/a",AA78/W78-1)</f>
        <v>0</v>
      </c>
      <c r="AB80" s="16">
        <f t="shared" ref="AB80" si="918">IF(AND(X78&lt;0,AB78&gt;0),"n/a",AB78/X78-1)</f>
        <v>0</v>
      </c>
      <c r="AC80" s="16">
        <f t="shared" ref="AC80" si="919">IF(AND(Y78&lt;0,AC78&gt;0),"n/a",AC78/Y78-1)</f>
        <v>0.16666666666666674</v>
      </c>
      <c r="AD80" s="16">
        <f t="shared" ref="AD80" si="920">IF(AND(Z78&lt;0,AD78&gt;0),"n/a",AD78/Z78-1)</f>
        <v>0.33333333333333326</v>
      </c>
      <c r="AE80" s="16">
        <f t="shared" ref="AE80" si="921">IF(AND(AA78&lt;0,AE78&gt;0),"n/a",AE78/AA78-1)</f>
        <v>0.16666666666666674</v>
      </c>
      <c r="AF80" s="16">
        <f t="shared" ref="AF80" si="922">IF(AND(AB78&lt;0,AF78&gt;0),"n/a",AF78/AB78-1)</f>
        <v>0</v>
      </c>
      <c r="AG80" s="16">
        <f t="shared" ref="AG80" si="923">IF(AND(AC78&lt;0,AG78&gt;0),"n/a",AG78/AC78-1)</f>
        <v>0</v>
      </c>
      <c r="AH80" s="16">
        <f t="shared" ref="AH80" si="924">IF(AND(AD78&lt;0,AH78&gt;0),"n/a",AH78/AD78-1)</f>
        <v>0</v>
      </c>
      <c r="AI80" s="16">
        <f t="shared" ref="AI80" si="925">IF(AND(AE78&lt;0,AI78&gt;0),"n/a",AI78/AE78-1)</f>
        <v>-0.2857142857142857</v>
      </c>
      <c r="AJ80" s="16">
        <f t="shared" ref="AJ80" si="926">IF(AND(AF78&lt;0,AJ78&gt;0),"n/a",AJ78/AF78-1)</f>
        <v>-0.2857142857142857</v>
      </c>
      <c r="AK80" s="16">
        <f t="shared" ref="AK80" si="927">IF(AND(AG78&lt;0,AK78&gt;0),"n/a",AK78/AG78-1)</f>
        <v>-0.1428571428571429</v>
      </c>
      <c r="AL80" s="16">
        <f t="shared" ref="AL80" si="928">IF(AND(AH78&lt;0,AL78&gt;0),"n/a",AL78/AH78-1)</f>
        <v>-0.125</v>
      </c>
      <c r="AM80" s="16">
        <f t="shared" ref="AM80" si="929">IF(AND(AI78&lt;0,AM78&gt;0),"n/a",AM78/AI78-1)</f>
        <v>0.19999999999999996</v>
      </c>
      <c r="AN80" s="16">
        <f t="shared" ref="AN80" si="930">IF(AND(AJ78&lt;0,AN78&gt;0),"n/a",AN78/AJ78-1)</f>
        <v>0.60000000000000009</v>
      </c>
      <c r="AO80" s="16">
        <f t="shared" ref="AO80" si="931">IF(AND(AK78&lt;0,AO78&gt;0),"n/a",AO78/AK78-1)</f>
        <v>0.33333333333333326</v>
      </c>
      <c r="AP80" s="16">
        <f t="shared" ref="AP80" si="932">IF(AND(AL78&lt;0,AP78&gt;0),"n/a",AP78/AL78-1)</f>
        <v>0.4285714285714286</v>
      </c>
      <c r="AQ80" s="16">
        <f t="shared" ref="AQ80" si="933">IF(AND(AM78&lt;0,AQ78&gt;0),"n/a",AQ78/AM78-1)</f>
        <v>1.3333333333333335</v>
      </c>
      <c r="AR80" s="16">
        <f t="shared" ref="AR80" si="934">IF(AND(AN78&lt;0,AR78&gt;0),"n/a",AR78/AN78-1)</f>
        <v>1.375</v>
      </c>
      <c r="AS80" s="16">
        <f t="shared" ref="AS80" si="935">IF(AND(AO78&lt;0,AS78&gt;0),"n/a",AS78/AO78-1)</f>
        <v>1.75</v>
      </c>
      <c r="AT80" s="16">
        <f t="shared" ref="AT80" si="936">IF(AND(AP78&lt;0,AT78&gt;0),"n/a",AT78/AP78-1)</f>
        <v>1</v>
      </c>
      <c r="AU80" s="16">
        <f t="shared" ref="AU80" si="937">IF(AND(AQ78&lt;0,AU78&gt;0),"n/a",AU78/AQ78-1)</f>
        <v>0.5714285714285714</v>
      </c>
      <c r="AV80" s="16">
        <f t="shared" ref="AV80" si="938">IF(AND(AR78&lt;0,AV78&gt;0),"n/a",AV78/AR78-1)</f>
        <v>-5.2631578947368474E-2</v>
      </c>
      <c r="AW80" s="16">
        <f t="shared" ref="AW80" si="939">IF(AND(AS78&lt;0,AW78&gt;0),"n/a",AW78/AS78-1)</f>
        <v>-5.0499999999999989E-2</v>
      </c>
      <c r="AX80" s="302"/>
      <c r="AY80" s="302"/>
      <c r="AZ80" s="302"/>
      <c r="BA80" s="302"/>
      <c r="BB80" s="302"/>
      <c r="BC80" s="302"/>
      <c r="BD80" s="302"/>
      <c r="BE80" s="302"/>
      <c r="BF80" s="302"/>
      <c r="BG80" s="302"/>
      <c r="BH80" s="302"/>
      <c r="BI80" s="302"/>
      <c r="BJ80" s="302"/>
      <c r="BK80" s="302"/>
      <c r="BL80" s="302"/>
      <c r="BM80" s="302"/>
      <c r="BN80" s="302"/>
      <c r="BO80" s="302"/>
      <c r="BP80" s="302"/>
      <c r="BQ80" s="302"/>
      <c r="BR80" s="302"/>
      <c r="BS80" s="302"/>
      <c r="BT80" s="302"/>
      <c r="BU80" s="302"/>
      <c r="BV80" s="302"/>
      <c r="BW80" s="302"/>
      <c r="BX80" s="302"/>
      <c r="BY80" s="302"/>
      <c r="BZ80" s="302"/>
      <c r="CA80" s="302"/>
      <c r="CB80" s="302"/>
      <c r="CC80" s="302"/>
      <c r="CD80" s="302"/>
      <c r="CE80" s="302"/>
      <c r="CF80" s="302"/>
      <c r="CG80" s="302"/>
      <c r="CH80" s="302"/>
      <c r="CI80" s="302"/>
      <c r="CJ80" s="302"/>
      <c r="CK80" s="302"/>
      <c r="CM80" s="89" t="s">
        <v>65</v>
      </c>
      <c r="CN80" s="16">
        <f>IF(AND(CM78&lt;0,CN78&gt;0),"n/a",CN78/CM78-1)</f>
        <v>6.416666666666667</v>
      </c>
      <c r="CO80" s="90">
        <f>IF(AND(CN78&lt;0,CO78&gt;0),"n/a",CO78/CN78-1)</f>
        <v>0.7078651685393258</v>
      </c>
      <c r="CP80" s="16">
        <f t="shared" ref="CP80:CW80" si="940">IF(AND(CO78&lt;0,CP78&gt;0),"n/a",CP78/CO78-1)</f>
        <v>5.2631578947368363E-2</v>
      </c>
      <c r="CQ80" s="90">
        <f t="shared" si="940"/>
        <v>-2.5000000000000022E-2</v>
      </c>
      <c r="CR80" s="16">
        <f t="shared" si="940"/>
        <v>-0.30769230769230771</v>
      </c>
      <c r="CS80" s="90">
        <f t="shared" si="940"/>
        <v>-3.703703703703709E-2</v>
      </c>
      <c r="CT80" s="16">
        <f t="shared" si="940"/>
        <v>0.11538461538461542</v>
      </c>
      <c r="CU80" s="90">
        <f t="shared" si="940"/>
        <v>-0.17241379310344829</v>
      </c>
      <c r="CV80" s="90">
        <f t="shared" si="940"/>
        <v>0.20833333333333326</v>
      </c>
      <c r="CW80" s="90">
        <f t="shared" si="940"/>
        <v>1.2413793103448274</v>
      </c>
      <c r="CX80" s="220"/>
      <c r="CY80" s="220"/>
      <c r="CZ80" s="220"/>
      <c r="DA80" s="220"/>
      <c r="DB80" s="219"/>
      <c r="DC80" s="220"/>
      <c r="DD80" s="220"/>
      <c r="DE80" s="220"/>
      <c r="DF80" s="220"/>
      <c r="DG80" s="220"/>
      <c r="DH80" s="220"/>
    </row>
    <row r="81" spans="1:112" ht="12" hidden="1" outlineLevel="2" x14ac:dyDescent="0.3">
      <c r="A81" s="6" t="s">
        <v>10</v>
      </c>
      <c r="B81" s="16">
        <f>B78/B$58</f>
        <v>0</v>
      </c>
      <c r="C81" s="16">
        <f t="shared" ref="C81:AW81" si="941">C78/C$58</f>
        <v>0</v>
      </c>
      <c r="D81" s="16">
        <f t="shared" si="941"/>
        <v>5.8823529411764705E-2</v>
      </c>
      <c r="E81" s="16">
        <f t="shared" si="941"/>
        <v>2.6315789473684209E-2</v>
      </c>
      <c r="F81" s="16">
        <f t="shared" si="941"/>
        <v>3.1914893617021274E-2</v>
      </c>
      <c r="G81" s="16">
        <f t="shared" si="941"/>
        <v>3.3613445378151259E-2</v>
      </c>
      <c r="H81" s="16">
        <f t="shared" si="941"/>
        <v>4.6474358974358976E-2</v>
      </c>
      <c r="I81" s="16">
        <f t="shared" si="941"/>
        <v>4.2553191489361701E-2</v>
      </c>
      <c r="J81" s="16">
        <f t="shared" si="941"/>
        <v>4.3057050592034442E-2</v>
      </c>
      <c r="K81" s="16">
        <f t="shared" si="941"/>
        <v>4.6875E-2</v>
      </c>
      <c r="L81" s="16">
        <f t="shared" si="941"/>
        <v>5.6818181818181816E-2</v>
      </c>
      <c r="M81" s="16">
        <f t="shared" si="941"/>
        <v>4.296875E-2</v>
      </c>
      <c r="N81" s="16">
        <f t="shared" si="941"/>
        <v>4.2253521126760563E-2</v>
      </c>
      <c r="O81" s="16">
        <f t="shared" si="941"/>
        <v>5.1401869158878503E-2</v>
      </c>
      <c r="P81" s="16">
        <f t="shared" si="941"/>
        <v>4.1284403669724773E-2</v>
      </c>
      <c r="Q81" s="16">
        <f t="shared" si="941"/>
        <v>4.5643153526970952E-2</v>
      </c>
      <c r="R81" s="16">
        <f t="shared" si="941"/>
        <v>3.7974683544303799E-2</v>
      </c>
      <c r="S81" s="16">
        <f t="shared" si="941"/>
        <v>4.7008547008547008E-2</v>
      </c>
      <c r="T81" s="16">
        <f t="shared" si="941"/>
        <v>4.065040650406504E-2</v>
      </c>
      <c r="U81" s="16">
        <f t="shared" si="941"/>
        <v>3.5019455252918288E-2</v>
      </c>
      <c r="V81" s="16">
        <f t="shared" si="941"/>
        <v>3.5398230088495575E-2</v>
      </c>
      <c r="W81" s="16">
        <f t="shared" si="941"/>
        <v>2.7906976744186046E-2</v>
      </c>
      <c r="X81" s="16">
        <f t="shared" si="941"/>
        <v>3.4653465346534656E-2</v>
      </c>
      <c r="Y81" s="16">
        <f t="shared" si="941"/>
        <v>2.9411764705882353E-2</v>
      </c>
      <c r="Z81" s="16">
        <f t="shared" si="941"/>
        <v>3.3149171270718231E-2</v>
      </c>
      <c r="AA81" s="16">
        <f t="shared" si="941"/>
        <v>3.0456852791878174E-2</v>
      </c>
      <c r="AB81" s="16">
        <f t="shared" si="941"/>
        <v>3.5897435897435895E-2</v>
      </c>
      <c r="AC81" s="16">
        <f t="shared" si="941"/>
        <v>3.888888888888889E-2</v>
      </c>
      <c r="AD81" s="16">
        <f t="shared" si="941"/>
        <v>4.5714285714285714E-2</v>
      </c>
      <c r="AE81" s="16">
        <f t="shared" si="941"/>
        <v>4.4585987261146494E-2</v>
      </c>
      <c r="AF81" s="16">
        <f t="shared" si="941"/>
        <v>3.7634408602150539E-2</v>
      </c>
      <c r="AG81" s="16">
        <f t="shared" si="941"/>
        <v>3.6269430051813469E-2</v>
      </c>
      <c r="AH81" s="16">
        <f t="shared" si="941"/>
        <v>4.6783625730994149E-2</v>
      </c>
      <c r="AI81" s="16">
        <f t="shared" si="941"/>
        <v>2.5906735751295335E-2</v>
      </c>
      <c r="AJ81" s="16">
        <f t="shared" si="941"/>
        <v>2.6595744680851064E-2</v>
      </c>
      <c r="AK81" s="16">
        <f t="shared" si="941"/>
        <v>2.1897810218978103E-2</v>
      </c>
      <c r="AL81" s="16">
        <f t="shared" si="941"/>
        <v>4.2424242424242427E-2</v>
      </c>
      <c r="AM81" s="16">
        <f t="shared" si="941"/>
        <v>2.2900763358778626E-2</v>
      </c>
      <c r="AN81" s="16">
        <f t="shared" si="941"/>
        <v>2.9739776951672861E-2</v>
      </c>
      <c r="AO81" s="16">
        <f t="shared" si="941"/>
        <v>2.3121387283236993E-2</v>
      </c>
      <c r="AP81" s="16">
        <f t="shared" si="941"/>
        <v>3.3670033670033669E-2</v>
      </c>
      <c r="AQ81" s="16">
        <f t="shared" si="941"/>
        <v>3.825136612021858E-2</v>
      </c>
      <c r="AR81" s="16">
        <f t="shared" si="941"/>
        <v>7.6305220883534142E-2</v>
      </c>
      <c r="AS81" s="16">
        <f t="shared" si="941"/>
        <v>2.4858757062146894E-2</v>
      </c>
      <c r="AT81" s="16">
        <f t="shared" si="941"/>
        <v>2.7322404371584699E-2</v>
      </c>
      <c r="AU81" s="16">
        <f t="shared" si="941"/>
        <v>4.4265593561368208E-2</v>
      </c>
      <c r="AV81" s="16">
        <f t="shared" si="941"/>
        <v>2.4523160762942781E-2</v>
      </c>
      <c r="AW81" s="16">
        <f t="shared" si="941"/>
        <v>2.7139427199451213E-2</v>
      </c>
      <c r="AX81" s="302"/>
      <c r="AY81" s="302"/>
      <c r="AZ81" s="302"/>
      <c r="BA81" s="302"/>
      <c r="BB81" s="302"/>
      <c r="BC81" s="302"/>
      <c r="BD81" s="302"/>
      <c r="BE81" s="302"/>
      <c r="BF81" s="302"/>
      <c r="BG81" s="302"/>
      <c r="BH81" s="302"/>
      <c r="BI81" s="302"/>
      <c r="BJ81" s="302"/>
      <c r="BK81" s="302"/>
      <c r="BL81" s="302"/>
      <c r="BM81" s="302"/>
      <c r="BN81" s="302"/>
      <c r="BO81" s="302"/>
      <c r="BP81" s="302"/>
      <c r="BQ81" s="302"/>
      <c r="BR81" s="302"/>
      <c r="BS81" s="302"/>
      <c r="BT81" s="302"/>
      <c r="BU81" s="302"/>
      <c r="BV81" s="302"/>
      <c r="BW81" s="302"/>
      <c r="BX81" s="302"/>
      <c r="BY81" s="302"/>
      <c r="BZ81" s="302"/>
      <c r="CA81" s="302"/>
      <c r="CB81" s="302"/>
      <c r="CC81" s="302"/>
      <c r="CD81" s="302"/>
      <c r="CE81" s="302"/>
      <c r="CF81" s="302"/>
      <c r="CG81" s="302"/>
      <c r="CH81" s="302"/>
      <c r="CI81" s="302"/>
      <c r="CJ81" s="302"/>
      <c r="CK81" s="302"/>
      <c r="CM81" s="90">
        <f>CM78/CM$58</f>
        <v>2.843601895734597E-2</v>
      </c>
      <c r="CN81" s="16">
        <f t="shared" ref="CN81:CW81" si="942">CN78/CN$58</f>
        <v>3.9946140035906644E-2</v>
      </c>
      <c r="CO81" s="90">
        <f t="shared" si="942"/>
        <v>4.6925166707829098E-2</v>
      </c>
      <c r="CP81" s="16">
        <f t="shared" si="942"/>
        <v>4.5146726862302484E-2</v>
      </c>
      <c r="CQ81" s="90">
        <f t="shared" si="942"/>
        <v>4.0041067761806978E-2</v>
      </c>
      <c r="CR81" s="16">
        <f t="shared" si="942"/>
        <v>3.1877213695395513E-2</v>
      </c>
      <c r="CS81" s="90">
        <f t="shared" si="942"/>
        <v>3.4528552456839307E-2</v>
      </c>
      <c r="CT81" s="16">
        <f t="shared" si="942"/>
        <v>4.0787623066104076E-2</v>
      </c>
      <c r="CU81" s="90">
        <f t="shared" si="942"/>
        <v>2.9055690072639227E-2</v>
      </c>
      <c r="CV81" s="90">
        <f t="shared" si="942"/>
        <v>2.7831094049904029E-2</v>
      </c>
      <c r="CW81" s="90">
        <f t="shared" si="942"/>
        <v>3.6171396772398445E-2</v>
      </c>
      <c r="CX81" s="220"/>
      <c r="CY81" s="220"/>
      <c r="CZ81" s="220"/>
      <c r="DA81" s="220"/>
      <c r="DB81" s="219"/>
      <c r="DC81" s="220"/>
      <c r="DD81" s="220"/>
      <c r="DE81" s="220"/>
      <c r="DF81" s="220"/>
      <c r="DG81" s="220"/>
      <c r="DH81" s="220"/>
    </row>
    <row r="82" spans="1:112" ht="12" collapsed="1" x14ac:dyDescent="0.3">
      <c r="A82" s="5"/>
      <c r="B82" s="15"/>
      <c r="C82" s="180"/>
      <c r="D82" s="15"/>
      <c r="E82" s="15"/>
      <c r="F82" s="34"/>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34"/>
      <c r="AG82" s="34"/>
      <c r="AH82" s="34"/>
      <c r="AI82" s="34"/>
      <c r="AJ82" s="34"/>
      <c r="AK82" s="34"/>
      <c r="AL82" s="34"/>
      <c r="AM82" s="34"/>
      <c r="AN82" s="34"/>
      <c r="AO82" s="34"/>
      <c r="AP82" s="34"/>
      <c r="AQ82" s="34"/>
      <c r="AR82" s="34"/>
      <c r="AS82" s="138"/>
      <c r="AT82" s="138"/>
      <c r="AU82" s="138"/>
      <c r="AV82" s="138"/>
      <c r="AW82" s="138"/>
      <c r="AX82" s="138"/>
      <c r="AY82" s="138"/>
      <c r="AZ82" s="138"/>
      <c r="BA82" s="138"/>
      <c r="BB82" s="138"/>
      <c r="BC82" s="138"/>
      <c r="BD82" s="138"/>
      <c r="BE82" s="138"/>
      <c r="BF82" s="138"/>
      <c r="BG82" s="138"/>
      <c r="BH82" s="138"/>
      <c r="BI82" s="138"/>
      <c r="BJ82" s="138"/>
      <c r="BK82" s="138"/>
      <c r="BL82" s="138"/>
      <c r="BM82" s="138"/>
      <c r="BN82" s="34"/>
      <c r="BO82" s="34"/>
      <c r="BP82" s="34"/>
      <c r="BQ82" s="34"/>
      <c r="BR82" s="34"/>
      <c r="BS82" s="34"/>
      <c r="BT82" s="34"/>
      <c r="BU82" s="34"/>
      <c r="BV82" s="34"/>
      <c r="BW82" s="34"/>
      <c r="BX82" s="34"/>
      <c r="BY82" s="34"/>
      <c r="BZ82" s="34"/>
      <c r="CA82" s="34"/>
      <c r="CB82" s="34"/>
      <c r="CC82" s="34"/>
      <c r="CD82" s="34"/>
      <c r="CE82" s="34"/>
      <c r="CF82" s="34"/>
      <c r="CG82" s="34"/>
      <c r="CH82" s="34"/>
      <c r="CI82" s="34"/>
      <c r="CJ82" s="34"/>
      <c r="CK82" s="34"/>
      <c r="CL82" s="34"/>
      <c r="CM82" s="91"/>
      <c r="CO82" s="91"/>
      <c r="CQ82" s="91"/>
      <c r="CS82" s="91"/>
      <c r="CU82" s="91"/>
      <c r="CV82" s="91"/>
      <c r="CW82" s="91"/>
      <c r="CX82" s="91"/>
      <c r="CY82" s="91"/>
      <c r="CZ82" s="91"/>
      <c r="DA82" s="91"/>
      <c r="DC82" s="91"/>
      <c r="DD82" s="91"/>
      <c r="DE82" s="91"/>
      <c r="DF82" s="91"/>
      <c r="DG82" s="91"/>
      <c r="DH82" s="91"/>
    </row>
    <row r="83" spans="1:112" ht="12" x14ac:dyDescent="0.3">
      <c r="A83" s="351" t="s">
        <v>224</v>
      </c>
      <c r="B83" s="15"/>
      <c r="C83" s="15"/>
      <c r="D83" s="15"/>
      <c r="E83" s="15"/>
      <c r="F83" s="34"/>
      <c r="G83" s="34"/>
      <c r="H83" s="34"/>
      <c r="I83" s="34"/>
      <c r="J83" s="34"/>
      <c r="K83" s="34"/>
      <c r="L83" s="34"/>
      <c r="M83" s="34"/>
      <c r="N83" s="34"/>
      <c r="O83" s="34"/>
      <c r="P83" s="34"/>
      <c r="Q83" s="34"/>
      <c r="R83" s="34"/>
      <c r="S83" s="34"/>
      <c r="T83" s="34"/>
      <c r="U83" s="34"/>
      <c r="V83" s="34"/>
      <c r="W83" s="34"/>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c r="BJ83" s="34"/>
      <c r="BK83" s="34"/>
      <c r="BL83" s="34"/>
      <c r="BM83" s="34"/>
      <c r="BN83" s="43"/>
      <c r="BO83" s="43"/>
      <c r="BP83" s="43"/>
      <c r="BQ83" s="43"/>
      <c r="BR83" s="43"/>
      <c r="BS83" s="43"/>
      <c r="BT83" s="43"/>
      <c r="BU83" s="43"/>
      <c r="BV83" s="43"/>
      <c r="BW83" s="43"/>
      <c r="BX83" s="43"/>
      <c r="BY83" s="43"/>
      <c r="BZ83" s="43"/>
      <c r="CA83" s="43"/>
      <c r="CB83" s="43"/>
      <c r="CC83" s="43"/>
      <c r="CD83" s="43"/>
      <c r="CE83" s="43"/>
      <c r="CF83" s="43"/>
      <c r="CG83" s="43"/>
      <c r="CH83" s="43"/>
      <c r="CI83" s="43"/>
      <c r="CJ83" s="43"/>
      <c r="CK83" s="43"/>
      <c r="CL83" s="43"/>
      <c r="CM83" s="91"/>
      <c r="CO83" s="91"/>
      <c r="CQ83" s="91"/>
      <c r="CS83" s="91"/>
      <c r="CU83" s="91"/>
      <c r="CV83" s="91"/>
      <c r="CW83" s="91"/>
      <c r="CX83" s="91"/>
      <c r="CY83" s="91"/>
      <c r="CZ83" s="91"/>
      <c r="DA83" s="91"/>
      <c r="DC83" s="91"/>
      <c r="DD83" s="91"/>
      <c r="DE83" s="91"/>
      <c r="DF83" s="91"/>
      <c r="DG83" s="91"/>
      <c r="DH83" s="91"/>
    </row>
    <row r="84" spans="1:112" hidden="1" outlineLevel="1" x14ac:dyDescent="0.25">
      <c r="A84" s="293" t="s">
        <v>392</v>
      </c>
      <c r="B84" s="304"/>
      <c r="C84" s="304"/>
      <c r="D84" s="304"/>
      <c r="E84" s="304"/>
      <c r="F84" s="304"/>
      <c r="G84" s="304"/>
      <c r="H84" s="304"/>
      <c r="I84" s="304"/>
      <c r="J84" s="304"/>
      <c r="K84" s="304"/>
      <c r="L84" s="304"/>
      <c r="M84" s="304"/>
      <c r="N84" s="304"/>
      <c r="O84" s="304"/>
      <c r="P84" s="304"/>
      <c r="Q84" s="304"/>
      <c r="R84" s="304"/>
      <c r="S84" s="304"/>
      <c r="T84" s="304"/>
      <c r="U84" s="304"/>
      <c r="V84" s="304"/>
      <c r="W84" s="304"/>
      <c r="X84" s="304"/>
      <c r="Y84" s="304"/>
      <c r="Z84" s="304"/>
      <c r="AA84" s="304"/>
      <c r="AB84" s="304"/>
      <c r="AC84" s="304"/>
      <c r="AD84" s="304"/>
      <c r="AE84" s="304"/>
      <c r="AF84" s="304"/>
      <c r="AG84" s="304"/>
      <c r="AH84" s="304"/>
      <c r="AI84" s="304"/>
      <c r="AJ84" s="304"/>
      <c r="AK84" s="111">
        <v>2030</v>
      </c>
      <c r="AL84" s="111">
        <v>2190</v>
      </c>
      <c r="AM84" s="111">
        <v>2140</v>
      </c>
      <c r="AN84" s="111">
        <v>2200</v>
      </c>
      <c r="AO84" s="111">
        <v>2260</v>
      </c>
      <c r="AP84" s="111">
        <v>2360</v>
      </c>
      <c r="AQ84" s="111">
        <v>2470</v>
      </c>
      <c r="AR84" s="111">
        <v>2540</v>
      </c>
      <c r="AS84" s="111">
        <v>2600</v>
      </c>
      <c r="AT84" s="111">
        <v>2720</v>
      </c>
      <c r="AU84" s="111">
        <v>2760</v>
      </c>
      <c r="AV84" s="111">
        <v>2810</v>
      </c>
      <c r="AW84" s="111">
        <v>2820</v>
      </c>
      <c r="AX84" s="111">
        <v>2870</v>
      </c>
      <c r="AY84" s="111">
        <v>2880</v>
      </c>
      <c r="AZ84" s="111">
        <v>2930</v>
      </c>
      <c r="BA84" s="111">
        <v>2960</v>
      </c>
      <c r="BB84" s="111">
        <v>3020</v>
      </c>
      <c r="BC84" s="111">
        <v>3070</v>
      </c>
      <c r="BD84" s="111">
        <v>3140</v>
      </c>
      <c r="BE84" s="111">
        <v>3190</v>
      </c>
      <c r="BF84" s="111">
        <v>3240</v>
      </c>
      <c r="BG84" s="111">
        <v>3270</v>
      </c>
      <c r="BH84" s="111">
        <v>3290</v>
      </c>
      <c r="BI84" s="111">
        <v>3350</v>
      </c>
      <c r="BJ84" s="111">
        <v>3430</v>
      </c>
      <c r="BK84" s="111">
        <v>3480</v>
      </c>
      <c r="BL84" s="111">
        <v>3540</v>
      </c>
      <c r="BM84" s="111">
        <v>3580</v>
      </c>
      <c r="BN84" s="12">
        <f t="shared" ref="BN84:CC84" si="943">BJ84*(1+BN86)</f>
        <v>3567.2000000000003</v>
      </c>
      <c r="BO84" s="12">
        <f t="shared" si="943"/>
        <v>3619.2000000000003</v>
      </c>
      <c r="BP84" s="12">
        <f t="shared" si="943"/>
        <v>3681.6</v>
      </c>
      <c r="BQ84" s="12">
        <f t="shared" si="943"/>
        <v>3723.2000000000003</v>
      </c>
      <c r="BR84" s="12">
        <f t="shared" si="943"/>
        <v>3709.8880000000004</v>
      </c>
      <c r="BS84" s="12">
        <f t="shared" si="943"/>
        <v>3763.9680000000003</v>
      </c>
      <c r="BT84" s="12">
        <f t="shared" si="943"/>
        <v>3828.864</v>
      </c>
      <c r="BU84" s="12">
        <f t="shared" si="943"/>
        <v>3872.1280000000006</v>
      </c>
      <c r="BV84" s="12">
        <f t="shared" si="943"/>
        <v>3858.2835200000004</v>
      </c>
      <c r="BW84" s="12">
        <f t="shared" si="943"/>
        <v>3914.5267200000003</v>
      </c>
      <c r="BX84" s="12">
        <f t="shared" si="943"/>
        <v>3982.01856</v>
      </c>
      <c r="BY84" s="12">
        <f t="shared" si="943"/>
        <v>4027.013120000001</v>
      </c>
      <c r="BZ84" s="12">
        <f t="shared" si="943"/>
        <v>4012.6148608000008</v>
      </c>
      <c r="CA84" s="12">
        <f t="shared" si="943"/>
        <v>4071.1077888000004</v>
      </c>
      <c r="CB84" s="12">
        <f t="shared" si="943"/>
        <v>4141.2993023999998</v>
      </c>
      <c r="CC84" s="12">
        <f t="shared" si="943"/>
        <v>4188.0936448000011</v>
      </c>
      <c r="CD84" s="12">
        <f t="shared" ref="CD84" si="944">BZ84*(1+CD86)</f>
        <v>4173.1194552320012</v>
      </c>
      <c r="CE84" s="12">
        <f t="shared" ref="CE84" si="945">CA84*(1+CE86)</f>
        <v>4233.9521003520003</v>
      </c>
      <c r="CF84" s="12">
        <f t="shared" ref="CF84" si="946">CB84*(1+CF86)</f>
        <v>4306.9512744960002</v>
      </c>
      <c r="CG84" s="12">
        <f t="shared" ref="CG84" si="947">CC84*(1+CG86)</f>
        <v>4355.6173905920014</v>
      </c>
      <c r="CH84" s="12">
        <f t="shared" ref="CH84" si="948">CD84*(1+CH86)</f>
        <v>4340.044233441281</v>
      </c>
      <c r="CI84" s="12">
        <f t="shared" ref="CI84" si="949">CE84*(1+CI86)</f>
        <v>4403.3101843660806</v>
      </c>
      <c r="CJ84" s="12">
        <f t="shared" ref="CJ84" si="950">CF84*(1+CJ86)</f>
        <v>4479.2293254758406</v>
      </c>
      <c r="CK84" s="12">
        <f t="shared" ref="CK84" si="951">CG84*(1+CK86)</f>
        <v>4529.8420862156818</v>
      </c>
      <c r="CL84" s="12"/>
      <c r="CM84" s="332"/>
      <c r="CN84" s="333"/>
      <c r="CO84" s="332"/>
      <c r="CP84" s="333"/>
      <c r="CQ84" s="332"/>
      <c r="CR84" s="333"/>
      <c r="CS84" s="332"/>
      <c r="CT84" s="333"/>
      <c r="CU84" s="328">
        <f>AK84</f>
        <v>2030</v>
      </c>
      <c r="CV84" s="328">
        <f>AO84</f>
        <v>2260</v>
      </c>
      <c r="CW84" s="328">
        <f>AS84</f>
        <v>2600</v>
      </c>
      <c r="CX84" s="328">
        <f>AW84</f>
        <v>2820</v>
      </c>
      <c r="CY84" s="328">
        <f>BA84</f>
        <v>2960</v>
      </c>
      <c r="CZ84" s="328">
        <f>BE84</f>
        <v>3190</v>
      </c>
      <c r="DA84" s="328">
        <f>BI84</f>
        <v>3350</v>
      </c>
      <c r="DB84" s="328">
        <f>BM84</f>
        <v>3580</v>
      </c>
      <c r="DC84" s="328">
        <f>BQ84</f>
        <v>3723.2000000000003</v>
      </c>
      <c r="DD84" s="328">
        <f>BU84</f>
        <v>3872.1280000000006</v>
      </c>
      <c r="DE84" s="328">
        <f>BY84</f>
        <v>4027.013120000001</v>
      </c>
      <c r="DF84" s="328">
        <f>CC84</f>
        <v>4188.0936448000011</v>
      </c>
      <c r="DG84" s="328">
        <f>CG84</f>
        <v>4355.6173905920014</v>
      </c>
      <c r="DH84" s="328">
        <f>CK84</f>
        <v>4529.8420862156818</v>
      </c>
    </row>
    <row r="85" spans="1:112" ht="12" hidden="1" outlineLevel="1" x14ac:dyDescent="0.3">
      <c r="A85" s="5" t="s">
        <v>1</v>
      </c>
      <c r="B85" s="297"/>
      <c r="C85" s="297"/>
      <c r="D85" s="297"/>
      <c r="E85" s="297"/>
      <c r="F85" s="219"/>
      <c r="G85" s="219"/>
      <c r="H85" s="219"/>
      <c r="I85" s="219"/>
      <c r="J85" s="219"/>
      <c r="K85" s="219"/>
      <c r="L85" s="219"/>
      <c r="M85" s="219"/>
      <c r="N85" s="219"/>
      <c r="O85" s="219"/>
      <c r="P85" s="219"/>
      <c r="Q85" s="219"/>
      <c r="R85" s="219"/>
      <c r="S85" s="219"/>
      <c r="T85" s="219"/>
      <c r="U85" s="219"/>
      <c r="V85" s="219"/>
      <c r="W85" s="219"/>
      <c r="X85" s="219"/>
      <c r="Y85" s="219"/>
      <c r="Z85" s="219"/>
      <c r="AA85" s="219"/>
      <c r="AB85" s="219"/>
      <c r="AC85" s="219"/>
      <c r="AD85" s="219"/>
      <c r="AE85" s="219"/>
      <c r="AF85" s="219"/>
      <c r="AG85" s="219"/>
      <c r="AH85" s="219"/>
      <c r="AI85" s="219"/>
      <c r="AJ85" s="219"/>
      <c r="AK85" s="15" t="s">
        <v>65</v>
      </c>
      <c r="AL85" s="16">
        <f>IF(AND(AK84&lt;0,AL84&gt;0),"n/a",AL84/AK84-1)</f>
        <v>7.8817733990147687E-2</v>
      </c>
      <c r="AM85" s="16">
        <f t="shared" ref="AM85" si="952">IF(AND(AL84&lt;0,AM84&gt;0),"n/a",AM84/AL84-1)</f>
        <v>-2.2831050228310557E-2</v>
      </c>
      <c r="AN85" s="16">
        <f t="shared" ref="AN85" si="953">IF(AND(AM84&lt;0,AN84&gt;0),"n/a",AN84/AM84-1)</f>
        <v>2.8037383177569986E-2</v>
      </c>
      <c r="AO85" s="16">
        <f>IF(AND(AN84&lt;0,AO84&gt;0),"n/a",AO84/AN84-1)</f>
        <v>2.7272727272727337E-2</v>
      </c>
      <c r="AP85" s="16">
        <f t="shared" ref="AP85" si="954">IF(AND(AO84&lt;0,AP84&gt;0),"n/a",AP84/AO84-1)</f>
        <v>4.4247787610619538E-2</v>
      </c>
      <c r="AQ85" s="16">
        <f t="shared" ref="AQ85" si="955">IF(AND(AP84&lt;0,AQ84&gt;0),"n/a",AQ84/AP84-1)</f>
        <v>4.6610169491525522E-2</v>
      </c>
      <c r="AR85" s="16">
        <f t="shared" ref="AR85" si="956">IF(AND(AQ84&lt;0,AR84&gt;0),"n/a",AR84/AQ84-1)</f>
        <v>2.8340080971659853E-2</v>
      </c>
      <c r="AS85" s="16">
        <f t="shared" ref="AS85" si="957">IF(AND(AR84&lt;0,AS84&gt;0),"n/a",AS84/AR84-1)</f>
        <v>2.3622047244094446E-2</v>
      </c>
      <c r="AT85" s="16">
        <f t="shared" ref="AT85" si="958">IF(AND(AS84&lt;0,AT84&gt;0),"n/a",AT84/AS84-1)</f>
        <v>4.6153846153846212E-2</v>
      </c>
      <c r="AU85" s="16">
        <f t="shared" ref="AU85" si="959">IF(AND(AT84&lt;0,AU84&gt;0),"n/a",AU84/AT84-1)</f>
        <v>1.4705882352941124E-2</v>
      </c>
      <c r="AV85" s="16">
        <f t="shared" ref="AV85" si="960">IF(AND(AU84&lt;0,AV84&gt;0),"n/a",AV84/AU84-1)</f>
        <v>1.8115942028985588E-2</v>
      </c>
      <c r="AW85" s="16">
        <f t="shared" ref="AW85" si="961">IF(AND(AV84&lt;0,AW84&gt;0),"n/a",AW84/AV84-1)</f>
        <v>3.558718861210064E-3</v>
      </c>
      <c r="AX85" s="16">
        <f t="shared" ref="AX85" si="962">IF(AND(AW84&lt;0,AX84&gt;0),"n/a",AX84/AW84-1)</f>
        <v>1.7730496453900679E-2</v>
      </c>
      <c r="AY85" s="16">
        <f t="shared" ref="AY85" si="963">IF(AND(AX84&lt;0,AY84&gt;0),"n/a",AY84/AX84-1)</f>
        <v>3.4843205574912606E-3</v>
      </c>
      <c r="AZ85" s="16">
        <f t="shared" ref="AZ85" si="964">IF(AND(AY84&lt;0,AZ84&gt;0),"n/a",AZ84/AY84-1)</f>
        <v>1.736111111111116E-2</v>
      </c>
      <c r="BA85" s="16">
        <f t="shared" ref="BA85" si="965">IF(AND(AZ84&lt;0,BA84&gt;0),"n/a",BA84/AZ84-1)</f>
        <v>1.0238907849829282E-2</v>
      </c>
      <c r="BB85" s="16">
        <f t="shared" ref="BB85" si="966">IF(AND(BA84&lt;0,BB84&gt;0),"n/a",BB84/BA84-1)</f>
        <v>2.0270270270270174E-2</v>
      </c>
      <c r="BC85" s="16">
        <f t="shared" ref="BC85" si="967">IF(AND(BB84&lt;0,BC84&gt;0),"n/a",BC84/BB84-1)</f>
        <v>1.655629139072845E-2</v>
      </c>
      <c r="BD85" s="16">
        <f t="shared" ref="BD85" si="968">IF(AND(BC84&lt;0,BD84&gt;0),"n/a",BD84/BC84-1)</f>
        <v>2.2801302931596101E-2</v>
      </c>
      <c r="BE85" s="16">
        <f t="shared" ref="BE85" si="969">IF(AND(BD84&lt;0,BE84&gt;0),"n/a",BE84/BD84-1)</f>
        <v>1.5923566878980999E-2</v>
      </c>
      <c r="BF85" s="16">
        <f t="shared" ref="BF85:BM85" si="970">IF(AND(BE84&lt;0,BF84&gt;0),"n/a",BF84/BE84-1)</f>
        <v>1.5673981191222541E-2</v>
      </c>
      <c r="BG85" s="34">
        <f t="shared" si="970"/>
        <v>9.2592592592593004E-3</v>
      </c>
      <c r="BH85" s="34">
        <f t="shared" si="970"/>
        <v>6.1162079510703737E-3</v>
      </c>
      <c r="BI85" s="34">
        <f t="shared" si="970"/>
        <v>1.8237082066869359E-2</v>
      </c>
      <c r="BJ85" s="34">
        <f t="shared" si="970"/>
        <v>2.3880597014925398E-2</v>
      </c>
      <c r="BK85" s="34">
        <f t="shared" si="970"/>
        <v>1.4577259475218707E-2</v>
      </c>
      <c r="BL85" s="34">
        <f t="shared" si="970"/>
        <v>1.7241379310344751E-2</v>
      </c>
      <c r="BM85" s="34">
        <f t="shared" si="970"/>
        <v>1.1299435028248483E-2</v>
      </c>
      <c r="BN85" s="16">
        <f t="shared" ref="BN85" si="971">IF(AND(BM84&lt;0,BN84&gt;0),"n/a",BN84/BM84-1)</f>
        <v>-3.5754189944133818E-3</v>
      </c>
      <c r="BO85" s="16">
        <f t="shared" ref="BO85" si="972">IF(AND(BN84&lt;0,BO84&gt;0),"n/a",BO84/BN84-1)</f>
        <v>1.4577259475218707E-2</v>
      </c>
      <c r="BP85" s="16">
        <f t="shared" ref="BP85" si="973">IF(AND(BO84&lt;0,BP84&gt;0),"n/a",BP84/BO84-1)</f>
        <v>1.7241379310344751E-2</v>
      </c>
      <c r="BQ85" s="16">
        <f t="shared" ref="BQ85" si="974">IF(AND(BP84&lt;0,BQ84&gt;0),"n/a",BQ84/BP84-1)</f>
        <v>1.1299435028248705E-2</v>
      </c>
      <c r="BR85" s="16">
        <f t="shared" ref="BR85" si="975">IF(AND(BQ84&lt;0,BR84&gt;0),"n/a",BR84/BQ84-1)</f>
        <v>-3.5754189944133818E-3</v>
      </c>
      <c r="BS85" s="16">
        <f t="shared" ref="BS85" si="976">IF(AND(BR84&lt;0,BS84&gt;0),"n/a",BS84/BR84-1)</f>
        <v>1.4577259475218707E-2</v>
      </c>
      <c r="BT85" s="16">
        <f t="shared" ref="BT85" si="977">IF(AND(BS84&lt;0,BT84&gt;0),"n/a",BT84/BS84-1)</f>
        <v>1.7241379310344751E-2</v>
      </c>
      <c r="BU85" s="16">
        <f t="shared" ref="BU85" si="978">IF(AND(BT84&lt;0,BU84&gt;0),"n/a",BU84/BT84-1)</f>
        <v>1.1299435028248705E-2</v>
      </c>
      <c r="BV85" s="16">
        <f t="shared" ref="BV85" si="979">IF(AND(BU84&lt;0,BV84&gt;0),"n/a",BV84/BU84-1)</f>
        <v>-3.5754189944134929E-3</v>
      </c>
      <c r="BW85" s="16">
        <f t="shared" ref="BW85" si="980">IF(AND(BV84&lt;0,BW84&gt;0),"n/a",BW84/BV84-1)</f>
        <v>1.4577259475218707E-2</v>
      </c>
      <c r="BX85" s="16">
        <f t="shared" ref="BX85" si="981">IF(AND(BW84&lt;0,BX84&gt;0),"n/a",BX84/BW84-1)</f>
        <v>1.7241379310344751E-2</v>
      </c>
      <c r="BY85" s="16">
        <f t="shared" ref="BY85" si="982">IF(AND(BX84&lt;0,BY84&gt;0),"n/a",BY84/BX84-1)</f>
        <v>1.1299435028248928E-2</v>
      </c>
      <c r="BZ85" s="16">
        <f t="shared" ref="BZ85" si="983">IF(AND(BY84&lt;0,BZ84&gt;0),"n/a",BZ84/BY84-1)</f>
        <v>-3.5754189944134929E-3</v>
      </c>
      <c r="CA85" s="16">
        <f t="shared" ref="CA85" si="984">IF(AND(BZ84&lt;0,CA84&gt;0),"n/a",CA84/BZ84-1)</f>
        <v>1.4577259475218485E-2</v>
      </c>
      <c r="CB85" s="16">
        <f t="shared" ref="CB85" si="985">IF(AND(CA84&lt;0,CB84&gt;0),"n/a",CB84/CA84-1)</f>
        <v>1.7241379310344751E-2</v>
      </c>
      <c r="CC85" s="16">
        <f t="shared" ref="CC85" si="986">IF(AND(CB84&lt;0,CC84&gt;0),"n/a",CC84/CB84-1)</f>
        <v>1.1299435028248928E-2</v>
      </c>
      <c r="CD85" s="16">
        <f t="shared" ref="CD85" si="987">IF(AND(CC84&lt;0,CD84&gt;0),"n/a",CD84/CC84-1)</f>
        <v>-3.5754189944133818E-3</v>
      </c>
      <c r="CE85" s="16">
        <f t="shared" ref="CE85" si="988">IF(AND(CD84&lt;0,CE84&gt;0),"n/a",CE84/CD84-1)</f>
        <v>1.4577259475218485E-2</v>
      </c>
      <c r="CF85" s="16">
        <f t="shared" ref="CF85" si="989">IF(AND(CE84&lt;0,CF84&gt;0),"n/a",CF84/CE84-1)</f>
        <v>1.7241379310344751E-2</v>
      </c>
      <c r="CG85" s="16">
        <f t="shared" ref="CG85" si="990">IF(AND(CF84&lt;0,CG84&gt;0),"n/a",CG84/CF84-1)</f>
        <v>1.1299435028248928E-2</v>
      </c>
      <c r="CH85" s="16">
        <f t="shared" ref="CH85" si="991">IF(AND(CG84&lt;0,CH84&gt;0),"n/a",CH84/CG84-1)</f>
        <v>-3.5754189944134929E-3</v>
      </c>
      <c r="CI85" s="16">
        <f t="shared" ref="CI85" si="992">IF(AND(CH84&lt;0,CI84&gt;0),"n/a",CI84/CH84-1)</f>
        <v>1.4577259475218485E-2</v>
      </c>
      <c r="CJ85" s="16">
        <f t="shared" ref="CJ85" si="993">IF(AND(CI84&lt;0,CJ84&gt;0),"n/a",CJ84/CI84-1)</f>
        <v>1.7241379310344751E-2</v>
      </c>
      <c r="CK85" s="16">
        <f t="shared" ref="CK85" si="994">IF(AND(CJ84&lt;0,CK84&gt;0),"n/a",CK84/CJ84-1)</f>
        <v>1.1299435028248928E-2</v>
      </c>
      <c r="CL85" s="34"/>
      <c r="CM85" s="296"/>
      <c r="CN85" s="297"/>
      <c r="CO85" s="296"/>
      <c r="CP85" s="297"/>
      <c r="CQ85" s="296"/>
      <c r="CR85" s="297"/>
      <c r="CS85" s="296"/>
      <c r="CT85" s="297"/>
      <c r="CU85" s="89" t="s">
        <v>65</v>
      </c>
      <c r="CV85" s="89" t="s">
        <v>65</v>
      </c>
      <c r="CW85" s="89" t="s">
        <v>65</v>
      </c>
      <c r="CX85" s="89" t="s">
        <v>65</v>
      </c>
      <c r="CY85" s="89" t="s">
        <v>65</v>
      </c>
      <c r="CZ85" s="89" t="s">
        <v>65</v>
      </c>
      <c r="DA85" s="89" t="s">
        <v>65</v>
      </c>
      <c r="DB85" s="89" t="s">
        <v>65</v>
      </c>
      <c r="DC85" s="89" t="s">
        <v>65</v>
      </c>
      <c r="DD85" s="89" t="s">
        <v>65</v>
      </c>
      <c r="DE85" s="89" t="s">
        <v>65</v>
      </c>
      <c r="DF85" s="89" t="s">
        <v>65</v>
      </c>
      <c r="DG85" s="89" t="s">
        <v>65</v>
      </c>
      <c r="DH85" s="89" t="s">
        <v>65</v>
      </c>
    </row>
    <row r="86" spans="1:112" ht="12" hidden="1" outlineLevel="1" x14ac:dyDescent="0.3">
      <c r="A86" s="5" t="s">
        <v>2</v>
      </c>
      <c r="B86" s="297"/>
      <c r="C86" s="297"/>
      <c r="D86" s="297"/>
      <c r="E86" s="297"/>
      <c r="F86" s="219"/>
      <c r="G86" s="219"/>
      <c r="H86" s="219"/>
      <c r="I86" s="219"/>
      <c r="J86" s="219"/>
      <c r="K86" s="219"/>
      <c r="L86" s="219"/>
      <c r="M86" s="219"/>
      <c r="N86" s="219"/>
      <c r="O86" s="219"/>
      <c r="P86" s="219"/>
      <c r="Q86" s="219"/>
      <c r="R86" s="219"/>
      <c r="S86" s="219"/>
      <c r="T86" s="219"/>
      <c r="U86" s="219"/>
      <c r="V86" s="219"/>
      <c r="W86" s="219"/>
      <c r="X86" s="219"/>
      <c r="Y86" s="219"/>
      <c r="Z86" s="219"/>
      <c r="AA86" s="219"/>
      <c r="AB86" s="219"/>
      <c r="AC86" s="219"/>
      <c r="AD86" s="219"/>
      <c r="AE86" s="219"/>
      <c r="AF86" s="219"/>
      <c r="AG86" s="219"/>
      <c r="AH86" s="219"/>
      <c r="AI86" s="219"/>
      <c r="AJ86" s="219"/>
      <c r="AK86" s="15" t="s">
        <v>65</v>
      </c>
      <c r="AL86" s="15" t="s">
        <v>65</v>
      </c>
      <c r="AM86" s="15" t="s">
        <v>65</v>
      </c>
      <c r="AN86" s="15" t="s">
        <v>65</v>
      </c>
      <c r="AO86" s="16">
        <f>IF(AND(AK84&lt;0,AO84&gt;0),"n/a",AO84/AK84-1)</f>
        <v>0.11330049261083741</v>
      </c>
      <c r="AP86" s="16">
        <f t="shared" ref="AP86" si="995">IF(AND(AL84&lt;0,AP84&gt;0),"n/a",AP84/AL84-1)</f>
        <v>7.7625570776255648E-2</v>
      </c>
      <c r="AQ86" s="16">
        <f t="shared" ref="AQ86" si="996">IF(AND(AM84&lt;0,AQ84&gt;0),"n/a",AQ84/AM84-1)</f>
        <v>0.15420560747663559</v>
      </c>
      <c r="AR86" s="16">
        <f t="shared" ref="AR86" si="997">IF(AND(AN84&lt;0,AR84&gt;0),"n/a",AR84/AN84-1)</f>
        <v>0.15454545454545454</v>
      </c>
      <c r="AS86" s="16">
        <f t="shared" ref="AS86" si="998">IF(AND(AO84&lt;0,AS84&gt;0),"n/a",AS84/AO84-1)</f>
        <v>0.15044247787610621</v>
      </c>
      <c r="AT86" s="16">
        <f t="shared" ref="AT86" si="999">IF(AND(AP84&lt;0,AT84&gt;0),"n/a",AT84/AP84-1)</f>
        <v>0.15254237288135597</v>
      </c>
      <c r="AU86" s="16">
        <f t="shared" ref="AU86" si="1000">IF(AND(AQ84&lt;0,AU84&gt;0),"n/a",AU84/AQ84-1)</f>
        <v>0.1174089068825912</v>
      </c>
      <c r="AV86" s="16">
        <f t="shared" ref="AV86" si="1001">IF(AND(AR84&lt;0,AV84&gt;0),"n/a",AV84/AR84-1)</f>
        <v>0.10629921259842523</v>
      </c>
      <c r="AW86" s="16">
        <f t="shared" ref="AW86" si="1002">IF(AND(AS84&lt;0,AW84&gt;0),"n/a",AW84/AS84-1)</f>
        <v>8.4615384615384537E-2</v>
      </c>
      <c r="AX86" s="16">
        <f t="shared" ref="AX86" si="1003">IF(AND(AT84&lt;0,AX84&gt;0),"n/a",AX84/AT84-1)</f>
        <v>5.5147058823529438E-2</v>
      </c>
      <c r="AY86" s="16">
        <f t="shared" ref="AY86" si="1004">IF(AND(AU84&lt;0,AY84&gt;0),"n/a",AY84/AU84-1)</f>
        <v>4.3478260869565188E-2</v>
      </c>
      <c r="AZ86" s="16">
        <f t="shared" ref="AZ86" si="1005">IF(AND(AV84&lt;0,AZ84&gt;0),"n/a",AZ84/AV84-1)</f>
        <v>4.2704626334519658E-2</v>
      </c>
      <c r="BA86" s="16">
        <f t="shared" ref="BA86" si="1006">IF(AND(AW84&lt;0,BA84&gt;0),"n/a",BA84/AW84-1)</f>
        <v>4.9645390070921946E-2</v>
      </c>
      <c r="BB86" s="16">
        <f t="shared" ref="BB86" si="1007">IF(AND(AX84&lt;0,BB84&gt;0),"n/a",BB84/AX84-1)</f>
        <v>5.2264808362369353E-2</v>
      </c>
      <c r="BC86" s="16">
        <f t="shared" ref="BC86" si="1008">IF(AND(AY84&lt;0,BC84&gt;0),"n/a",BC84/AY84-1)</f>
        <v>6.5972222222222321E-2</v>
      </c>
      <c r="BD86" s="16">
        <f t="shared" ref="BD86" si="1009">IF(AND(AZ84&lt;0,BD84&gt;0),"n/a",BD84/AZ84-1)</f>
        <v>7.1672354948805417E-2</v>
      </c>
      <c r="BE86" s="16">
        <f t="shared" ref="BE86" si="1010">IF(AND(BA84&lt;0,BE84&gt;0),"n/a",BE84/BA84-1)</f>
        <v>7.7702702702702631E-2</v>
      </c>
      <c r="BF86" s="16">
        <f t="shared" ref="BF86:BM86" si="1011">IF(AND(BB84&lt;0,BF84&gt;0),"n/a",BF84/BB84-1)</f>
        <v>7.2847682119205226E-2</v>
      </c>
      <c r="BG86" s="34">
        <f t="shared" si="1011"/>
        <v>6.514657980456029E-2</v>
      </c>
      <c r="BH86" s="34">
        <f t="shared" si="1011"/>
        <v>4.7770700636942776E-2</v>
      </c>
      <c r="BI86" s="34">
        <f t="shared" si="1011"/>
        <v>5.0156739811912265E-2</v>
      </c>
      <c r="BJ86" s="34">
        <f t="shared" si="1011"/>
        <v>5.8641975308642014E-2</v>
      </c>
      <c r="BK86" s="34">
        <f t="shared" si="1011"/>
        <v>6.4220183486238591E-2</v>
      </c>
      <c r="BL86" s="34">
        <f t="shared" si="1011"/>
        <v>7.5987841945288848E-2</v>
      </c>
      <c r="BM86" s="34">
        <f t="shared" si="1011"/>
        <v>6.8656716417910379E-2</v>
      </c>
      <c r="BN86" s="21">
        <v>0.04</v>
      </c>
      <c r="BO86" s="21">
        <v>0.04</v>
      </c>
      <c r="BP86" s="21">
        <v>0.04</v>
      </c>
      <c r="BQ86" s="21">
        <v>0.04</v>
      </c>
      <c r="BR86" s="21">
        <v>0.04</v>
      </c>
      <c r="BS86" s="21">
        <v>0.04</v>
      </c>
      <c r="BT86" s="21">
        <v>0.04</v>
      </c>
      <c r="BU86" s="21">
        <v>0.04</v>
      </c>
      <c r="BV86" s="21">
        <v>0.04</v>
      </c>
      <c r="BW86" s="21">
        <v>0.04</v>
      </c>
      <c r="BX86" s="21">
        <v>0.04</v>
      </c>
      <c r="BY86" s="21">
        <v>0.04</v>
      </c>
      <c r="BZ86" s="21">
        <v>0.04</v>
      </c>
      <c r="CA86" s="21">
        <v>0.04</v>
      </c>
      <c r="CB86" s="21">
        <v>0.04</v>
      </c>
      <c r="CC86" s="21">
        <v>0.04</v>
      </c>
      <c r="CD86" s="43">
        <v>0.04</v>
      </c>
      <c r="CE86" s="43">
        <v>0.04</v>
      </c>
      <c r="CF86" s="43">
        <v>0.04</v>
      </c>
      <c r="CG86" s="43">
        <v>0.04</v>
      </c>
      <c r="CH86" s="43">
        <v>0.04</v>
      </c>
      <c r="CI86" s="43">
        <v>0.04</v>
      </c>
      <c r="CJ86" s="43">
        <v>0.04</v>
      </c>
      <c r="CK86" s="43">
        <v>0.04</v>
      </c>
      <c r="CL86" s="43"/>
      <c r="CM86" s="296"/>
      <c r="CN86" s="219"/>
      <c r="CO86" s="220"/>
      <c r="CP86" s="219"/>
      <c r="CQ86" s="220"/>
      <c r="CR86" s="219"/>
      <c r="CS86" s="220"/>
      <c r="CT86" s="219"/>
      <c r="CU86" s="89" t="s">
        <v>65</v>
      </c>
      <c r="CV86" s="90">
        <f t="shared" ref="CV86" si="1012">IF(AND(CU84&lt;0,CV84&gt;0),"n/a",CV84/CU84-1)</f>
        <v>0.11330049261083741</v>
      </c>
      <c r="CW86" s="90">
        <f t="shared" ref="CW86" si="1013">IF(AND(CV84&lt;0,CW84&gt;0),"n/a",CW84/CV84-1)</f>
        <v>0.15044247787610621</v>
      </c>
      <c r="CX86" s="90">
        <f t="shared" ref="CX86" si="1014">IF(AND(CW84&lt;0,CX84&gt;0),"n/a",CX84/CW84-1)</f>
        <v>8.4615384615384537E-2</v>
      </c>
      <c r="CY86" s="90">
        <f t="shared" ref="CY86" si="1015">IF(AND(CX84&lt;0,CY84&gt;0),"n/a",CY84/CX84-1)</f>
        <v>4.9645390070921946E-2</v>
      </c>
      <c r="CZ86" s="90">
        <f t="shared" ref="CZ86:DA86" si="1016">IF(AND(CY84&lt;0,CZ84&gt;0),"n/a",CZ84/CY84-1)</f>
        <v>7.7702702702702631E-2</v>
      </c>
      <c r="DA86" s="90">
        <f t="shared" si="1016"/>
        <v>5.0156739811912265E-2</v>
      </c>
      <c r="DB86" s="90">
        <f t="shared" ref="DB86" si="1017">IF(AND(DA84&lt;0,DB84&gt;0),"n/a",DB84/DA84-1)</f>
        <v>6.8656716417910379E-2</v>
      </c>
      <c r="DC86" s="90">
        <f t="shared" ref="DC86" si="1018">IF(AND(DB84&lt;0,DC84&gt;0),"n/a",DC84/DB84-1)</f>
        <v>4.0000000000000036E-2</v>
      </c>
      <c r="DD86" s="90">
        <f t="shared" ref="DD86" si="1019">IF(AND(DC84&lt;0,DD84&gt;0),"n/a",DD84/DC84-1)</f>
        <v>4.0000000000000036E-2</v>
      </c>
      <c r="DE86" s="90">
        <f t="shared" ref="DE86" si="1020">IF(AND(DD84&lt;0,DE84&gt;0),"n/a",DE84/DD84-1)</f>
        <v>4.0000000000000036E-2</v>
      </c>
      <c r="DF86" s="90">
        <f t="shared" ref="DF86" si="1021">IF(AND(DE84&lt;0,DF84&gt;0),"n/a",DF84/DE84-1)</f>
        <v>4.0000000000000036E-2</v>
      </c>
      <c r="DG86" s="90">
        <f>IF(AND(DF84&lt;0,DG84&gt;0),"n/a",DG84/DF84-1)</f>
        <v>4.0000000000000036E-2</v>
      </c>
      <c r="DH86" s="90">
        <f>IF(AND(DG84&lt;0,DH84&gt;0),"n/a",DH84/DG84-1)</f>
        <v>4.0000000000000036E-2</v>
      </c>
    </row>
    <row r="87" spans="1:112" ht="12" hidden="1" outlineLevel="1" x14ac:dyDescent="0.3">
      <c r="A87" s="293" t="s">
        <v>393</v>
      </c>
      <c r="B87" s="297"/>
      <c r="C87" s="297"/>
      <c r="D87" s="297"/>
      <c r="E87" s="297"/>
      <c r="F87" s="219"/>
      <c r="G87" s="219"/>
      <c r="H87" s="219"/>
      <c r="I87" s="219"/>
      <c r="J87" s="219"/>
      <c r="K87" s="219"/>
      <c r="L87" s="219"/>
      <c r="M87" s="219"/>
      <c r="N87" s="219"/>
      <c r="O87" s="219"/>
      <c r="P87" s="219"/>
      <c r="Q87" s="219"/>
      <c r="R87" s="219"/>
      <c r="S87" s="219"/>
      <c r="T87" s="219"/>
      <c r="U87" s="219"/>
      <c r="V87" s="219"/>
      <c r="W87" s="219"/>
      <c r="X87" s="219"/>
      <c r="Y87" s="219"/>
      <c r="Z87" s="219"/>
      <c r="AA87" s="219"/>
      <c r="AB87" s="219"/>
      <c r="AC87" s="219"/>
      <c r="AD87" s="219"/>
      <c r="AE87" s="219"/>
      <c r="AF87" s="219"/>
      <c r="AG87" s="219"/>
      <c r="AH87" s="219"/>
      <c r="AI87" s="219"/>
      <c r="AJ87" s="219"/>
      <c r="AK87" s="219"/>
      <c r="AL87" s="320">
        <f t="shared" ref="AL87:CC87" si="1022">AL157/AVERAGE(AL84,AK84)</f>
        <v>7.1454976303317537</v>
      </c>
      <c r="AM87" s="320">
        <f t="shared" si="1022"/>
        <v>7.799307159353349</v>
      </c>
      <c r="AN87" s="320">
        <f t="shared" si="1022"/>
        <v>8.1345622119815673</v>
      </c>
      <c r="AO87" s="320">
        <f t="shared" si="1022"/>
        <v>9.4538116591928247</v>
      </c>
      <c r="AP87" s="320">
        <f t="shared" si="1022"/>
        <v>7.678354978354978</v>
      </c>
      <c r="AQ87" s="320">
        <f t="shared" si="1022"/>
        <v>7.7378881987577639</v>
      </c>
      <c r="AR87" s="320">
        <f t="shared" si="1022"/>
        <v>8.5708582834331342</v>
      </c>
      <c r="AS87" s="320">
        <f t="shared" si="1022"/>
        <v>10.92295719844358</v>
      </c>
      <c r="AT87" s="320">
        <f t="shared" si="1022"/>
        <v>9.8387218045112785</v>
      </c>
      <c r="AU87" s="320">
        <f t="shared" si="1022"/>
        <v>10.612043795620439</v>
      </c>
      <c r="AV87" s="320">
        <f t="shared" si="1022"/>
        <v>10.416517055655296</v>
      </c>
      <c r="AW87" s="320">
        <f t="shared" si="1022"/>
        <v>11.961278863232682</v>
      </c>
      <c r="AX87" s="320">
        <f t="shared" si="1022"/>
        <v>9.8094903339191557</v>
      </c>
      <c r="AY87" s="320">
        <f t="shared" si="1022"/>
        <v>10.025043478260869</v>
      </c>
      <c r="AZ87" s="320">
        <f t="shared" si="1022"/>
        <v>9.5401032702237529</v>
      </c>
      <c r="BA87" s="320">
        <f t="shared" si="1022"/>
        <v>10.921901528013583</v>
      </c>
      <c r="BB87" s="320">
        <f t="shared" si="1022"/>
        <v>9.580267558528428</v>
      </c>
      <c r="BC87" s="320">
        <f t="shared" si="1022"/>
        <v>10.508702791461412</v>
      </c>
      <c r="BD87" s="320">
        <f t="shared" si="1022"/>
        <v>10.997101449275362</v>
      </c>
      <c r="BE87" s="320">
        <f t="shared" si="1022"/>
        <v>12.673301737756715</v>
      </c>
      <c r="BF87" s="320">
        <f t="shared" si="1022"/>
        <v>11.339035769828927</v>
      </c>
      <c r="BG87" s="320">
        <f t="shared" si="1022"/>
        <v>12.003379416282643</v>
      </c>
      <c r="BH87" s="320">
        <f t="shared" si="1022"/>
        <v>12.37469512195122</v>
      </c>
      <c r="BI87" s="320">
        <f t="shared" si="1022"/>
        <v>14.573795180722891</v>
      </c>
      <c r="BJ87" s="320">
        <f t="shared" si="1022"/>
        <v>12.482005899705015</v>
      </c>
      <c r="BK87" s="320">
        <f t="shared" si="1022"/>
        <v>13.752821997105643</v>
      </c>
      <c r="BL87" s="320">
        <f t="shared" si="1022"/>
        <v>14.598860398860399</v>
      </c>
      <c r="BM87" s="320">
        <f t="shared" si="1022"/>
        <v>16.823876404494381</v>
      </c>
      <c r="BN87" s="320">
        <f t="shared" si="1022"/>
        <v>15.645785762256546</v>
      </c>
      <c r="BO87" s="320">
        <f t="shared" si="1022"/>
        <v>16.417460759211842</v>
      </c>
      <c r="BP87" s="320">
        <f t="shared" si="1022"/>
        <v>17.2050432829279</v>
      </c>
      <c r="BQ87" s="320">
        <f t="shared" si="1022"/>
        <v>19.824983794295594</v>
      </c>
      <c r="BR87" s="320">
        <f t="shared" si="1022"/>
        <v>17.917992360644725</v>
      </c>
      <c r="BS87" s="320">
        <f t="shared" si="1022"/>
        <v>18.801829577663792</v>
      </c>
      <c r="BT87" s="320">
        <f t="shared" si="1022"/>
        <v>19.704554716869804</v>
      </c>
      <c r="BU87" s="320">
        <f t="shared" si="1022"/>
        <v>22.707931030184163</v>
      </c>
      <c r="BV87" s="320">
        <f t="shared" si="1022"/>
        <v>19.894528048359312</v>
      </c>
      <c r="BW87" s="320">
        <f t="shared" si="1022"/>
        <v>20.876295682473781</v>
      </c>
      <c r="BX87" s="320">
        <f t="shared" si="1022"/>
        <v>21.879511328275445</v>
      </c>
      <c r="BY87" s="320">
        <f t="shared" si="1022"/>
        <v>25.219991886834435</v>
      </c>
      <c r="BZ87" s="320">
        <f t="shared" si="1022"/>
        <v>21.613803542790162</v>
      </c>
      <c r="CA87" s="320">
        <f t="shared" si="1022"/>
        <v>22.680423834358312</v>
      </c>
      <c r="CB87" s="320">
        <f t="shared" si="1022"/>
        <v>23.770330275046749</v>
      </c>
      <c r="CC87" s="320">
        <f t="shared" si="1022"/>
        <v>27.404540907286364</v>
      </c>
      <c r="CD87" s="320">
        <f t="shared" ref="CD87" si="1023">CD157/AVERAGE(CD84,CC84)</f>
        <v>23.064757291668982</v>
      </c>
      <c r="CE87" s="320">
        <f t="shared" ref="CE87" si="1024">CE157/AVERAGE(CE84,CD84)</f>
        <v>24.203053696077404</v>
      </c>
      <c r="CF87" s="320">
        <f t="shared" ref="CF87" si="1025">CF157/AVERAGE(CF84,CE84)</f>
        <v>25.366381384236927</v>
      </c>
      <c r="CG87" s="320">
        <f t="shared" ref="CG87" si="1026">CG157/AVERAGE(CG84,CF84)</f>
        <v>29.247866049981969</v>
      </c>
      <c r="CH87" s="320">
        <f t="shared" ref="CH87" si="1027">CH157/AVERAGE(CH84,CG84)</f>
        <v>24.261929387281</v>
      </c>
      <c r="CI87" s="320">
        <f t="shared" ref="CI87" si="1028">CI157/AVERAGE(CI84,CH84)</f>
        <v>25.459512130968218</v>
      </c>
      <c r="CJ87" s="320">
        <f t="shared" ref="CJ87" si="1029">CJ157/AVERAGE(CJ84,CI84)</f>
        <v>26.683691720416178</v>
      </c>
      <c r="CK87" s="320">
        <f t="shared" ref="CK87" si="1030">CK157/AVERAGE(CK84,CJ84)</f>
        <v>30.768259991347353</v>
      </c>
      <c r="CL87" s="320"/>
      <c r="CM87" s="311"/>
      <c r="CN87" s="302"/>
      <c r="CO87" s="311"/>
      <c r="CP87" s="302"/>
      <c r="CQ87" s="311"/>
      <c r="CR87" s="302"/>
      <c r="CS87" s="311"/>
      <c r="CT87" s="302"/>
      <c r="CU87" s="334"/>
      <c r="CV87" s="100">
        <f>CV$157/AVERAGE(CV84,CU84)</f>
        <v>32.958741258741256</v>
      </c>
      <c r="CW87" s="100">
        <f t="shared" ref="CW87:DF87" si="1031">CW$157/AVERAGE(CW84,CV84)</f>
        <v>35.376954732510285</v>
      </c>
      <c r="CX87" s="100">
        <f t="shared" si="1031"/>
        <v>43.516236162361622</v>
      </c>
      <c r="CY87" s="100">
        <f t="shared" si="1031"/>
        <v>40.349134948096889</v>
      </c>
      <c r="CZ87" s="100">
        <f t="shared" si="1031"/>
        <v>43.870243902439022</v>
      </c>
      <c r="DA87" s="100">
        <f t="shared" si="1031"/>
        <v>50.305810397553515</v>
      </c>
      <c r="DB87" s="100">
        <f t="shared" si="1031"/>
        <v>57.998556998557</v>
      </c>
      <c r="DC87" s="100">
        <f t="shared" si="1031"/>
        <v>68.766652974038763</v>
      </c>
      <c r="DD87" s="100">
        <f t="shared" si="1031"/>
        <v>78.758303736191493</v>
      </c>
      <c r="DE87" s="100">
        <f t="shared" si="1031"/>
        <v>87.455158613877217</v>
      </c>
      <c r="DF87" s="100">
        <f t="shared" si="1031"/>
        <v>95.018121687287433</v>
      </c>
      <c r="DG87" s="100">
        <f>DG$157/AVERAGE(DG84,DF84)</f>
        <v>101.40085635522107</v>
      </c>
      <c r="DH87" s="100">
        <f>DH$157/AVERAGE(DH84,DG84)</f>
        <v>106.66724282384544</v>
      </c>
    </row>
    <row r="88" spans="1:112" ht="12" hidden="1" outlineLevel="1" x14ac:dyDescent="0.3">
      <c r="A88" s="5" t="s">
        <v>1</v>
      </c>
      <c r="B88" s="297"/>
      <c r="C88" s="297"/>
      <c r="D88" s="297"/>
      <c r="E88" s="297"/>
      <c r="F88" s="219"/>
      <c r="G88" s="219"/>
      <c r="H88" s="219"/>
      <c r="I88" s="219"/>
      <c r="J88" s="219"/>
      <c r="K88" s="219"/>
      <c r="L88" s="219"/>
      <c r="M88" s="219"/>
      <c r="N88" s="219"/>
      <c r="O88" s="219"/>
      <c r="P88" s="219"/>
      <c r="Q88" s="219"/>
      <c r="R88" s="219"/>
      <c r="S88" s="219"/>
      <c r="T88" s="219"/>
      <c r="U88" s="219"/>
      <c r="V88" s="219"/>
      <c r="W88" s="219"/>
      <c r="X88" s="219"/>
      <c r="Y88" s="219"/>
      <c r="Z88" s="219"/>
      <c r="AA88" s="219"/>
      <c r="AB88" s="219"/>
      <c r="AC88" s="219"/>
      <c r="AD88" s="219"/>
      <c r="AE88" s="219"/>
      <c r="AF88" s="219"/>
      <c r="AG88" s="219"/>
      <c r="AH88" s="219"/>
      <c r="AI88" s="219"/>
      <c r="AJ88" s="219"/>
      <c r="AK88" s="219"/>
      <c r="AL88" s="15" t="s">
        <v>65</v>
      </c>
      <c r="AM88" s="16">
        <f t="shared" ref="AM88" si="1032">IF(AND(AL87&lt;0,AM87&gt;0),"n/a",AM87/AL87-1)</f>
        <v>9.1499509599759055E-2</v>
      </c>
      <c r="AN88" s="16">
        <f t="shared" ref="AN88" si="1033">IF(AND(AM87&lt;0,AN87&gt;0),"n/a",AN87/AM87-1)</f>
        <v>4.2985235198252481E-2</v>
      </c>
      <c r="AO88" s="16">
        <f t="shared" ref="AO88" si="1034">IF(AND(AN87&lt;0,AO87&gt;0),"n/a",AO87/AN87-1)</f>
        <v>0.16217829710222231</v>
      </c>
      <c r="AP88" s="16">
        <f t="shared" ref="AP88" si="1035">IF(AND(AO87&lt;0,AP87&gt;0),"n/a",AP87/AO87-1)</f>
        <v>-0.18780326336535424</v>
      </c>
      <c r="AQ88" s="16">
        <f t="shared" ref="AQ88" si="1036">IF(AND(AP87&lt;0,AQ87&gt;0),"n/a",AQ87/AP87-1)</f>
        <v>7.7533821463853236E-3</v>
      </c>
      <c r="AR88" s="16">
        <f t="shared" ref="AR88" si="1037">IF(AND(AQ87&lt;0,AR87&gt;0),"n/a",AR87/AQ87-1)</f>
        <v>0.10764824500941939</v>
      </c>
      <c r="AS88" s="16">
        <f t="shared" ref="AS88" si="1038">IF(AND(AR87&lt;0,AS87&gt;0),"n/a",AS87/AR87-1)</f>
        <v>0.27442979888687313</v>
      </c>
      <c r="AT88" s="16">
        <f t="shared" ref="AT88" si="1039">IF(AND(AS87&lt;0,AT87&gt;0),"n/a",AT87/AS87-1)</f>
        <v>-9.9262074750855467E-2</v>
      </c>
      <c r="AU88" s="16">
        <f t="shared" ref="AU88" si="1040">IF(AND(AT87&lt;0,AU87&gt;0),"n/a",AU87/AT87-1)</f>
        <v>7.8599843198592589E-2</v>
      </c>
      <c r="AV88" s="16">
        <f t="shared" ref="AV88" si="1041">IF(AND(AU87&lt;0,AV87&gt;0),"n/a",AV87/AU87-1)</f>
        <v>-1.8424984266069089E-2</v>
      </c>
      <c r="AW88" s="16">
        <f t="shared" ref="AW88" si="1042">IF(AND(AV87&lt;0,AW87&gt;0),"n/a",AW87/AV87-1)</f>
        <v>0.14829926349889755</v>
      </c>
      <c r="AX88" s="16">
        <f t="shared" ref="AX88" si="1043">IF(AND(AW87&lt;0,AX87&gt;0),"n/a",AX87/AW87-1)</f>
        <v>-0.17989619286678671</v>
      </c>
      <c r="AY88" s="16">
        <f t="shared" ref="AY88" si="1044">IF(AND(AX87&lt;0,AY87&gt;0),"n/a",AY87/AX87-1)</f>
        <v>2.1973939216431759E-2</v>
      </c>
      <c r="AZ88" s="16">
        <f t="shared" ref="AZ88" si="1045">IF(AND(AY87&lt;0,AZ87&gt;0),"n/a",AZ87/AY87-1)</f>
        <v>-4.837287829112169E-2</v>
      </c>
      <c r="BA88" s="16">
        <f t="shared" ref="BA88" si="1046">IF(AND(AZ87&lt;0,BA87&gt;0),"n/a",BA87/AZ87-1)</f>
        <v>0.14484101677417405</v>
      </c>
      <c r="BB88" s="16">
        <f t="shared" ref="BB88" si="1047">IF(AND(BA87&lt;0,BB87&gt;0),"n/a",BB87/BA87-1)</f>
        <v>-0.12283886336495509</v>
      </c>
      <c r="BC88" s="16">
        <f t="shared" ref="BC88" si="1048">IF(AND(BB87&lt;0,BC87&gt;0),"n/a",BC87/BB87-1)</f>
        <v>9.691120078441684E-2</v>
      </c>
      <c r="BD88" s="16">
        <f t="shared" ref="BD88" si="1049">IF(AND(BC87&lt;0,BD87&gt;0),"n/a",BD87/BC87-1)</f>
        <v>4.6475637146269566E-2</v>
      </c>
      <c r="BE88" s="16">
        <f t="shared" ref="BE88" si="1050">IF(AND(BD87&lt;0,BE87&gt;0),"n/a",BE87/BD87-1)</f>
        <v>0.15242200830945341</v>
      </c>
      <c r="BF88" s="16">
        <f t="shared" ref="BF88:BM88" si="1051">IF(AND(BE87&lt;0,BF87&gt;0),"n/a",BF87/BE87-1)</f>
        <v>-0.10528163816637448</v>
      </c>
      <c r="BG88" s="34">
        <f t="shared" si="1051"/>
        <v>5.8589077584657812E-2</v>
      </c>
      <c r="BH88" s="34">
        <f t="shared" si="1051"/>
        <v>3.0934263826142505E-2</v>
      </c>
      <c r="BI88" s="34">
        <f t="shared" si="1051"/>
        <v>0.17770943341228129</v>
      </c>
      <c r="BJ88" s="34">
        <f t="shared" si="1051"/>
        <v>-0.14353085487195094</v>
      </c>
      <c r="BK88" s="34">
        <f t="shared" si="1051"/>
        <v>0.10181184880153449</v>
      </c>
      <c r="BL88" s="34">
        <f t="shared" si="1051"/>
        <v>6.1517439979431821E-2</v>
      </c>
      <c r="BM88" s="34">
        <f t="shared" si="1051"/>
        <v>0.15241025291314303</v>
      </c>
      <c r="BN88" s="16">
        <f t="shared" ref="BN88" si="1052">IF(AND(BM87&lt;0,BN87&gt;0),"n/a",BN87/BM87-1)</f>
        <v>-7.0024922551328084E-2</v>
      </c>
      <c r="BO88" s="16">
        <f t="shared" ref="BO88" si="1053">IF(AND(BN87&lt;0,BO87&gt;0),"n/a",BO87/BN87-1)</f>
        <v>4.932158784999241E-2</v>
      </c>
      <c r="BP88" s="16">
        <f t="shared" ref="BP88" si="1054">IF(AND(BO87&lt;0,BP87&gt;0),"n/a",BP87/BO87-1)</f>
        <v>4.797224950113832E-2</v>
      </c>
      <c r="BQ88" s="16">
        <f t="shared" ref="BQ88" si="1055">IF(AND(BP87&lt;0,BQ87&gt;0),"n/a",BQ87/BP87-1)</f>
        <v>0.15227747284817306</v>
      </c>
      <c r="BR88" s="16">
        <f t="shared" ref="BR88" si="1056">IF(AND(BQ87&lt;0,BR87&gt;0),"n/a",BR87/BQ87-1)</f>
        <v>-9.619132370739103E-2</v>
      </c>
      <c r="BS88" s="16">
        <f t="shared" ref="BS88" si="1057">IF(AND(BR87&lt;0,BS87&gt;0),"n/a",BS87/BR87-1)</f>
        <v>4.9326799522492193E-2</v>
      </c>
      <c r="BT88" s="16">
        <f t="shared" ref="BT88" si="1058">IF(AND(BS87&lt;0,BT87&gt;0),"n/a",BT87/BS87-1)</f>
        <v>4.801262214813562E-2</v>
      </c>
      <c r="BU88" s="16">
        <f t="shared" ref="BU88" si="1059">IF(AND(BT87&lt;0,BU87&gt;0),"n/a",BU87/BT87-1)</f>
        <v>0.15242041022845632</v>
      </c>
      <c r="BV88" s="16">
        <f t="shared" ref="BV88" si="1060">IF(AND(BU87&lt;0,BV87&gt;0),"n/a",BV87/BU87-1)</f>
        <v>-0.12389517028588726</v>
      </c>
      <c r="BW88" s="16">
        <f t="shared" ref="BW88" si="1061">IF(AND(BV87&lt;0,BW87&gt;0),"n/a",BW87/BV87-1)</f>
        <v>4.9348626503127102E-2</v>
      </c>
      <c r="BX88" s="16">
        <f t="shared" ref="BX88" si="1062">IF(AND(BW87&lt;0,BX87&gt;0),"n/a",BX87/BW87-1)</f>
        <v>4.8055251806185639E-2</v>
      </c>
      <c r="BY88" s="16">
        <f t="shared" ref="BY88" si="1063">IF(AND(BX87&lt;0,BY87&gt;0),"n/a",BY87/BX87-1)</f>
        <v>0.15267619593688098</v>
      </c>
      <c r="BZ88" s="16">
        <f t="shared" ref="BZ88" si="1064">IF(AND(BY87&lt;0,BZ87&gt;0),"n/a",BZ87/BY87-1)</f>
        <v>-0.14298927454956112</v>
      </c>
      <c r="CA88" s="16">
        <f t="shared" ref="CA88" si="1065">IF(AND(BZ87&lt;0,CA87&gt;0),"n/a",CA87/BZ87-1)</f>
        <v>4.9349032411463156E-2</v>
      </c>
      <c r="CB88" s="16">
        <f t="shared" ref="CB88" si="1066">IF(AND(CA87&lt;0,CB87&gt;0),"n/a",CB87/CA87-1)</f>
        <v>4.8054941505870419E-2</v>
      </c>
      <c r="CC88" s="16">
        <f t="shared" ref="CC88" si="1067">IF(AND(CB87&lt;0,CC87&gt;0),"n/a",CC87/CB87-1)</f>
        <v>0.15288852069736203</v>
      </c>
      <c r="CD88" s="16">
        <f t="shared" ref="CD88" si="1068">IF(AND(CC87&lt;0,CD87&gt;0),"n/a",CD87/CC87-1)</f>
        <v>-0.15836001888517359</v>
      </c>
      <c r="CE88" s="16">
        <f t="shared" ref="CE88" si="1069">IF(AND(CD87&lt;0,CE87&gt;0),"n/a",CE87/CD87-1)</f>
        <v>4.9352195213412386E-2</v>
      </c>
      <c r="CF88" s="16">
        <f t="shared" ref="CF88" si="1070">IF(AND(CE87&lt;0,CF87&gt;0),"n/a",CF87/CE87-1)</f>
        <v>4.8065326911540307E-2</v>
      </c>
      <c r="CG88" s="16">
        <f t="shared" ref="CG88" si="1071">IF(AND(CF87&lt;0,CG87&gt;0),"n/a",CG87/CF87-1)</f>
        <v>0.15301688510277844</v>
      </c>
      <c r="CH88" s="16">
        <f t="shared" ref="CH88" si="1072">IF(AND(CG87&lt;0,CH87&gt;0),"n/a",CH87/CG87-1)</f>
        <v>-0.17047180994950029</v>
      </c>
      <c r="CI88" s="16">
        <f t="shared" ref="CI88" si="1073">IF(AND(CH87&lt;0,CI87&gt;0),"n/a",CI87/CH87-1)</f>
        <v>4.9360573290392784E-2</v>
      </c>
      <c r="CJ88" s="16">
        <f t="shared" ref="CJ88" si="1074">IF(AND(CI87&lt;0,CJ87&gt;0),"n/a",CJ87/CI87-1)</f>
        <v>4.8083387582235071E-2</v>
      </c>
      <c r="CK88" s="16">
        <f t="shared" ref="CK88" si="1075">IF(AND(CJ87&lt;0,CK87&gt;0),"n/a",CK87/CJ87-1)</f>
        <v>0.15307358193641551</v>
      </c>
      <c r="CL88" s="34"/>
      <c r="CM88" s="311"/>
      <c r="CN88" s="302"/>
      <c r="CO88" s="311"/>
      <c r="CP88" s="302"/>
      <c r="CQ88" s="311"/>
      <c r="CR88" s="302"/>
      <c r="CS88" s="311"/>
      <c r="CT88" s="302"/>
      <c r="CU88" s="311"/>
      <c r="CV88" s="89" t="s">
        <v>65</v>
      </c>
      <c r="CW88" s="89" t="s">
        <v>65</v>
      </c>
      <c r="CX88" s="89" t="s">
        <v>65</v>
      </c>
      <c r="CY88" s="89" t="s">
        <v>65</v>
      </c>
      <c r="CZ88" s="89" t="s">
        <v>65</v>
      </c>
      <c r="DA88" s="89" t="s">
        <v>65</v>
      </c>
      <c r="DB88" s="89" t="s">
        <v>65</v>
      </c>
      <c r="DC88" s="89" t="s">
        <v>65</v>
      </c>
      <c r="DD88" s="89" t="s">
        <v>65</v>
      </c>
      <c r="DE88" s="89" t="s">
        <v>65</v>
      </c>
      <c r="DF88" s="89" t="s">
        <v>65</v>
      </c>
      <c r="DG88" s="89" t="s">
        <v>65</v>
      </c>
      <c r="DH88" s="89" t="s">
        <v>65</v>
      </c>
    </row>
    <row r="89" spans="1:112" ht="12" hidden="1" outlineLevel="1" x14ac:dyDescent="0.3">
      <c r="A89" s="5" t="s">
        <v>2</v>
      </c>
      <c r="B89" s="297"/>
      <c r="C89" s="297"/>
      <c r="D89" s="297"/>
      <c r="E89" s="297"/>
      <c r="F89" s="219"/>
      <c r="G89" s="219"/>
      <c r="H89" s="219"/>
      <c r="I89" s="219"/>
      <c r="J89" s="219"/>
      <c r="K89" s="219"/>
      <c r="L89" s="219"/>
      <c r="M89" s="219"/>
      <c r="N89" s="219"/>
      <c r="O89" s="219"/>
      <c r="P89" s="219"/>
      <c r="Q89" s="219"/>
      <c r="R89" s="219"/>
      <c r="S89" s="219"/>
      <c r="T89" s="219"/>
      <c r="U89" s="219"/>
      <c r="V89" s="219"/>
      <c r="W89" s="219"/>
      <c r="X89" s="219"/>
      <c r="Y89" s="219"/>
      <c r="Z89" s="219"/>
      <c r="AA89" s="219"/>
      <c r="AB89" s="219"/>
      <c r="AC89" s="219"/>
      <c r="AD89" s="219"/>
      <c r="AE89" s="219"/>
      <c r="AF89" s="219"/>
      <c r="AG89" s="219"/>
      <c r="AH89" s="219"/>
      <c r="AI89" s="219"/>
      <c r="AJ89" s="219"/>
      <c r="AK89" s="219"/>
      <c r="AL89" s="15" t="s">
        <v>65</v>
      </c>
      <c r="AM89" s="15" t="s">
        <v>65</v>
      </c>
      <c r="AN89" s="15" t="s">
        <v>65</v>
      </c>
      <c r="AO89" s="15" t="s">
        <v>65</v>
      </c>
      <c r="AP89" s="16">
        <f>IF(AND(AL87&lt;0,AP87&gt;0),"n/a",AP87/AL87-1)</f>
        <v>7.4572461652119282E-2</v>
      </c>
      <c r="AQ89" s="16">
        <f t="shared" ref="AQ89:BM89" si="1076">IF(AND(AM87&lt;0,AQ87&gt;0),"n/a",AQ87/AM87-1)</f>
        <v>-7.8749252133156755E-3</v>
      </c>
      <c r="AR89" s="16">
        <f t="shared" si="1076"/>
        <v>5.3634855826529604E-2</v>
      </c>
      <c r="AS89" s="16">
        <f t="shared" si="1076"/>
        <v>0.1554024548206614</v>
      </c>
      <c r="AT89" s="16">
        <f t="shared" si="1076"/>
        <v>0.28135802945374389</v>
      </c>
      <c r="AU89" s="16">
        <f t="shared" si="1076"/>
        <v>0.37143927684611544</v>
      </c>
      <c r="AV89" s="16">
        <f t="shared" si="1076"/>
        <v>0.21534118418334969</v>
      </c>
      <c r="AW89" s="16">
        <f t="shared" si="1076"/>
        <v>9.5058659109005017E-2</v>
      </c>
      <c r="AX89" s="16">
        <f t="shared" si="1076"/>
        <v>-2.9710638407033363E-3</v>
      </c>
      <c r="AY89" s="16">
        <f t="shared" si="1076"/>
        <v>-5.5314539655577311E-2</v>
      </c>
      <c r="AZ89" s="16">
        <f t="shared" si="1076"/>
        <v>-8.4136931831328754E-2</v>
      </c>
      <c r="BA89" s="16">
        <f t="shared" si="1076"/>
        <v>-8.6895167908341397E-2</v>
      </c>
      <c r="BB89" s="16">
        <f t="shared" si="1076"/>
        <v>-2.3367450049685434E-2</v>
      </c>
      <c r="BC89" s="16">
        <f t="shared" si="1076"/>
        <v>4.8245108786744817E-2</v>
      </c>
      <c r="BD89" s="16">
        <f t="shared" si="1076"/>
        <v>0.15272352277350532</v>
      </c>
      <c r="BE89" s="16">
        <f t="shared" si="1076"/>
        <v>0.16035671126048578</v>
      </c>
      <c r="BF89" s="16">
        <f t="shared" si="1076"/>
        <v>0.1835823687131608</v>
      </c>
      <c r="BG89" s="34">
        <f t="shared" si="1076"/>
        <v>0.14223226733899974</v>
      </c>
      <c r="BH89" s="34">
        <f t="shared" si="1076"/>
        <v>0.12526879733083041</v>
      </c>
      <c r="BI89" s="34">
        <f t="shared" si="1076"/>
        <v>0.14996040355483409</v>
      </c>
      <c r="BJ89" s="34">
        <f t="shared" si="1076"/>
        <v>0.10079958764371488</v>
      </c>
      <c r="BK89" s="34">
        <f t="shared" si="1076"/>
        <v>0.14574583708067013</v>
      </c>
      <c r="BL89" s="34">
        <f t="shared" si="1076"/>
        <v>0.17973495548700646</v>
      </c>
      <c r="BM89" s="34">
        <f t="shared" si="1076"/>
        <v>0.15439226336512024</v>
      </c>
      <c r="BN89" s="16">
        <f t="shared" ref="BN89" si="1077">IF(AND(BJ87&lt;0,BN87&gt;0),"n/a",BN87/BJ87-1)</f>
        <v>0.25346726223116911</v>
      </c>
      <c r="BO89" s="16">
        <f t="shared" ref="BO89" si="1078">IF(AND(BK87&lt;0,BO87&gt;0),"n/a",BO87/BK87-1)</f>
        <v>0.19375214502645255</v>
      </c>
      <c r="BP89" s="16">
        <f t="shared" ref="BP89" si="1079">IF(AND(BL87&lt;0,BP87&gt;0),"n/a",BP87/BL87-1)</f>
        <v>0.17851961131643823</v>
      </c>
      <c r="BQ89" s="16">
        <f t="shared" ref="BQ89" si="1080">IF(AND(BM87&lt;0,BQ87&gt;0),"n/a",BQ87/BM87-1)</f>
        <v>0.17838382294579191</v>
      </c>
      <c r="BR89" s="16">
        <f t="shared" ref="BR89" si="1081">IF(AND(BN87&lt;0,BR87&gt;0),"n/a",BR87/BN87-1)</f>
        <v>0.14522802708123406</v>
      </c>
      <c r="BS89" s="16">
        <f t="shared" ref="BS89" si="1082">IF(AND(BO87&lt;0,BS87&gt;0),"n/a",BS87/BO87-1)</f>
        <v>0.14523371509288241</v>
      </c>
      <c r="BT89" s="16">
        <f t="shared" ref="BT89" si="1083">IF(AND(BP87&lt;0,BT87&gt;0),"n/a",BT87/BP87-1)</f>
        <v>0.14527783469292999</v>
      </c>
      <c r="BU89" s="16">
        <f t="shared" ref="BU89" si="1084">IF(AND(BQ87&lt;0,BU87&gt;0),"n/a",BU87/BQ87-1)</f>
        <v>0.14541990378413838</v>
      </c>
      <c r="BV89" s="16">
        <f t="shared" ref="BV89" si="1085">IF(AND(BR87&lt;0,BV87&gt;0),"n/a",BV87/BR87-1)</f>
        <v>0.11031010885214299</v>
      </c>
      <c r="BW89" s="16">
        <f t="shared" ref="BW89" si="1086">IF(AND(BS87&lt;0,BW87&gt;0),"n/a",BW87/BS87-1)</f>
        <v>0.11033320434275251</v>
      </c>
      <c r="BX89" s="16">
        <f t="shared" ref="BX89" si="1087">IF(AND(BT87&lt;0,BX87&gt;0),"n/a",BX87/BT87-1)</f>
        <v>0.11037836899422948</v>
      </c>
      <c r="BY89" s="16">
        <f t="shared" ref="BY89" si="1088">IF(AND(BU87&lt;0,BY87&gt;0),"n/a",BY87/BU87-1)</f>
        <v>0.11062482325277245</v>
      </c>
      <c r="BZ89" s="16">
        <f t="shared" ref="BZ89" si="1089">IF(AND(BV87&lt;0,BZ87&gt;0),"n/a",BZ87/BV87-1)</f>
        <v>8.6419516474663949E-2</v>
      </c>
      <c r="CA89" s="16">
        <f t="shared" ref="CA89" si="1090">IF(AND(BW87&lt;0,CA87&gt;0),"n/a",CA87/BW87-1)</f>
        <v>8.6419936722736956E-2</v>
      </c>
      <c r="CB89" s="16">
        <f t="shared" ref="CB89" si="1091">IF(AND(BX87&lt;0,CB87&gt;0),"n/a",CB87/BX87-1)</f>
        <v>8.6419615063694444E-2</v>
      </c>
      <c r="CC89" s="16">
        <f t="shared" ref="CC89" si="1092">IF(AND(BY87&lt;0,CC87&gt;0),"n/a",CC87/BY87-1)</f>
        <v>8.661973525821498E-2</v>
      </c>
      <c r="CD89" s="16">
        <f t="shared" ref="CD89" si="1093">IF(AND(BZ87&lt;0,CD87&gt;0),"n/a",CD87/BZ87-1)</f>
        <v>6.7130884483440401E-2</v>
      </c>
      <c r="CE89" s="16">
        <f t="shared" ref="CE89" si="1094">IF(AND(CA87&lt;0,CE87&gt;0),"n/a",CE87/CA87-1)</f>
        <v>6.71341008809756E-2</v>
      </c>
      <c r="CF89" s="16">
        <f t="shared" ref="CF89" si="1095">IF(AND(CB87&lt;0,CF87&gt;0),"n/a",CF87/CB87-1)</f>
        <v>6.7144675346209048E-2</v>
      </c>
      <c r="CG89" s="16">
        <f t="shared" ref="CG89" si="1096">IF(AND(CC87&lt;0,CG87&gt;0),"n/a",CG87/CC87-1)</f>
        <v>6.7263492898196997E-2</v>
      </c>
      <c r="CH89" s="16">
        <f t="shared" ref="CH89" si="1097">IF(AND(CD87&lt;0,CH87&gt;0),"n/a",CH87/CD87-1)</f>
        <v>5.1904820869042467E-2</v>
      </c>
      <c r="CI89" s="16">
        <f t="shared" ref="CI89" si="1098">IF(AND(CE87&lt;0,CI87&gt;0),"n/a",CI87/CE87-1)</f>
        <v>5.1913219326305438E-2</v>
      </c>
      <c r="CJ89" s="16">
        <f t="shared" ref="CJ89" si="1099">IF(AND(CF87&lt;0,CJ87&gt;0),"n/a",CJ87/CF87-1)</f>
        <v>5.1931346305383874E-2</v>
      </c>
      <c r="CK89" s="16">
        <f t="shared" ref="CK89" si="1100">IF(AND(CG87&lt;0,CK87&gt;0),"n/a",CK87/CG87-1)</f>
        <v>5.19830725006456E-2</v>
      </c>
      <c r="CL89" s="34"/>
      <c r="CM89" s="311"/>
      <c r="CN89" s="302"/>
      <c r="CO89" s="311"/>
      <c r="CP89" s="302"/>
      <c r="CQ89" s="311"/>
      <c r="CR89" s="302"/>
      <c r="CS89" s="311"/>
      <c r="CT89" s="302"/>
      <c r="CU89" s="311"/>
      <c r="CV89" s="89" t="s">
        <v>65</v>
      </c>
      <c r="CW89" s="90">
        <f t="shared" ref="CW89" si="1101">IF(AND(CV87&lt;0,CW87&gt;0),"n/a",CW87/CV87-1)</f>
        <v>7.3370929271386442E-2</v>
      </c>
      <c r="CX89" s="90">
        <f t="shared" ref="CX89" si="1102">IF(AND(CW87&lt;0,CX87&gt;0),"n/a",CX87/CW87-1)</f>
        <v>0.23007298088242734</v>
      </c>
      <c r="CY89" s="90">
        <f t="shared" ref="CY89" si="1103">IF(AND(CX87&lt;0,CY87&gt;0),"n/a",CY87/CX87-1)</f>
        <v>-7.2779759776284259E-2</v>
      </c>
      <c r="CZ89" s="90">
        <f t="shared" ref="CZ89" si="1104">IF(AND(CY87&lt;0,CZ87&gt;0),"n/a",CZ87/CY87-1)</f>
        <v>8.7266033308310398E-2</v>
      </c>
      <c r="DA89" s="90">
        <f t="shared" ref="DA89" si="1105">IF(AND(CZ87&lt;0,DA87&gt;0),"n/a",DA87/CZ87-1)</f>
        <v>0.14669548018529932</v>
      </c>
      <c r="DB89" s="90">
        <f t="shared" ref="DB89" si="1106">IF(AND(DA87&lt;0,DB87&gt;0),"n/a",DB87/DA87-1)</f>
        <v>0.15291964367952215</v>
      </c>
      <c r="DC89" s="90">
        <f t="shared" ref="DC89" si="1107">IF(AND(DB87&lt;0,DC87&gt;0),"n/a",DC87/DB87-1)</f>
        <v>0.18566144629683934</v>
      </c>
      <c r="DD89" s="90">
        <f t="shared" ref="DD89" si="1108">IF(AND(DC87&lt;0,DD87&gt;0),"n/a",DD87/DC87-1)</f>
        <v>0.14529790719820035</v>
      </c>
      <c r="DE89" s="90">
        <f t="shared" ref="DE89" si="1109">IF(AND(DD87&lt;0,DE87&gt;0),"n/a",DE87/DD87-1)</f>
        <v>0.11042460877289417</v>
      </c>
      <c r="DF89" s="90">
        <f t="shared" ref="DF89" si="1110">IF(AND(DE87&lt;0,DF87&gt;0),"n/a",DF87/DE87-1)</f>
        <v>8.6478181427826595E-2</v>
      </c>
      <c r="DG89" s="90">
        <f>IF(AND(DF87&lt;0,DG87&gt;0),"n/a",DG87/DF87-1)</f>
        <v>6.7173866990759334E-2</v>
      </c>
      <c r="DH89" s="90">
        <f>IF(AND(DG87&lt;0,DH87&gt;0),"n/a",DH87/DG87-1)</f>
        <v>5.1936311565017768E-2</v>
      </c>
    </row>
    <row r="90" spans="1:112" ht="12" hidden="1" outlineLevel="1" x14ac:dyDescent="0.3">
      <c r="A90" s="293" t="s">
        <v>394</v>
      </c>
      <c r="B90" s="297"/>
      <c r="C90" s="297"/>
      <c r="D90" s="297"/>
      <c r="E90" s="297"/>
      <c r="F90" s="219"/>
      <c r="G90" s="219"/>
      <c r="H90" s="219"/>
      <c r="I90" s="219"/>
      <c r="J90" s="219"/>
      <c r="K90" s="219"/>
      <c r="L90" s="219"/>
      <c r="M90" s="219"/>
      <c r="N90" s="219"/>
      <c r="O90" s="219"/>
      <c r="P90" s="219"/>
      <c r="Q90" s="219"/>
      <c r="R90" s="219"/>
      <c r="S90" s="219"/>
      <c r="T90" s="219"/>
      <c r="U90" s="219"/>
      <c r="V90" s="219"/>
      <c r="W90" s="219"/>
      <c r="X90" s="219"/>
      <c r="Y90" s="219"/>
      <c r="Z90" s="219"/>
      <c r="AA90" s="219"/>
      <c r="AB90" s="219"/>
      <c r="AC90" s="219"/>
      <c r="AD90" s="219"/>
      <c r="AE90" s="219"/>
      <c r="AF90" s="219"/>
      <c r="AG90" s="219"/>
      <c r="AH90" s="219"/>
      <c r="AI90" s="219"/>
      <c r="AJ90" s="219"/>
      <c r="AK90" s="219"/>
      <c r="AL90" s="320">
        <f t="shared" ref="AL90:CC90" si="1111">AL8/AVERAGE(AL84,AK84)</f>
        <v>7.0672985781990523</v>
      </c>
      <c r="AM90" s="320">
        <f t="shared" si="1111"/>
        <v>7.6782909930715935</v>
      </c>
      <c r="AN90" s="320">
        <f t="shared" si="1111"/>
        <v>8.0105990783410146</v>
      </c>
      <c r="AO90" s="320">
        <f t="shared" si="1111"/>
        <v>9.2986547085201785</v>
      </c>
      <c r="AP90" s="320">
        <f t="shared" si="1111"/>
        <v>7.5497835497835499</v>
      </c>
      <c r="AQ90" s="320">
        <f t="shared" si="1111"/>
        <v>7.5863354037267081</v>
      </c>
      <c r="AR90" s="320">
        <f t="shared" si="1111"/>
        <v>8.4714570858283427</v>
      </c>
      <c r="AS90" s="320">
        <f t="shared" si="1111"/>
        <v>10.578599221789883</v>
      </c>
      <c r="AT90" s="320">
        <f t="shared" si="1111"/>
        <v>9.5635338345864653</v>
      </c>
      <c r="AU90" s="320">
        <f t="shared" si="1111"/>
        <v>10.430656934306569</v>
      </c>
      <c r="AV90" s="320">
        <f t="shared" si="1111"/>
        <v>10.152962298025134</v>
      </c>
      <c r="AW90" s="320">
        <f t="shared" si="1111"/>
        <v>11.594671403197157</v>
      </c>
      <c r="AX90" s="320">
        <f t="shared" si="1111"/>
        <v>9.4896309314586986</v>
      </c>
      <c r="AY90" s="320">
        <f t="shared" si="1111"/>
        <v>9.7919999999999998</v>
      </c>
      <c r="AZ90" s="320">
        <f t="shared" si="1111"/>
        <v>9.3759036144578314</v>
      </c>
      <c r="BA90" s="320">
        <f t="shared" si="1111"/>
        <v>10.612563667232598</v>
      </c>
      <c r="BB90" s="320">
        <f t="shared" si="1111"/>
        <v>9.3983277591973238</v>
      </c>
      <c r="BC90" s="320">
        <f t="shared" si="1111"/>
        <v>10.344170771756978</v>
      </c>
      <c r="BD90" s="320">
        <f t="shared" si="1111"/>
        <v>10.835104669887279</v>
      </c>
      <c r="BE90" s="320">
        <f t="shared" si="1111"/>
        <v>12.229383886255924</v>
      </c>
      <c r="BF90" s="320">
        <f t="shared" si="1111"/>
        <v>11.08398133748056</v>
      </c>
      <c r="BG90" s="320">
        <f t="shared" si="1111"/>
        <v>11.77542242703533</v>
      </c>
      <c r="BH90" s="320">
        <f t="shared" si="1111"/>
        <v>12.160060975609756</v>
      </c>
      <c r="BI90" s="320">
        <f t="shared" si="1111"/>
        <v>14.091265060240964</v>
      </c>
      <c r="BJ90" s="320">
        <f t="shared" si="1111"/>
        <v>12.210029498525074</v>
      </c>
      <c r="BK90" s="320">
        <f t="shared" si="1111"/>
        <v>13.47698986975398</v>
      </c>
      <c r="BL90" s="320">
        <f t="shared" si="1111"/>
        <v>14.268376068376069</v>
      </c>
      <c r="BM90" s="320">
        <f t="shared" si="1111"/>
        <v>16.330617977528089</v>
      </c>
      <c r="BN90" s="320">
        <f t="shared" si="1111"/>
        <v>15.323281844638458</v>
      </c>
      <c r="BO90" s="320">
        <f t="shared" si="1111"/>
        <v>16.085931759991094</v>
      </c>
      <c r="BP90" s="320">
        <f t="shared" si="1111"/>
        <v>16.807826539557308</v>
      </c>
      <c r="BQ90" s="320">
        <f t="shared" si="1111"/>
        <v>19.23212510803803</v>
      </c>
      <c r="BR90" s="320">
        <f t="shared" si="1111"/>
        <v>17.545872455700778</v>
      </c>
      <c r="BS90" s="320">
        <f t="shared" si="1111"/>
        <v>18.419296117024466</v>
      </c>
      <c r="BT90" s="320">
        <f t="shared" si="1111"/>
        <v>19.246227705288355</v>
      </c>
      <c r="BU90" s="320">
        <f t="shared" si="1111"/>
        <v>22.023863315271591</v>
      </c>
      <c r="BV90" s="320">
        <f t="shared" si="1111"/>
        <v>19.479052107435539</v>
      </c>
      <c r="BW90" s="320">
        <f t="shared" si="1111"/>
        <v>20.449731814628731</v>
      </c>
      <c r="BX90" s="320">
        <f t="shared" si="1111"/>
        <v>21.368243443796221</v>
      </c>
      <c r="BY90" s="320">
        <f t="shared" si="1111"/>
        <v>24.454627827243151</v>
      </c>
      <c r="BZ90" s="320">
        <f t="shared" si="1111"/>
        <v>21.165325701699658</v>
      </c>
      <c r="CA90" s="320">
        <f t="shared" si="1111"/>
        <v>22.221183375362145</v>
      </c>
      <c r="CB90" s="320">
        <f t="shared" si="1111"/>
        <v>23.219479294358337</v>
      </c>
      <c r="CC90" s="320">
        <f t="shared" si="1111"/>
        <v>26.574813423685864</v>
      </c>
      <c r="CD90" s="320">
        <f t="shared" ref="CD90" si="1112">CD8/AVERAGE(CD84,CC84)</f>
        <v>22.585412000854106</v>
      </c>
      <c r="CE90" s="320">
        <f t="shared" ref="CE90" si="1113">CE8/AVERAGE(CE84,CD84)</f>
        <v>23.712858399147553</v>
      </c>
      <c r="CF90" s="320">
        <f t="shared" ref="CF90" si="1114">CF8/AVERAGE(CF84,CE84)</f>
        <v>24.778173662874032</v>
      </c>
      <c r="CG90" s="320">
        <f t="shared" ref="CG90" si="1115">CG8/AVERAGE(CG84,CF84)</f>
        <v>28.359097088498441</v>
      </c>
      <c r="CH90" s="320">
        <f t="shared" ref="CH90" si="1116">CH8/AVERAGE(CH84,CG84)</f>
        <v>23.754929560457573</v>
      </c>
      <c r="CI90" s="320">
        <f t="shared" ref="CI90" si="1117">CI8/AVERAGE(CI84,CH84)</f>
        <v>24.941036336138566</v>
      </c>
      <c r="CJ90" s="320">
        <f t="shared" ref="CJ90" si="1118">CJ8/AVERAGE(CJ84,CI84)</f>
        <v>26.061548938205426</v>
      </c>
      <c r="CK90" s="320">
        <f t="shared" ref="CK90" si="1119">CK8/AVERAGE(CK84,CJ84)</f>
        <v>29.828215897470546</v>
      </c>
      <c r="CL90" s="320"/>
      <c r="CM90" s="311"/>
      <c r="CN90" s="302"/>
      <c r="CO90" s="311"/>
      <c r="CP90" s="302"/>
      <c r="CQ90" s="311"/>
      <c r="CR90" s="302"/>
      <c r="CS90" s="311"/>
      <c r="CT90" s="302"/>
      <c r="CU90" s="311"/>
      <c r="CV90" s="100">
        <f>CV$8/AVERAGE(CV84,CU84)</f>
        <v>32.472960372960372</v>
      </c>
      <c r="CW90" s="100">
        <f t="shared" ref="CW90:DF90" si="1120">CW$8/AVERAGE(CW84,CV84)</f>
        <v>34.63744855967078</v>
      </c>
      <c r="CX90" s="100">
        <f t="shared" si="1120"/>
        <v>42.411070110701104</v>
      </c>
      <c r="CY90" s="100">
        <f t="shared" si="1120"/>
        <v>39.322145328719721</v>
      </c>
      <c r="CZ90" s="100">
        <f t="shared" si="1120"/>
        <v>42.909918699186989</v>
      </c>
      <c r="DA90" s="100">
        <f t="shared" si="1120"/>
        <v>49.122935779816515</v>
      </c>
      <c r="DB90" s="100">
        <f t="shared" si="1120"/>
        <v>56.615873015873014</v>
      </c>
      <c r="DC90" s="100">
        <f t="shared" si="1120"/>
        <v>67.126618468616485</v>
      </c>
      <c r="DD90" s="100">
        <f t="shared" si="1120"/>
        <v>76.865956229935023</v>
      </c>
      <c r="DE90" s="100">
        <f t="shared" si="1120"/>
        <v>85.341704157704655</v>
      </c>
      <c r="DF90" s="100">
        <f t="shared" si="1120"/>
        <v>92.735387355659256</v>
      </c>
      <c r="DG90" s="100">
        <f>DG$8/AVERAGE(DG84,DF84)</f>
        <v>98.960246830288412</v>
      </c>
      <c r="DH90" s="100">
        <f>DH$8/AVERAGE(DH84,DG84)</f>
        <v>104.08582890324359</v>
      </c>
    </row>
    <row r="91" spans="1:112" ht="12" hidden="1" outlineLevel="1" x14ac:dyDescent="0.3">
      <c r="A91" s="5" t="s">
        <v>1</v>
      </c>
      <c r="B91" s="297"/>
      <c r="C91" s="297"/>
      <c r="D91" s="297"/>
      <c r="E91" s="297"/>
      <c r="F91" s="219"/>
      <c r="G91" s="219"/>
      <c r="H91" s="219"/>
      <c r="I91" s="219"/>
      <c r="J91" s="219"/>
      <c r="K91" s="219"/>
      <c r="L91" s="219"/>
      <c r="M91" s="219"/>
      <c r="N91" s="219"/>
      <c r="O91" s="219"/>
      <c r="P91" s="219"/>
      <c r="Q91" s="219"/>
      <c r="R91" s="219"/>
      <c r="S91" s="219"/>
      <c r="T91" s="219"/>
      <c r="U91" s="219"/>
      <c r="V91" s="219"/>
      <c r="W91" s="219"/>
      <c r="X91" s="219"/>
      <c r="Y91" s="219"/>
      <c r="Z91" s="219"/>
      <c r="AA91" s="219"/>
      <c r="AB91" s="219"/>
      <c r="AC91" s="219"/>
      <c r="AD91" s="219"/>
      <c r="AE91" s="219"/>
      <c r="AF91" s="219"/>
      <c r="AG91" s="219"/>
      <c r="AH91" s="219"/>
      <c r="AI91" s="219"/>
      <c r="AJ91" s="219"/>
      <c r="AK91" s="219"/>
      <c r="AL91" s="15" t="s">
        <v>65</v>
      </c>
      <c r="AM91" s="16">
        <f t="shared" ref="AM91" si="1121">IF(AND(AL90&lt;0,AM90&gt;0),"n/a",AM90/AL90-1)</f>
        <v>8.6453459990682768E-2</v>
      </c>
      <c r="AN91" s="16">
        <f t="shared" ref="AN91" si="1122">IF(AND(AM90&lt;0,AN90&gt;0),"n/a",AN90/AM90-1)</f>
        <v>4.3278912660287938E-2</v>
      </c>
      <c r="AO91" s="16">
        <f t="shared" ref="AO91" si="1123">IF(AND(AN90&lt;0,AO90&gt;0),"n/a",AO90/AN90-1)</f>
        <v>0.16079392035257345</v>
      </c>
      <c r="AP91" s="16">
        <f t="shared" ref="AP91" si="1124">IF(AND(AO90&lt;0,AP90&gt;0),"n/a",AP90/AO90-1)</f>
        <v>-0.18807786863342413</v>
      </c>
      <c r="AQ91" s="16">
        <f t="shared" ref="AQ91" si="1125">IF(AND(AP90&lt;0,AQ90&gt;0),"n/a",AQ90/AP90-1)</f>
        <v>4.8414439569206547E-3</v>
      </c>
      <c r="AR91" s="16">
        <f t="shared" ref="AR91" si="1126">IF(AND(AQ90&lt;0,AR90&gt;0),"n/a",AR90/AQ90-1)</f>
        <v>0.1166731544280033</v>
      </c>
      <c r="AS91" s="16">
        <f t="shared" ref="AS91" si="1127">IF(AND(AR90&lt;0,AS90&gt;0),"n/a",AS90/AR90-1)</f>
        <v>0.24873432216123925</v>
      </c>
      <c r="AT91" s="16">
        <f t="shared" ref="AT91" si="1128">IF(AND(AS90&lt;0,AT90&gt;0),"n/a",AT90/AS90-1)</f>
        <v>-9.5954612318857713E-2</v>
      </c>
      <c r="AU91" s="16">
        <f t="shared" ref="AU91" si="1129">IF(AND(AT90&lt;0,AU90&gt;0),"n/a",AU90/AT90-1)</f>
        <v>9.0669737224555735E-2</v>
      </c>
      <c r="AV91" s="16">
        <f t="shared" ref="AV91" si="1130">IF(AND(AU90&lt;0,AV90&gt;0),"n/a",AV90/AU90-1)</f>
        <v>-2.6622928740767438E-2</v>
      </c>
      <c r="AW91" s="16">
        <f t="shared" ref="AW91" si="1131">IF(AND(AV90&lt;0,AW90&gt;0),"n/a",AW90/AV90-1)</f>
        <v>0.14199886327288458</v>
      </c>
      <c r="AX91" s="16">
        <f t="shared" ref="AX91" si="1132">IF(AND(AW90&lt;0,AX90&gt;0),"n/a",AX90/AW90-1)</f>
        <v>-0.18155240442243215</v>
      </c>
      <c r="AY91" s="16">
        <f t="shared" ref="AY91" si="1133">IF(AND(AX90&lt;0,AY90&gt;0),"n/a",AY90/AX90-1)</f>
        <v>3.1863100970442426E-2</v>
      </c>
      <c r="AZ91" s="16">
        <f t="shared" ref="AZ91" si="1134">IF(AND(AY90&lt;0,AZ90&gt;0),"n/a",AZ90/AY90-1)</f>
        <v>-4.2493503425466539E-2</v>
      </c>
      <c r="BA91" s="16">
        <f t="shared" ref="BA91" si="1135">IF(AND(AZ90&lt;0,BA90&gt;0),"n/a",BA90/AZ90-1)</f>
        <v>0.13189769259869655</v>
      </c>
      <c r="BB91" s="16">
        <f t="shared" ref="BB91" si="1136">IF(AND(BA90&lt;0,BB90&gt;0),"n/a",BB90/BA90-1)</f>
        <v>-0.11441494686004616</v>
      </c>
      <c r="BC91" s="16">
        <f t="shared" ref="BC91" si="1137">IF(AND(BB90&lt;0,BC90&gt;0),"n/a",BC90/BB90-1)</f>
        <v>0.10063950064244565</v>
      </c>
      <c r="BD91" s="16">
        <f t="shared" ref="BD91" si="1138">IF(AND(BC90&lt;0,BD90&gt;0),"n/a",BD90/BC90-1)</f>
        <v>4.7459956816520599E-2</v>
      </c>
      <c r="BE91" s="16">
        <f t="shared" ref="BE91" si="1139">IF(AND(BD90&lt;0,BE90&gt;0),"n/a",BE90/BD90-1)</f>
        <v>0.12868165641662888</v>
      </c>
      <c r="BF91" s="16">
        <f t="shared" ref="BF91:BM91" si="1140">IF(AND(BE90&lt;0,BF90&gt;0),"n/a",BF90/BE90-1)</f>
        <v>-9.3659873582235931E-2</v>
      </c>
      <c r="BG91" s="34">
        <f t="shared" si="1140"/>
        <v>6.2382014954920351E-2</v>
      </c>
      <c r="BH91" s="34">
        <f t="shared" si="1140"/>
        <v>3.2664522309733046E-2</v>
      </c>
      <c r="BI91" s="34">
        <f t="shared" si="1140"/>
        <v>0.15881532901066464</v>
      </c>
      <c r="BJ91" s="34">
        <f t="shared" si="1140"/>
        <v>-0.13350366724871754</v>
      </c>
      <c r="BK91" s="34">
        <f t="shared" si="1140"/>
        <v>0.1037639074813006</v>
      </c>
      <c r="BL91" s="34">
        <f t="shared" si="1140"/>
        <v>5.8721287636950281E-2</v>
      </c>
      <c r="BM91" s="34">
        <f t="shared" si="1140"/>
        <v>0.14453234897016065</v>
      </c>
      <c r="BN91" s="16">
        <f t="shared" ref="BN91" si="1141">IF(AND(BM90&lt;0,BN90&gt;0),"n/a",BN90/BM90-1)</f>
        <v>-6.1683895506941977E-2</v>
      </c>
      <c r="BO91" s="16">
        <f t="shared" ref="BO91" si="1142">IF(AND(BN90&lt;0,BO90&gt;0),"n/a",BO90/BN90-1)</f>
        <v>4.9770664214434213E-2</v>
      </c>
      <c r="BP91" s="16">
        <f t="shared" ref="BP91" si="1143">IF(AND(BO90&lt;0,BP90&gt;0),"n/a",BP90/BO90-1)</f>
        <v>4.4877399104831905E-2</v>
      </c>
      <c r="BQ91" s="16">
        <f t="shared" ref="BQ91" si="1144">IF(AND(BP90&lt;0,BQ90&gt;0),"n/a",BQ90/BP90-1)</f>
        <v>0.14423629151426121</v>
      </c>
      <c r="BR91" s="16">
        <f t="shared" ref="BR91" si="1145">IF(AND(BQ90&lt;0,BR90&gt;0),"n/a",BR90/BQ90-1)</f>
        <v>-8.7678956062556268E-2</v>
      </c>
      <c r="BS91" s="16">
        <f t="shared" ref="BS91" si="1146">IF(AND(BR90&lt;0,BS90&gt;0),"n/a",BS90/BR90-1)</f>
        <v>4.9779437501833002E-2</v>
      </c>
      <c r="BT91" s="16">
        <f t="shared" ref="BT91" si="1147">IF(AND(BS90&lt;0,BT90&gt;0),"n/a",BT90/BS90-1)</f>
        <v>4.4894852822284559E-2</v>
      </c>
      <c r="BU91" s="16">
        <f t="shared" ref="BU91" si="1148">IF(AND(BT90&lt;0,BU90&gt;0),"n/a",BU90/BT90-1)</f>
        <v>0.14432104059643924</v>
      </c>
      <c r="BV91" s="16">
        <f t="shared" ref="BV91" si="1149">IF(AND(BU90&lt;0,BV90&gt;0),"n/a",BV90/BU90-1)</f>
        <v>-0.11554790235514456</v>
      </c>
      <c r="BW91" s="16">
        <f t="shared" ref="BW91" si="1150">IF(AND(BV90&lt;0,BW90&gt;0),"n/a",BW90/BV90-1)</f>
        <v>4.9831978570592961E-2</v>
      </c>
      <c r="BX91" s="16">
        <f t="shared" ref="BX91" si="1151">IF(AND(BW90&lt;0,BX90&gt;0),"n/a",BX90/BW90-1)</f>
        <v>4.4915583123218861E-2</v>
      </c>
      <c r="BY91" s="16">
        <f t="shared" ref="BY91" si="1152">IF(AND(BX90&lt;0,BY90&gt;0),"n/a",BY90/BX90-1)</f>
        <v>0.14443790813058111</v>
      </c>
      <c r="BZ91" s="16">
        <f t="shared" ref="BZ91" si="1153">IF(AND(BY90&lt;0,BZ90&gt;0),"n/a",BZ90/BY90-1)</f>
        <v>-0.13450632529680606</v>
      </c>
      <c r="CA91" s="16">
        <f t="shared" ref="CA91" si="1154">IF(AND(BZ90&lt;0,CA90&gt;0),"n/a",CA90/BZ90-1)</f>
        <v>4.9886200124843683E-2</v>
      </c>
      <c r="CB91" s="16">
        <f t="shared" ref="CB91" si="1155">IF(AND(CA90&lt;0,CB90&gt;0),"n/a",CB90/CA90-1)</f>
        <v>4.492541653308435E-2</v>
      </c>
      <c r="CC91" s="16">
        <f t="shared" ref="CC91" si="1156">IF(AND(CB90&lt;0,CC90&gt;0),"n/a",CC90/CB90-1)</f>
        <v>0.14450514099783351</v>
      </c>
      <c r="CD91" s="16">
        <f t="shared" ref="CD91" si="1157">IF(AND(CC90&lt;0,CD90&gt;0),"n/a",CD90/CC90-1)</f>
        <v>-0.15011963994735122</v>
      </c>
      <c r="CE91" s="16">
        <f t="shared" ref="CE91" si="1158">IF(AND(CD90&lt;0,CE90&gt;0),"n/a",CE90/CD90-1)</f>
        <v>4.9919230973108242E-2</v>
      </c>
      <c r="CF91" s="16">
        <f t="shared" ref="CF91" si="1159">IF(AND(CE90&lt;0,CF90&gt;0),"n/a",CF90/CE90-1)</f>
        <v>4.4925636791420143E-2</v>
      </c>
      <c r="CG91" s="16">
        <f t="shared" ref="CG91" si="1160">IF(AND(CF90&lt;0,CG90&gt;0),"n/a",CG90/CF90-1)</f>
        <v>0.1445192641857147</v>
      </c>
      <c r="CH91" s="16">
        <f t="shared" ref="CH91" si="1161">IF(AND(CG90&lt;0,CH90&gt;0),"n/a",CH90/CG90-1)</f>
        <v>-0.16235240190027678</v>
      </c>
      <c r="CI91" s="16">
        <f t="shared" ref="CI91" si="1162">IF(AND(CH90&lt;0,CI90&gt;0),"n/a",CI90/CH90-1)</f>
        <v>4.9930974228413971E-2</v>
      </c>
      <c r="CJ91" s="16">
        <f t="shared" ref="CJ91" si="1163">IF(AND(CI90&lt;0,CJ90&gt;0),"n/a",CJ90/CI90-1)</f>
        <v>4.4926465242475899E-2</v>
      </c>
      <c r="CK91" s="16">
        <f t="shared" ref="CK91" si="1164">IF(AND(CJ90&lt;0,CK90&gt;0),"n/a",CK90/CJ90-1)</f>
        <v>0.14452966583821514</v>
      </c>
      <c r="CL91" s="34"/>
      <c r="CM91" s="311"/>
      <c r="CN91" s="302"/>
      <c r="CO91" s="311"/>
      <c r="CP91" s="302"/>
      <c r="CQ91" s="311"/>
      <c r="CR91" s="302"/>
      <c r="CS91" s="311"/>
      <c r="CT91" s="302"/>
      <c r="CU91" s="311"/>
      <c r="CV91" s="89" t="s">
        <v>65</v>
      </c>
      <c r="CW91" s="89" t="s">
        <v>65</v>
      </c>
      <c r="CX91" s="89" t="s">
        <v>65</v>
      </c>
      <c r="CY91" s="89" t="s">
        <v>65</v>
      </c>
      <c r="CZ91" s="89" t="s">
        <v>65</v>
      </c>
      <c r="DA91" s="89" t="s">
        <v>65</v>
      </c>
      <c r="DB91" s="89" t="s">
        <v>65</v>
      </c>
      <c r="DC91" s="89" t="s">
        <v>65</v>
      </c>
      <c r="DD91" s="89" t="s">
        <v>65</v>
      </c>
      <c r="DE91" s="89" t="s">
        <v>65</v>
      </c>
      <c r="DF91" s="89" t="s">
        <v>65</v>
      </c>
      <c r="DG91" s="89" t="s">
        <v>65</v>
      </c>
      <c r="DH91" s="89" t="s">
        <v>65</v>
      </c>
    </row>
    <row r="92" spans="1:112" ht="12" hidden="1" outlineLevel="1" x14ac:dyDescent="0.3">
      <c r="A92" s="5" t="s">
        <v>2</v>
      </c>
      <c r="B92" s="297"/>
      <c r="C92" s="297"/>
      <c r="D92" s="297"/>
      <c r="E92" s="297"/>
      <c r="F92" s="219"/>
      <c r="G92" s="219"/>
      <c r="H92" s="219"/>
      <c r="I92" s="219"/>
      <c r="J92" s="219"/>
      <c r="K92" s="219"/>
      <c r="L92" s="219"/>
      <c r="M92" s="219"/>
      <c r="N92" s="219"/>
      <c r="O92" s="219"/>
      <c r="P92" s="219"/>
      <c r="Q92" s="219"/>
      <c r="R92" s="219"/>
      <c r="S92" s="219"/>
      <c r="T92" s="219"/>
      <c r="U92" s="219"/>
      <c r="V92" s="219"/>
      <c r="W92" s="219"/>
      <c r="X92" s="219"/>
      <c r="Y92" s="219"/>
      <c r="Z92" s="219"/>
      <c r="AA92" s="219"/>
      <c r="AB92" s="219"/>
      <c r="AC92" s="219"/>
      <c r="AD92" s="219"/>
      <c r="AE92" s="219"/>
      <c r="AF92" s="219"/>
      <c r="AG92" s="219"/>
      <c r="AH92" s="219"/>
      <c r="AI92" s="219"/>
      <c r="AJ92" s="219"/>
      <c r="AK92" s="219"/>
      <c r="AL92" s="15" t="s">
        <v>65</v>
      </c>
      <c r="AM92" s="15" t="s">
        <v>65</v>
      </c>
      <c r="AN92" s="15" t="s">
        <v>65</v>
      </c>
      <c r="AO92" s="15" t="s">
        <v>65</v>
      </c>
      <c r="AP92" s="16">
        <f>IF(AND(AL90&lt;0,AP90&gt;0),"n/a",AP90/AL90-1)</f>
        <v>6.8270070415993089E-2</v>
      </c>
      <c r="AQ92" s="16">
        <f t="shared" ref="AQ92" si="1165">IF(AND(AM90&lt;0,AQ90&gt;0),"n/a",AQ90/AM90-1)</f>
        <v>-1.1976049022869861E-2</v>
      </c>
      <c r="AR92" s="16">
        <f t="shared" ref="AR92" si="1166">IF(AND(AN90&lt;0,AR90&gt;0),"n/a",AR90/AN90-1)</f>
        <v>5.7531028950555285E-2</v>
      </c>
      <c r="AS92" s="16">
        <f t="shared" ref="AS92" si="1167">IF(AND(AO90&lt;0,AS90&gt;0),"n/a",AS90/AO90-1)</f>
        <v>0.13764835380938667</v>
      </c>
      <c r="AT92" s="16">
        <f t="shared" ref="AT92" si="1168">IF(AND(AP90&lt;0,AT90&gt;0),"n/a",AT90/AP90-1)</f>
        <v>0.26672953887011097</v>
      </c>
      <c r="AU92" s="16">
        <f t="shared" ref="AU92" si="1169">IF(AND(AQ90&lt;0,AU90&gt;0),"n/a",AU90/AQ90-1)</f>
        <v>0.37492694156161588</v>
      </c>
      <c r="AV92" s="16">
        <f t="shared" ref="AV92" si="1170">IF(AND(AR90&lt;0,AV90&gt;0),"n/a",AV90/AR90-1)</f>
        <v>0.1984906722846691</v>
      </c>
      <c r="AW92" s="16">
        <f t="shared" ref="AW92" si="1171">IF(AND(AS90&lt;0,AW90&gt;0),"n/a",AW90/AS90-1)</f>
        <v>9.6049785052293224E-2</v>
      </c>
      <c r="AX92" s="16">
        <f t="shared" ref="AX92" si="1172">IF(AND(AT90&lt;0,AX90&gt;0),"n/a",AX90/AT90-1)</f>
        <v>-7.7275727159030749E-3</v>
      </c>
      <c r="AY92" s="16">
        <f t="shared" ref="AY92" si="1173">IF(AND(AU90&lt;0,AY90&gt;0),"n/a",AY90/AU90-1)</f>
        <v>-6.1228831350594759E-2</v>
      </c>
      <c r="AZ92" s="16">
        <f t="shared" ref="AZ92" si="1174">IF(AND(AV90&lt;0,AZ90&gt;0),"n/a",AZ90/AV90-1)</f>
        <v>-7.6535168826387667E-2</v>
      </c>
      <c r="BA92" s="16">
        <f t="shared" ref="BA92" si="1175">IF(AND(AW90&lt;0,BA90&gt;0),"n/a",BA90/AW90-1)</f>
        <v>-8.4703369488655755E-2</v>
      </c>
      <c r="BB92" s="16">
        <f t="shared" ref="BB92" si="1176">IF(AND(AX90&lt;0,BB90&gt;0),"n/a",BB90/AX90-1)</f>
        <v>-9.6213617706353283E-3</v>
      </c>
      <c r="BC92" s="16">
        <f t="shared" ref="BC92" si="1177">IF(AND(AY90&lt;0,BC90&gt;0),"n/a",BC90/AY90-1)</f>
        <v>5.6389988945769964E-2</v>
      </c>
      <c r="BD92" s="16">
        <f t="shared" ref="BD92" si="1178">IF(AND(AZ90&lt;0,BD90&gt;0),"n/a",BD90/AZ90-1)</f>
        <v>0.15563311179728112</v>
      </c>
      <c r="BE92" s="16">
        <f t="shared" ref="BE92" si="1179">IF(AND(BA90&lt;0,BE90&gt;0),"n/a",BE90/BA90-1)</f>
        <v>0.15234963668726231</v>
      </c>
      <c r="BF92" s="16">
        <f t="shared" ref="BF92:BM92" si="1180">IF(AND(BB90&lt;0,BF90&gt;0),"n/a",BF90/BB90-1)</f>
        <v>0.17935675595412537</v>
      </c>
      <c r="BG92" s="34">
        <f t="shared" si="1180"/>
        <v>0.13836311163637638</v>
      </c>
      <c r="BH92" s="34">
        <f t="shared" si="1180"/>
        <v>0.12228366463360252</v>
      </c>
      <c r="BI92" s="34">
        <f t="shared" si="1180"/>
        <v>0.15224652290762797</v>
      </c>
      <c r="BJ92" s="34">
        <f t="shared" si="1180"/>
        <v>0.10159239056427971</v>
      </c>
      <c r="BK92" s="34">
        <f t="shared" si="1180"/>
        <v>0.14450160520882904</v>
      </c>
      <c r="BL92" s="34">
        <f t="shared" si="1180"/>
        <v>0.17338030598654908</v>
      </c>
      <c r="BM92" s="34">
        <f t="shared" si="1180"/>
        <v>0.15891780530092681</v>
      </c>
      <c r="BN92" s="16">
        <f t="shared" ref="BN92" si="1181">IF(AND(BJ90&lt;0,BN90&gt;0),"n/a",BN90/BJ90-1)</f>
        <v>0.2549750061201288</v>
      </c>
      <c r="BO92" s="16">
        <f t="shared" ref="BO92" si="1182">IF(AND(BK90&lt;0,BO90&gt;0),"n/a",BO90/BK90-1)</f>
        <v>0.19358491142686751</v>
      </c>
      <c r="BP92" s="16">
        <f t="shared" ref="BP92" si="1183">IF(AND(BL90&lt;0,BP90&gt;0),"n/a",BP90/BL90-1)</f>
        <v>0.17797753991146803</v>
      </c>
      <c r="BQ92" s="16">
        <f t="shared" ref="BQ92" si="1184">IF(AND(BM90&lt;0,BQ90&gt;0),"n/a",BQ90/BM90-1)</f>
        <v>0.17767283115082289</v>
      </c>
      <c r="BR92" s="16">
        <f t="shared" ref="BR92" si="1185">IF(AND(BN90&lt;0,BR90&gt;0),"n/a",BR90/BN90-1)</f>
        <v>0.14504664428919267</v>
      </c>
      <c r="BS92" s="16">
        <f t="shared" ref="BS92" si="1186">IF(AND(BO90&lt;0,BS90&gt;0),"n/a",BS90/BO90-1)</f>
        <v>0.14505621383008171</v>
      </c>
      <c r="BT92" s="16">
        <f t="shared" ref="BT92" si="1187">IF(AND(BP90&lt;0,BT90&gt;0),"n/a",BT90/BP90-1)</f>
        <v>0.14507534094264107</v>
      </c>
      <c r="BU92" s="16">
        <f t="shared" ref="BU92" si="1188">IF(AND(BQ90&lt;0,BU90&gt;0),"n/a",BU90/BQ90-1)</f>
        <v>0.14516015216991063</v>
      </c>
      <c r="BV92" s="16">
        <f t="shared" ref="BV92" si="1189">IF(AND(BR90&lt;0,BV90&gt;0),"n/a",BV90/BR90-1)</f>
        <v>0.11017859936093721</v>
      </c>
      <c r="BW92" s="16">
        <f t="shared" ref="BW92" si="1190">IF(AND(BS90&lt;0,BW90&gt;0),"n/a",BW90/BS90-1)</f>
        <v>0.11023416338518977</v>
      </c>
      <c r="BX92" s="16">
        <f t="shared" ref="BX92" si="1191">IF(AND(BT90&lt;0,BX90&gt;0),"n/a",BX90/BT90-1)</f>
        <v>0.11025618999222342</v>
      </c>
      <c r="BY92" s="16">
        <f t="shared" ref="BY92" si="1192">IF(AND(BU90&lt;0,BY90&gt;0),"n/a",BY90/BU90-1)</f>
        <v>0.1103695785419283</v>
      </c>
      <c r="BZ92" s="16">
        <f t="shared" ref="BZ92" si="1193">IF(AND(BV90&lt;0,BZ90&gt;0),"n/a",BZ90/BV90-1)</f>
        <v>8.656856529586654E-2</v>
      </c>
      <c r="CA92" s="16">
        <f t="shared" ref="CA92" si="1194">IF(AND(BW90&lt;0,CA90&gt;0),"n/a",CA90/BW90-1)</f>
        <v>8.6624684215477421E-2</v>
      </c>
      <c r="CB92" s="16">
        <f t="shared" ref="CB92" si="1195">IF(AND(BX90&lt;0,CB90&gt;0),"n/a",CB90/BX90-1)</f>
        <v>8.6634910138089882E-2</v>
      </c>
      <c r="CC92" s="16">
        <f t="shared" ref="CC92" si="1196">IF(AND(BY90&lt;0,CC90&gt;0),"n/a",CC90/BY90-1)</f>
        <v>8.6698747223654893E-2</v>
      </c>
      <c r="CD92" s="16">
        <f t="shared" ref="CD92" si="1197">IF(AND(BZ90&lt;0,CD90&gt;0),"n/a",CD90/BZ90-1)</f>
        <v>6.7094941942727138E-2</v>
      </c>
      <c r="CE92" s="16">
        <f t="shared" ref="CE92" si="1198">IF(AND(CA90&lt;0,CE90&gt;0),"n/a",CE90/CA90-1)</f>
        <v>6.7128514201422407E-2</v>
      </c>
      <c r="CF92" s="16">
        <f t="shared" ref="CF92" si="1199">IF(AND(CB90&lt;0,CF90&gt;0),"n/a",CF90/CB90-1)</f>
        <v>6.7128739139917348E-2</v>
      </c>
      <c r="CG92" s="16">
        <f t="shared" ref="CG92" si="1200">IF(AND(CC90&lt;0,CG90&gt;0),"n/a",CG90/CC90-1)</f>
        <v>6.7141907503375453E-2</v>
      </c>
      <c r="CH92" s="16">
        <f t="shared" ref="CH92" si="1201">IF(AND(CD90&lt;0,CH90&gt;0),"n/a",CH90/CD90-1)</f>
        <v>5.1781989168904197E-2</v>
      </c>
      <c r="CI92" s="16">
        <f t="shared" ref="CI92" si="1202">IF(AND(CE90&lt;0,CI90&gt;0),"n/a",CI90/CE90-1)</f>
        <v>5.1793753258998265E-2</v>
      </c>
      <c r="CJ92" s="16">
        <f t="shared" ref="CJ92" si="1203">IF(AND(CF90&lt;0,CJ90&gt;0),"n/a",CJ90/CF90-1)</f>
        <v>5.1794587155320482E-2</v>
      </c>
      <c r="CK92" s="16">
        <f t="shared" ref="CK92" si="1204">IF(AND(CG90&lt;0,CK90&gt;0),"n/a",CK90/CG90-1)</f>
        <v>5.1804146104776239E-2</v>
      </c>
      <c r="CL92" s="34"/>
      <c r="CM92" s="311"/>
      <c r="CN92" s="302"/>
      <c r="CO92" s="311"/>
      <c r="CP92" s="302"/>
      <c r="CQ92" s="311"/>
      <c r="CR92" s="302"/>
      <c r="CS92" s="311"/>
      <c r="CT92" s="302"/>
      <c r="CU92" s="311"/>
      <c r="CV92" s="89" t="s">
        <v>65</v>
      </c>
      <c r="CW92" s="90">
        <f t="shared" ref="CW92" si="1205">IF(AND(CV90&lt;0,CW90&gt;0),"n/a",CW90/CV90-1)</f>
        <v>6.6655092786450654E-2</v>
      </c>
      <c r="CX92" s="90">
        <f t="shared" ref="CX92" si="1206">IF(AND(CW90&lt;0,CX90&gt;0),"n/a",CX90/CW90-1)</f>
        <v>0.22442823805681056</v>
      </c>
      <c r="CY92" s="90">
        <f t="shared" ref="CY92" si="1207">IF(AND(CX90&lt;0,CY90&gt;0),"n/a",CY90/CX90-1)</f>
        <v>-7.2832983792172401E-2</v>
      </c>
      <c r="CZ92" s="90">
        <f t="shared" ref="CZ92" si="1208">IF(AND(CY90&lt;0,CZ90&gt;0),"n/a",CZ90/CY90-1)</f>
        <v>9.1240529744109899E-2</v>
      </c>
      <c r="DA92" s="90">
        <f t="shared" ref="DA92" si="1209">IF(AND(CZ90&lt;0,DA90&gt;0),"n/a",DA90/CZ90-1)</f>
        <v>0.14479209630260259</v>
      </c>
      <c r="DB92" s="90">
        <f t="shared" ref="DB92" si="1210">IF(AND(DA90&lt;0,DB90&gt;0),"n/a",DB90/DA90-1)</f>
        <v>0.15253439390597601</v>
      </c>
      <c r="DC92" s="90">
        <f t="shared" ref="DC92" si="1211">IF(AND(DB90&lt;0,DC90&gt;0),"n/a",DC90/DB90-1)</f>
        <v>0.18565015238388427</v>
      </c>
      <c r="DD92" s="90">
        <f t="shared" ref="DD92" si="1212">IF(AND(DC90&lt;0,DD90&gt;0),"n/a",DD90/DC90-1)</f>
        <v>0.14508905682284512</v>
      </c>
      <c r="DE92" s="90">
        <f t="shared" ref="DE92" si="1213">IF(AND(DD90&lt;0,DE90&gt;0),"n/a",DE90/DD90-1)</f>
        <v>0.11026660362378737</v>
      </c>
      <c r="DF92" s="90">
        <f t="shared" ref="DF92" si="1214">IF(AND(DE90&lt;0,DF90&gt;0),"n/a",DF90/DE90-1)</f>
        <v>8.6636226343590028E-2</v>
      </c>
      <c r="DG92" s="90">
        <f>IF(AND(DF90&lt;0,DG90&gt;0),"n/a",DG90/DF90-1)</f>
        <v>6.7124963319078468E-2</v>
      </c>
      <c r="DH92" s="90">
        <f>IF(AND(DG90&lt;0,DH90&gt;0),"n/a",DH90/DG90-1)</f>
        <v>5.1794354168753109E-2</v>
      </c>
    </row>
    <row r="93" spans="1:112" ht="12" hidden="1" outlineLevel="1" x14ac:dyDescent="0.3">
      <c r="A93" s="293" t="s">
        <v>385</v>
      </c>
      <c r="B93" s="302"/>
      <c r="C93" s="302"/>
      <c r="D93" s="302"/>
      <c r="E93" s="302"/>
      <c r="F93" s="302"/>
      <c r="G93" s="302"/>
      <c r="H93" s="302"/>
      <c r="I93" s="302"/>
      <c r="J93" s="302"/>
      <c r="K93" s="302"/>
      <c r="L93" s="302"/>
      <c r="M93" s="302"/>
      <c r="N93" s="302"/>
      <c r="O93" s="302"/>
      <c r="P93" s="302"/>
      <c r="Q93" s="302"/>
      <c r="R93" s="302"/>
      <c r="S93" s="302"/>
      <c r="T93" s="302"/>
      <c r="U93" s="302"/>
      <c r="V93" s="302"/>
      <c r="W93" s="302"/>
      <c r="X93" s="302"/>
      <c r="Y93" s="302"/>
      <c r="Z93" s="302"/>
      <c r="AA93" s="302"/>
      <c r="AB93" s="302"/>
      <c r="AC93" s="302"/>
      <c r="AD93" s="302"/>
      <c r="AE93" s="302"/>
      <c r="AF93" s="302"/>
      <c r="AG93" s="302"/>
      <c r="AH93" s="302"/>
      <c r="AI93" s="302"/>
      <c r="AJ93" s="302"/>
      <c r="AK93" s="302"/>
      <c r="AL93" s="302"/>
      <c r="AM93" s="302"/>
      <c r="AN93" s="302"/>
      <c r="AO93" s="302"/>
      <c r="AP93" s="302"/>
      <c r="AQ93" s="302"/>
      <c r="AR93" s="302"/>
      <c r="AS93" s="302"/>
      <c r="AT93" s="302"/>
      <c r="AU93" s="302"/>
      <c r="AV93" s="302"/>
      <c r="AW93" s="302"/>
      <c r="AX93" s="302"/>
      <c r="AY93" s="302"/>
      <c r="AZ93" s="302"/>
      <c r="BA93" s="302"/>
      <c r="BB93" s="352">
        <v>0.26</v>
      </c>
      <c r="BC93" s="352">
        <v>0.34</v>
      </c>
      <c r="BD93" s="352">
        <v>0.31</v>
      </c>
      <c r="BE93" s="352">
        <v>0.21</v>
      </c>
      <c r="BF93" s="352">
        <v>0.2</v>
      </c>
      <c r="BG93" s="352">
        <v>0.1</v>
      </c>
      <c r="BH93" s="352">
        <v>7.0000000000000007E-2</v>
      </c>
      <c r="BI93" s="352">
        <v>0.06</v>
      </c>
      <c r="BJ93" s="352">
        <v>0.05</v>
      </c>
      <c r="BK93" s="352">
        <v>0.11</v>
      </c>
      <c r="BL93" s="352">
        <v>0.14000000000000001</v>
      </c>
      <c r="BM93" s="352">
        <v>0.18</v>
      </c>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34"/>
      <c r="CM93" s="311"/>
      <c r="CN93" s="302"/>
      <c r="CO93" s="311"/>
      <c r="CP93" s="302"/>
      <c r="CQ93" s="311"/>
      <c r="CR93" s="302"/>
      <c r="CS93" s="311"/>
      <c r="CT93" s="302"/>
      <c r="CU93" s="311"/>
      <c r="CV93" s="89"/>
      <c r="CW93" s="90"/>
      <c r="CX93" s="90"/>
      <c r="CY93" s="90"/>
      <c r="CZ93" s="90"/>
      <c r="DA93" s="90"/>
      <c r="DB93" s="136"/>
      <c r="DC93" s="90"/>
      <c r="DD93" s="90"/>
      <c r="DE93" s="90"/>
      <c r="DF93" s="90"/>
      <c r="DG93" s="90"/>
      <c r="DH93" s="90"/>
    </row>
    <row r="94" spans="1:112" ht="12" hidden="1" outlineLevel="1" x14ac:dyDescent="0.3">
      <c r="A94" s="293" t="s">
        <v>386</v>
      </c>
      <c r="B94" s="302"/>
      <c r="C94" s="302"/>
      <c r="D94" s="302"/>
      <c r="E94" s="302"/>
      <c r="F94" s="302"/>
      <c r="G94" s="302"/>
      <c r="H94" s="302"/>
      <c r="I94" s="302"/>
      <c r="J94" s="302"/>
      <c r="K94" s="302"/>
      <c r="L94" s="302"/>
      <c r="M94" s="302"/>
      <c r="N94" s="302"/>
      <c r="O94" s="302"/>
      <c r="P94" s="302"/>
      <c r="Q94" s="302"/>
      <c r="R94" s="302"/>
      <c r="S94" s="302"/>
      <c r="T94" s="302"/>
      <c r="U94" s="302"/>
      <c r="V94" s="302"/>
      <c r="W94" s="302"/>
      <c r="X94" s="302"/>
      <c r="Y94" s="302"/>
      <c r="Z94" s="302"/>
      <c r="AA94" s="302"/>
      <c r="AB94" s="302"/>
      <c r="AC94" s="302"/>
      <c r="AD94" s="302"/>
      <c r="AE94" s="302"/>
      <c r="AF94" s="302"/>
      <c r="AG94" s="302"/>
      <c r="AH94" s="302"/>
      <c r="AI94" s="302"/>
      <c r="AJ94" s="302"/>
      <c r="AK94" s="302"/>
      <c r="AL94" s="302"/>
      <c r="AM94" s="302"/>
      <c r="AN94" s="302"/>
      <c r="AO94" s="302"/>
      <c r="AP94" s="302"/>
      <c r="AQ94" s="302"/>
      <c r="AR94" s="302"/>
      <c r="AS94" s="302"/>
      <c r="AT94" s="302"/>
      <c r="AU94" s="302"/>
      <c r="AV94" s="302"/>
      <c r="AW94" s="302"/>
      <c r="AX94" s="302"/>
      <c r="AY94" s="302"/>
      <c r="AZ94" s="302"/>
      <c r="BA94" s="302"/>
      <c r="BB94" s="352">
        <v>-0.17</v>
      </c>
      <c r="BC94" s="352">
        <v>-0.16</v>
      </c>
      <c r="BD94" s="352">
        <v>-0.06</v>
      </c>
      <c r="BE94" s="352">
        <v>0.02</v>
      </c>
      <c r="BF94" s="352">
        <v>0.06</v>
      </c>
      <c r="BG94" s="352">
        <v>0.1</v>
      </c>
      <c r="BH94" s="352">
        <v>0.11</v>
      </c>
      <c r="BI94" s="352">
        <v>0.14000000000000001</v>
      </c>
      <c r="BJ94" s="352">
        <v>0.1</v>
      </c>
      <c r="BK94" s="352">
        <v>0.09</v>
      </c>
      <c r="BL94" s="352">
        <v>0.1</v>
      </c>
      <c r="BM94" s="352">
        <v>0.06</v>
      </c>
      <c r="BN94" s="16"/>
      <c r="BO94" s="16"/>
      <c r="BP94" s="16"/>
      <c r="BQ94" s="16"/>
      <c r="BR94" s="16"/>
      <c r="BS94" s="16"/>
      <c r="BT94" s="16"/>
      <c r="BU94" s="16"/>
      <c r="BV94" s="16"/>
      <c r="BW94" s="16"/>
      <c r="BX94" s="16"/>
      <c r="BY94" s="16"/>
      <c r="BZ94" s="16"/>
      <c r="CA94" s="16"/>
      <c r="CB94" s="16"/>
      <c r="CC94" s="16"/>
      <c r="CD94" s="16"/>
      <c r="CE94" s="16"/>
      <c r="CF94" s="16"/>
      <c r="CG94" s="16"/>
      <c r="CH94" s="16"/>
      <c r="CI94" s="16"/>
      <c r="CJ94" s="16"/>
      <c r="CK94" s="16"/>
      <c r="CL94" s="34"/>
      <c r="CM94" s="311"/>
      <c r="CN94" s="302"/>
      <c r="CO94" s="311"/>
      <c r="CP94" s="302"/>
      <c r="CQ94" s="311"/>
      <c r="CR94" s="302"/>
      <c r="CS94" s="311"/>
      <c r="CT94" s="302"/>
      <c r="CU94" s="311"/>
      <c r="CV94" s="89"/>
      <c r="CW94" s="90"/>
      <c r="CX94" s="90"/>
      <c r="CY94" s="90"/>
      <c r="CZ94" s="90"/>
      <c r="DA94" s="90"/>
      <c r="DB94" s="136"/>
      <c r="DC94" s="90"/>
      <c r="DD94" s="90"/>
      <c r="DE94" s="90"/>
      <c r="DF94" s="90"/>
      <c r="DG94" s="90"/>
      <c r="DH94" s="90"/>
    </row>
    <row r="95" spans="1:112" ht="12" hidden="1" outlineLevel="1" x14ac:dyDescent="0.3">
      <c r="A95" s="47" t="s">
        <v>414</v>
      </c>
      <c r="B95" s="15"/>
      <c r="C95" s="15"/>
      <c r="D95" s="15"/>
      <c r="E95" s="15"/>
      <c r="F95" s="34"/>
      <c r="G95" s="34"/>
      <c r="H95" s="34"/>
      <c r="I95" s="34"/>
      <c r="J95" s="34"/>
      <c r="K95" s="34"/>
      <c r="L95" s="34"/>
      <c r="M95" s="34"/>
      <c r="N95" s="34"/>
      <c r="O95" s="34"/>
      <c r="P95" s="34"/>
      <c r="Q95" s="34"/>
      <c r="R95" s="34"/>
      <c r="S95" s="34"/>
      <c r="T95" s="34"/>
      <c r="U95" s="34"/>
      <c r="V95" s="34"/>
      <c r="W95" s="34"/>
      <c r="X95" s="34"/>
      <c r="Y95" s="34"/>
      <c r="Z95" s="34"/>
      <c r="AA95" s="34"/>
      <c r="AB95" s="34"/>
      <c r="AC95" s="34"/>
      <c r="AD95" s="34"/>
      <c r="AE95" s="34"/>
      <c r="AF95" s="34"/>
      <c r="AG95" s="34"/>
      <c r="AH95" s="34"/>
      <c r="AI95" s="34"/>
      <c r="AJ95" s="34"/>
      <c r="AK95" s="15"/>
      <c r="AL95" s="15"/>
      <c r="AM95" s="15"/>
      <c r="AN95" s="15"/>
      <c r="AO95" s="34"/>
      <c r="AP95" s="34"/>
      <c r="AQ95" s="34"/>
      <c r="AR95" s="34"/>
      <c r="AS95" s="34"/>
      <c r="AT95" s="34"/>
      <c r="AU95" s="34"/>
      <c r="AV95" s="34"/>
      <c r="AW95" s="34"/>
      <c r="AX95" s="34"/>
      <c r="AY95" s="34"/>
      <c r="AZ95" s="34"/>
      <c r="BA95" s="34"/>
      <c r="BB95" s="34"/>
      <c r="BC95" s="34"/>
      <c r="BD95" s="34"/>
      <c r="BE95" s="34"/>
      <c r="BF95" s="34"/>
      <c r="BG95" s="34"/>
      <c r="BH95" s="34"/>
      <c r="BI95" s="34"/>
      <c r="BJ95" s="34"/>
      <c r="BK95" s="34"/>
      <c r="BL95" s="34"/>
      <c r="BM95" s="34"/>
      <c r="BN95" s="43"/>
      <c r="BO95" s="43"/>
      <c r="BP95" s="43"/>
      <c r="BQ95" s="43"/>
      <c r="BR95" s="43"/>
      <c r="BS95" s="43"/>
      <c r="BT95" s="43"/>
      <c r="BU95" s="43"/>
      <c r="BV95" s="43"/>
      <c r="BW95" s="43"/>
      <c r="BX95" s="43"/>
      <c r="BY95" s="43"/>
      <c r="BZ95" s="43"/>
      <c r="CA95" s="43"/>
      <c r="CB95" s="43"/>
      <c r="CC95" s="43"/>
      <c r="CD95" s="43"/>
      <c r="CE95" s="43"/>
      <c r="CF95" s="43"/>
      <c r="CG95" s="43"/>
      <c r="CH95" s="43"/>
      <c r="CI95" s="43"/>
      <c r="CJ95" s="43"/>
      <c r="CK95" s="43"/>
      <c r="CL95" s="43"/>
      <c r="CM95" s="91"/>
      <c r="CO95" s="91"/>
      <c r="CQ95" s="91"/>
      <c r="CS95" s="91"/>
      <c r="CU95" s="91"/>
      <c r="CV95" s="91"/>
      <c r="CW95" s="91"/>
      <c r="CX95" s="91"/>
      <c r="CY95" s="91"/>
      <c r="CZ95" s="91"/>
      <c r="DA95" s="91"/>
      <c r="DC95" s="91"/>
      <c r="DD95" s="91"/>
      <c r="DE95" s="91"/>
      <c r="DF95" s="91"/>
      <c r="DG95" s="91"/>
      <c r="DH95" s="91"/>
    </row>
    <row r="96" spans="1:112" ht="12" hidden="1" outlineLevel="2" x14ac:dyDescent="0.3">
      <c r="A96" s="139" t="s">
        <v>395</v>
      </c>
      <c r="B96" s="323"/>
      <c r="C96" s="323"/>
      <c r="D96" s="323"/>
      <c r="E96" s="323"/>
      <c r="F96" s="323"/>
      <c r="G96" s="323"/>
      <c r="H96" s="323"/>
      <c r="I96" s="323"/>
      <c r="J96" s="323"/>
      <c r="K96" s="323"/>
      <c r="L96" s="323"/>
      <c r="M96" s="323"/>
      <c r="N96" s="323"/>
      <c r="O96" s="323"/>
      <c r="P96" s="323"/>
      <c r="Q96" s="323"/>
      <c r="R96" s="323"/>
      <c r="S96" s="323"/>
      <c r="T96" s="323"/>
      <c r="U96" s="323"/>
      <c r="V96" s="323"/>
      <c r="W96" s="323"/>
      <c r="X96" s="323"/>
      <c r="Y96" s="323"/>
      <c r="Z96" s="323"/>
      <c r="AA96" s="323"/>
      <c r="AB96" s="323"/>
      <c r="AC96" s="323"/>
      <c r="AD96" s="323"/>
      <c r="AE96" s="323"/>
      <c r="AF96" s="323"/>
      <c r="AG96" s="323"/>
      <c r="AH96" s="323"/>
      <c r="AI96" s="323"/>
      <c r="AJ96" s="323"/>
      <c r="AK96" s="322">
        <v>2640</v>
      </c>
      <c r="AL96" s="322">
        <v>2690</v>
      </c>
      <c r="AM96" s="322">
        <v>2760</v>
      </c>
      <c r="AN96" s="322">
        <v>2820</v>
      </c>
      <c r="AO96" s="322">
        <v>2890</v>
      </c>
      <c r="AP96" s="322">
        <v>2990</v>
      </c>
      <c r="AQ96" s="322">
        <v>3140</v>
      </c>
      <c r="AR96" s="322">
        <v>3210</v>
      </c>
      <c r="AS96" s="322">
        <v>3300</v>
      </c>
      <c r="AT96" s="322">
        <v>3450</v>
      </c>
      <c r="AU96" s="322">
        <v>3510</v>
      </c>
      <c r="AV96" s="322">
        <v>3580</v>
      </c>
      <c r="AW96" s="322">
        <v>3590</v>
      </c>
      <c r="AX96" s="322">
        <v>3640</v>
      </c>
      <c r="AY96" s="322">
        <v>3650</v>
      </c>
      <c r="AZ96" s="322">
        <v>3710</v>
      </c>
      <c r="BA96" s="322">
        <v>3740</v>
      </c>
      <c r="BB96" s="322">
        <v>3810</v>
      </c>
      <c r="BC96" s="322">
        <v>3880</v>
      </c>
      <c r="BD96" s="322">
        <v>3960</v>
      </c>
      <c r="BE96" s="322">
        <v>3980</v>
      </c>
      <c r="BF96" s="304"/>
      <c r="BG96" s="304"/>
      <c r="BH96" s="304"/>
      <c r="BI96" s="304"/>
      <c r="BJ96" s="304"/>
      <c r="BK96" s="304"/>
      <c r="BL96" s="304"/>
      <c r="BM96" s="304"/>
      <c r="BN96" s="217"/>
      <c r="BO96" s="217"/>
      <c r="BP96" s="217"/>
      <c r="BQ96" s="217"/>
      <c r="BR96" s="217"/>
      <c r="BS96" s="217"/>
      <c r="BT96" s="217"/>
      <c r="BU96" s="217"/>
      <c r="BV96" s="217"/>
      <c r="BW96" s="217"/>
      <c r="BX96" s="217"/>
      <c r="BY96" s="217"/>
      <c r="BZ96" s="217"/>
      <c r="CA96" s="217"/>
      <c r="CB96" s="217"/>
      <c r="CC96" s="217"/>
      <c r="CD96" s="217"/>
      <c r="CE96" s="217"/>
      <c r="CF96" s="217"/>
      <c r="CG96" s="217"/>
      <c r="CH96" s="217"/>
      <c r="CI96" s="217"/>
      <c r="CJ96" s="217"/>
      <c r="CK96" s="217"/>
      <c r="CL96" s="43"/>
      <c r="CM96" s="332"/>
      <c r="CN96" s="333"/>
      <c r="CO96" s="332"/>
      <c r="CP96" s="333"/>
      <c r="CQ96" s="332"/>
      <c r="CR96" s="333"/>
      <c r="CS96" s="332"/>
      <c r="CT96" s="333"/>
      <c r="CU96" s="328">
        <f>AK96</f>
        <v>2640</v>
      </c>
      <c r="CV96" s="328">
        <f>AO96</f>
        <v>2890</v>
      </c>
      <c r="CW96" s="328">
        <f>AS96</f>
        <v>3300</v>
      </c>
      <c r="CX96" s="328">
        <f>AW96</f>
        <v>3590</v>
      </c>
      <c r="CY96" s="328">
        <f>BA96</f>
        <v>3740</v>
      </c>
      <c r="CZ96" s="328">
        <f>BE96</f>
        <v>3980</v>
      </c>
      <c r="DA96" s="220"/>
      <c r="DB96" s="220"/>
      <c r="DC96" s="220"/>
      <c r="DD96" s="220"/>
      <c r="DE96" s="220"/>
      <c r="DF96" s="220"/>
      <c r="DG96" s="220"/>
      <c r="DH96" s="220"/>
    </row>
    <row r="97" spans="1:112" ht="12" hidden="1" outlineLevel="2" x14ac:dyDescent="0.3">
      <c r="A97" s="46" t="s">
        <v>1</v>
      </c>
      <c r="B97" s="297"/>
      <c r="C97" s="297"/>
      <c r="D97" s="297"/>
      <c r="E97" s="297"/>
      <c r="F97" s="219"/>
      <c r="G97" s="219"/>
      <c r="H97" s="219"/>
      <c r="I97" s="219"/>
      <c r="J97" s="219"/>
      <c r="K97" s="219"/>
      <c r="L97" s="219"/>
      <c r="M97" s="219"/>
      <c r="N97" s="219"/>
      <c r="O97" s="219"/>
      <c r="P97" s="219"/>
      <c r="Q97" s="219"/>
      <c r="R97" s="219"/>
      <c r="S97" s="219"/>
      <c r="T97" s="219"/>
      <c r="U97" s="219"/>
      <c r="V97" s="219"/>
      <c r="W97" s="219"/>
      <c r="X97" s="219"/>
      <c r="Y97" s="219"/>
      <c r="Z97" s="219"/>
      <c r="AA97" s="219"/>
      <c r="AB97" s="219"/>
      <c r="AC97" s="219"/>
      <c r="AD97" s="219"/>
      <c r="AE97" s="219"/>
      <c r="AF97" s="219"/>
      <c r="AG97" s="219"/>
      <c r="AH97" s="219"/>
      <c r="AI97" s="219"/>
      <c r="AJ97" s="219"/>
      <c r="AK97" s="15" t="s">
        <v>65</v>
      </c>
      <c r="AL97" s="16">
        <f>IF(AND(AK96&lt;0,AL96&gt;0),"n/a",AL96/AK96-1)</f>
        <v>1.8939393939394034E-2</v>
      </c>
      <c r="AM97" s="16">
        <f t="shared" ref="AM97" si="1215">IF(AND(AL96&lt;0,AM96&gt;0),"n/a",AM96/AL96-1)</f>
        <v>2.6022304832713727E-2</v>
      </c>
      <c r="AN97" s="16">
        <f t="shared" ref="AN97" si="1216">IF(AND(AM96&lt;0,AN96&gt;0),"n/a",AN96/AM96-1)</f>
        <v>2.1739130434782705E-2</v>
      </c>
      <c r="AO97" s="16">
        <f>IF(AND(AN96&lt;0,AO96&gt;0),"n/a",AO96/AN96-1)</f>
        <v>2.4822695035461084E-2</v>
      </c>
      <c r="AP97" s="16">
        <f t="shared" ref="AP97" si="1217">IF(AND(AO96&lt;0,AP96&gt;0),"n/a",AP96/AO96-1)</f>
        <v>3.460207612456756E-2</v>
      </c>
      <c r="AQ97" s="16">
        <f t="shared" ref="AQ97" si="1218">IF(AND(AP96&lt;0,AQ96&gt;0),"n/a",AQ96/AP96-1)</f>
        <v>5.0167224080267525E-2</v>
      </c>
      <c r="AR97" s="16">
        <f t="shared" ref="AR97" si="1219">IF(AND(AQ96&lt;0,AR96&gt;0),"n/a",AR96/AQ96-1)</f>
        <v>2.2292993630573354E-2</v>
      </c>
      <c r="AS97" s="16">
        <f t="shared" ref="AS97" si="1220">IF(AND(AR96&lt;0,AS96&gt;0),"n/a",AS96/AR96-1)</f>
        <v>2.8037383177569986E-2</v>
      </c>
      <c r="AT97" s="16">
        <f t="shared" ref="AT97" si="1221">IF(AND(AS96&lt;0,AT96&gt;0),"n/a",AT96/AS96-1)</f>
        <v>4.5454545454545414E-2</v>
      </c>
      <c r="AU97" s="16">
        <f t="shared" ref="AU97" si="1222">IF(AND(AT96&lt;0,AU96&gt;0),"n/a",AU96/AT96-1)</f>
        <v>1.7391304347825987E-2</v>
      </c>
      <c r="AV97" s="16">
        <f t="shared" ref="AV97" si="1223">IF(AND(AU96&lt;0,AV96&gt;0),"n/a",AV96/AU96-1)</f>
        <v>1.9943019943019946E-2</v>
      </c>
      <c r="AW97" s="16">
        <f t="shared" ref="AW97" si="1224">IF(AND(AV96&lt;0,AW96&gt;0),"n/a",AW96/AV96-1)</f>
        <v>2.7932960893854997E-3</v>
      </c>
      <c r="AX97" s="16">
        <f t="shared" ref="AX97" si="1225">IF(AND(AW96&lt;0,AX96&gt;0),"n/a",AX96/AW96-1)</f>
        <v>1.3927576601671321E-2</v>
      </c>
      <c r="AY97" s="16">
        <f t="shared" ref="AY97" si="1226">IF(AND(AX96&lt;0,AY96&gt;0),"n/a",AY96/AX96-1)</f>
        <v>2.7472527472527375E-3</v>
      </c>
      <c r="AZ97" s="16">
        <f t="shared" ref="AZ97" si="1227">IF(AND(AY96&lt;0,AZ96&gt;0),"n/a",AZ96/AY96-1)</f>
        <v>1.6438356164383494E-2</v>
      </c>
      <c r="BA97" s="16">
        <f t="shared" ref="BA97" si="1228">IF(AND(AZ96&lt;0,BA96&gt;0),"n/a",BA96/AZ96-1)</f>
        <v>8.0862533692722671E-3</v>
      </c>
      <c r="BB97" s="16">
        <f t="shared" ref="BB97" si="1229">IF(AND(BA96&lt;0,BB96&gt;0),"n/a",BB96/BA96-1)</f>
        <v>1.8716577540107027E-2</v>
      </c>
      <c r="BC97" s="16">
        <f t="shared" ref="BC97" si="1230">IF(AND(BB96&lt;0,BC96&gt;0),"n/a",BC96/BB96-1)</f>
        <v>1.8372703412073532E-2</v>
      </c>
      <c r="BD97" s="16">
        <f t="shared" ref="BD97" si="1231">IF(AND(BC96&lt;0,BD96&gt;0),"n/a",BD96/BC96-1)</f>
        <v>2.0618556701030855E-2</v>
      </c>
      <c r="BE97" s="16">
        <f t="shared" ref="BE97" si="1232">IF(AND(BD96&lt;0,BE96&gt;0),"n/a",BE96/BD96-1)</f>
        <v>5.050505050504972E-3</v>
      </c>
      <c r="BF97" s="219"/>
      <c r="BG97" s="219"/>
      <c r="BH97" s="219"/>
      <c r="BI97" s="219"/>
      <c r="BJ97" s="219"/>
      <c r="BK97" s="219"/>
      <c r="BL97" s="219"/>
      <c r="BM97" s="219"/>
      <c r="BN97" s="217"/>
      <c r="BO97" s="217"/>
      <c r="BP97" s="217"/>
      <c r="BQ97" s="217"/>
      <c r="BR97" s="217"/>
      <c r="BS97" s="217"/>
      <c r="BT97" s="217"/>
      <c r="BU97" s="217"/>
      <c r="BV97" s="217"/>
      <c r="BW97" s="217"/>
      <c r="BX97" s="217"/>
      <c r="BY97" s="217"/>
      <c r="BZ97" s="217"/>
      <c r="CA97" s="217"/>
      <c r="CB97" s="217"/>
      <c r="CC97" s="217"/>
      <c r="CD97" s="217"/>
      <c r="CE97" s="217"/>
      <c r="CF97" s="217"/>
      <c r="CG97" s="217"/>
      <c r="CH97" s="217"/>
      <c r="CI97" s="217"/>
      <c r="CJ97" s="217"/>
      <c r="CK97" s="217"/>
      <c r="CL97" s="43"/>
      <c r="CM97" s="296"/>
      <c r="CN97" s="297"/>
      <c r="CO97" s="296"/>
      <c r="CP97" s="297"/>
      <c r="CQ97" s="296"/>
      <c r="CR97" s="297"/>
      <c r="CS97" s="296"/>
      <c r="CT97" s="297"/>
      <c r="CU97" s="89" t="s">
        <v>65</v>
      </c>
      <c r="CV97" s="89" t="s">
        <v>65</v>
      </c>
      <c r="CW97" s="89" t="s">
        <v>65</v>
      </c>
      <c r="CX97" s="89" t="s">
        <v>65</v>
      </c>
      <c r="CY97" s="89" t="s">
        <v>65</v>
      </c>
      <c r="CZ97" s="89" t="s">
        <v>65</v>
      </c>
      <c r="DA97" s="220"/>
      <c r="DB97" s="220"/>
      <c r="DC97" s="220"/>
      <c r="DD97" s="220"/>
      <c r="DE97" s="220"/>
      <c r="DF97" s="220"/>
      <c r="DG97" s="220"/>
      <c r="DH97" s="220"/>
    </row>
    <row r="98" spans="1:112" ht="12" hidden="1" outlineLevel="2" x14ac:dyDescent="0.3">
      <c r="A98" s="46" t="s">
        <v>2</v>
      </c>
      <c r="B98" s="297"/>
      <c r="C98" s="297"/>
      <c r="D98" s="297"/>
      <c r="E98" s="297"/>
      <c r="F98" s="219"/>
      <c r="G98" s="219"/>
      <c r="H98" s="219"/>
      <c r="I98" s="219"/>
      <c r="J98" s="219"/>
      <c r="K98" s="219"/>
      <c r="L98" s="219"/>
      <c r="M98" s="219"/>
      <c r="N98" s="219"/>
      <c r="O98" s="219"/>
      <c r="P98" s="219"/>
      <c r="Q98" s="219"/>
      <c r="R98" s="219"/>
      <c r="S98" s="219"/>
      <c r="T98" s="219"/>
      <c r="U98" s="219"/>
      <c r="V98" s="219"/>
      <c r="W98" s="219"/>
      <c r="X98" s="219"/>
      <c r="Y98" s="219"/>
      <c r="Z98" s="219"/>
      <c r="AA98" s="219"/>
      <c r="AB98" s="219"/>
      <c r="AC98" s="219"/>
      <c r="AD98" s="219"/>
      <c r="AE98" s="219"/>
      <c r="AF98" s="219"/>
      <c r="AG98" s="219"/>
      <c r="AH98" s="219"/>
      <c r="AI98" s="219"/>
      <c r="AJ98" s="219"/>
      <c r="AK98" s="15" t="s">
        <v>65</v>
      </c>
      <c r="AL98" s="15" t="s">
        <v>65</v>
      </c>
      <c r="AM98" s="15" t="s">
        <v>65</v>
      </c>
      <c r="AN98" s="15" t="s">
        <v>65</v>
      </c>
      <c r="AO98" s="16">
        <f>IF(AND(AK96&lt;0,AO96&gt;0),"n/a",AO96/AK96-1)</f>
        <v>9.4696969696969724E-2</v>
      </c>
      <c r="AP98" s="16">
        <f t="shared" ref="AP98" si="1233">IF(AND(AL96&lt;0,AP96&gt;0),"n/a",AP96/AL96-1)</f>
        <v>0.11152416356877315</v>
      </c>
      <c r="AQ98" s="16">
        <f t="shared" ref="AQ98" si="1234">IF(AND(AM96&lt;0,AQ96&gt;0),"n/a",AQ96/AM96-1)</f>
        <v>0.1376811594202898</v>
      </c>
      <c r="AR98" s="16">
        <f t="shared" ref="AR98" si="1235">IF(AND(AN96&lt;0,AR96&gt;0),"n/a",AR96/AN96-1)</f>
        <v>0.13829787234042556</v>
      </c>
      <c r="AS98" s="16">
        <f t="shared" ref="AS98" si="1236">IF(AND(AO96&lt;0,AS96&gt;0),"n/a",AS96/AO96-1)</f>
        <v>0.1418685121107266</v>
      </c>
      <c r="AT98" s="16">
        <f t="shared" ref="AT98" si="1237">IF(AND(AP96&lt;0,AT96&gt;0),"n/a",AT96/AP96-1)</f>
        <v>0.15384615384615374</v>
      </c>
      <c r="AU98" s="16">
        <f t="shared" ref="AU98" si="1238">IF(AND(AQ96&lt;0,AU96&gt;0),"n/a",AU96/AQ96-1)</f>
        <v>0.11783439490445868</v>
      </c>
      <c r="AV98" s="16">
        <f t="shared" ref="AV98" si="1239">IF(AND(AR96&lt;0,AV96&gt;0),"n/a",AV96/AR96-1)</f>
        <v>0.11526479750778806</v>
      </c>
      <c r="AW98" s="16">
        <f t="shared" ref="AW98" si="1240">IF(AND(AS96&lt;0,AW96&gt;0),"n/a",AW96/AS96-1)</f>
        <v>8.787878787878789E-2</v>
      </c>
      <c r="AX98" s="16">
        <f t="shared" ref="AX98" si="1241">IF(AND(AT96&lt;0,AX96&gt;0),"n/a",AX96/AT96-1)</f>
        <v>5.507246376811592E-2</v>
      </c>
      <c r="AY98" s="16">
        <f t="shared" ref="AY98" si="1242">IF(AND(AU96&lt;0,AY96&gt;0),"n/a",AY96/AU96-1)</f>
        <v>3.9886039886039892E-2</v>
      </c>
      <c r="AZ98" s="16">
        <f t="shared" ref="AZ98" si="1243">IF(AND(AV96&lt;0,AZ96&gt;0),"n/a",AZ96/AV96-1)</f>
        <v>3.6312849162011274E-2</v>
      </c>
      <c r="BA98" s="16">
        <f t="shared" ref="BA98" si="1244">IF(AND(AW96&lt;0,BA96&gt;0),"n/a",BA96/AW96-1)</f>
        <v>4.1782729805013963E-2</v>
      </c>
      <c r="BB98" s="16">
        <f t="shared" ref="BB98" si="1245">IF(AND(AX96&lt;0,BB96&gt;0),"n/a",BB96/AX96-1)</f>
        <v>4.6703296703296759E-2</v>
      </c>
      <c r="BC98" s="16">
        <f t="shared" ref="BC98" si="1246">IF(AND(AY96&lt;0,BC96&gt;0),"n/a",BC96/AY96-1)</f>
        <v>6.3013698630137061E-2</v>
      </c>
      <c r="BD98" s="16">
        <f t="shared" ref="BD98" si="1247">IF(AND(AZ96&lt;0,BD96&gt;0),"n/a",BD96/AZ96-1)</f>
        <v>6.7385444743935263E-2</v>
      </c>
      <c r="BE98" s="16">
        <f t="shared" ref="BE98" si="1248">IF(AND(BA96&lt;0,BE96&gt;0),"n/a",BE96/BA96-1)</f>
        <v>6.4171122994652441E-2</v>
      </c>
      <c r="BF98" s="219"/>
      <c r="BG98" s="219"/>
      <c r="BH98" s="219"/>
      <c r="BI98" s="219"/>
      <c r="BJ98" s="219"/>
      <c r="BK98" s="219"/>
      <c r="BL98" s="219"/>
      <c r="BM98" s="219"/>
      <c r="BN98" s="217"/>
      <c r="BO98" s="217"/>
      <c r="BP98" s="217"/>
      <c r="BQ98" s="217"/>
      <c r="BR98" s="217"/>
      <c r="BS98" s="217"/>
      <c r="BT98" s="217"/>
      <c r="BU98" s="217"/>
      <c r="BV98" s="217"/>
      <c r="BW98" s="217"/>
      <c r="BX98" s="217"/>
      <c r="BY98" s="217"/>
      <c r="BZ98" s="217"/>
      <c r="CA98" s="217"/>
      <c r="CB98" s="217"/>
      <c r="CC98" s="217"/>
      <c r="CD98" s="217"/>
      <c r="CE98" s="217"/>
      <c r="CF98" s="217"/>
      <c r="CG98" s="217"/>
      <c r="CH98" s="217"/>
      <c r="CI98" s="217"/>
      <c r="CJ98" s="217"/>
      <c r="CK98" s="217"/>
      <c r="CL98" s="43"/>
      <c r="CM98" s="296"/>
      <c r="CN98" s="219"/>
      <c r="CO98" s="220"/>
      <c r="CP98" s="219"/>
      <c r="CQ98" s="220"/>
      <c r="CR98" s="219"/>
      <c r="CS98" s="220"/>
      <c r="CT98" s="219"/>
      <c r="CU98" s="89" t="s">
        <v>65</v>
      </c>
      <c r="CV98" s="90">
        <f t="shared" ref="CV98" si="1249">IF(AND(CU96&lt;0,CV96&gt;0),"n/a",CV96/CU96-1)</f>
        <v>9.4696969696969724E-2</v>
      </c>
      <c r="CW98" s="90">
        <f t="shared" ref="CW98" si="1250">IF(AND(CV96&lt;0,CW96&gt;0),"n/a",CW96/CV96-1)</f>
        <v>0.1418685121107266</v>
      </c>
      <c r="CX98" s="90">
        <f t="shared" ref="CX98" si="1251">IF(AND(CW96&lt;0,CX96&gt;0),"n/a",CX96/CW96-1)</f>
        <v>8.787878787878789E-2</v>
      </c>
      <c r="CY98" s="90">
        <f t="shared" ref="CY98" si="1252">IF(AND(CX96&lt;0,CY96&gt;0),"n/a",CY96/CX96-1)</f>
        <v>4.1782729805013963E-2</v>
      </c>
      <c r="CZ98" s="90">
        <f t="shared" ref="CZ98" si="1253">IF(AND(CY96&lt;0,CZ96&gt;0),"n/a",CZ96/CY96-1)</f>
        <v>6.4171122994652441E-2</v>
      </c>
      <c r="DA98" s="220"/>
      <c r="DB98" s="220"/>
      <c r="DC98" s="220"/>
      <c r="DD98" s="220"/>
      <c r="DE98" s="220"/>
      <c r="DF98" s="220"/>
      <c r="DG98" s="220"/>
      <c r="DH98" s="220"/>
    </row>
    <row r="99" spans="1:112" ht="12" hidden="1" outlineLevel="2" x14ac:dyDescent="0.3">
      <c r="A99" s="292" t="s">
        <v>396</v>
      </c>
      <c r="B99" s="297"/>
      <c r="C99" s="297"/>
      <c r="D99" s="297"/>
      <c r="E99" s="297"/>
      <c r="F99" s="219"/>
      <c r="G99" s="219"/>
      <c r="H99" s="219"/>
      <c r="I99" s="219"/>
      <c r="J99" s="219"/>
      <c r="K99" s="219"/>
      <c r="L99" s="219"/>
      <c r="M99" s="219"/>
      <c r="N99" s="219"/>
      <c r="O99" s="219"/>
      <c r="P99" s="219"/>
      <c r="Q99" s="219"/>
      <c r="R99" s="219"/>
      <c r="S99" s="219"/>
      <c r="T99" s="219"/>
      <c r="U99" s="219"/>
      <c r="V99" s="219"/>
      <c r="W99" s="219"/>
      <c r="X99" s="219"/>
      <c r="Y99" s="219"/>
      <c r="Z99" s="219"/>
      <c r="AA99" s="219"/>
      <c r="AB99" s="219"/>
      <c r="AC99" s="219"/>
      <c r="AD99" s="219"/>
      <c r="AE99" s="219"/>
      <c r="AF99" s="219"/>
      <c r="AG99" s="219"/>
      <c r="AH99" s="219"/>
      <c r="AI99" s="219"/>
      <c r="AJ99" s="219"/>
      <c r="AK99" s="34">
        <f t="shared" ref="AK99:BE99" si="1254">AK84/AK96</f>
        <v>0.76893939393939392</v>
      </c>
      <c r="AL99" s="34">
        <f t="shared" si="1254"/>
        <v>0.81412639405204457</v>
      </c>
      <c r="AM99" s="34">
        <f t="shared" si="1254"/>
        <v>0.77536231884057971</v>
      </c>
      <c r="AN99" s="34">
        <f t="shared" si="1254"/>
        <v>0.78014184397163122</v>
      </c>
      <c r="AO99" s="34">
        <f t="shared" si="1254"/>
        <v>0.7820069204152249</v>
      </c>
      <c r="AP99" s="34">
        <f t="shared" si="1254"/>
        <v>0.78929765886287628</v>
      </c>
      <c r="AQ99" s="34">
        <f t="shared" si="1254"/>
        <v>0.7866242038216561</v>
      </c>
      <c r="AR99" s="34">
        <f t="shared" si="1254"/>
        <v>0.79127725856697817</v>
      </c>
      <c r="AS99" s="34">
        <f t="shared" si="1254"/>
        <v>0.78787878787878785</v>
      </c>
      <c r="AT99" s="34">
        <f t="shared" si="1254"/>
        <v>0.78840579710144931</v>
      </c>
      <c r="AU99" s="34">
        <f t="shared" si="1254"/>
        <v>0.78632478632478631</v>
      </c>
      <c r="AV99" s="34">
        <f t="shared" si="1254"/>
        <v>0.78491620111731841</v>
      </c>
      <c r="AW99" s="34">
        <f t="shared" si="1254"/>
        <v>0.78551532033426186</v>
      </c>
      <c r="AX99" s="34">
        <f t="shared" si="1254"/>
        <v>0.78846153846153844</v>
      </c>
      <c r="AY99" s="34">
        <f t="shared" si="1254"/>
        <v>0.78904109589041094</v>
      </c>
      <c r="AZ99" s="34">
        <f t="shared" si="1254"/>
        <v>0.78975741239892183</v>
      </c>
      <c r="BA99" s="34">
        <f t="shared" si="1254"/>
        <v>0.79144385026737973</v>
      </c>
      <c r="BB99" s="34">
        <f t="shared" si="1254"/>
        <v>0.79265091863517056</v>
      </c>
      <c r="BC99" s="34">
        <f t="shared" si="1254"/>
        <v>0.79123711340206182</v>
      </c>
      <c r="BD99" s="34">
        <f t="shared" si="1254"/>
        <v>0.79292929292929293</v>
      </c>
      <c r="BE99" s="34">
        <f t="shared" si="1254"/>
        <v>0.80150753768844218</v>
      </c>
      <c r="BF99" s="219"/>
      <c r="BG99" s="219"/>
      <c r="BH99" s="219"/>
      <c r="BI99" s="219"/>
      <c r="BJ99" s="219"/>
      <c r="BK99" s="219"/>
      <c r="BL99" s="219"/>
      <c r="BM99" s="219"/>
      <c r="BN99" s="217"/>
      <c r="BO99" s="217"/>
      <c r="BP99" s="217"/>
      <c r="BQ99" s="217"/>
      <c r="BR99" s="217"/>
      <c r="BS99" s="217"/>
      <c r="BT99" s="217"/>
      <c r="BU99" s="217"/>
      <c r="BV99" s="217"/>
      <c r="BW99" s="217"/>
      <c r="BX99" s="217"/>
      <c r="BY99" s="217"/>
      <c r="BZ99" s="217"/>
      <c r="CA99" s="217"/>
      <c r="CB99" s="217"/>
      <c r="CC99" s="217"/>
      <c r="CD99" s="217"/>
      <c r="CE99" s="217"/>
      <c r="CF99" s="217"/>
      <c r="CG99" s="217"/>
      <c r="CH99" s="217"/>
      <c r="CI99" s="217"/>
      <c r="CJ99" s="217"/>
      <c r="CK99" s="217"/>
      <c r="CL99" s="43"/>
      <c r="CM99" s="311"/>
      <c r="CN99" s="302"/>
      <c r="CO99" s="311"/>
      <c r="CP99" s="302"/>
      <c r="CQ99" s="311"/>
      <c r="CR99" s="302"/>
      <c r="CS99" s="311"/>
      <c r="CT99" s="302"/>
      <c r="CU99" s="103">
        <f>CU84/CU96</f>
        <v>0.76893939393939392</v>
      </c>
      <c r="CV99" s="103">
        <f t="shared" ref="CV99:CZ99" si="1255">CV84/CV96</f>
        <v>0.7820069204152249</v>
      </c>
      <c r="CW99" s="103">
        <f t="shared" si="1255"/>
        <v>0.78787878787878785</v>
      </c>
      <c r="CX99" s="103">
        <f t="shared" si="1255"/>
        <v>0.78551532033426186</v>
      </c>
      <c r="CY99" s="103">
        <f t="shared" si="1255"/>
        <v>0.79144385026737973</v>
      </c>
      <c r="CZ99" s="103">
        <f t="shared" si="1255"/>
        <v>0.80150753768844218</v>
      </c>
      <c r="DA99" s="220"/>
      <c r="DB99" s="220"/>
      <c r="DC99" s="220"/>
      <c r="DD99" s="220"/>
      <c r="DE99" s="220"/>
      <c r="DF99" s="220"/>
      <c r="DG99" s="220"/>
      <c r="DH99" s="220"/>
    </row>
    <row r="100" spans="1:112" ht="12" hidden="1" outlineLevel="2" x14ac:dyDescent="0.3">
      <c r="A100" s="139" t="s">
        <v>397</v>
      </c>
      <c r="B100" s="324"/>
      <c r="C100" s="324"/>
      <c r="D100" s="324"/>
      <c r="E100" s="324"/>
      <c r="F100" s="324"/>
      <c r="G100" s="324"/>
      <c r="H100" s="324"/>
      <c r="I100" s="324"/>
      <c r="J100" s="324"/>
      <c r="K100" s="324"/>
      <c r="L100" s="324"/>
      <c r="M100" s="324"/>
      <c r="N100" s="324"/>
      <c r="O100" s="324"/>
      <c r="P100" s="324"/>
      <c r="Q100" s="324"/>
      <c r="R100" s="324"/>
      <c r="S100" s="324"/>
      <c r="T100" s="324"/>
      <c r="U100" s="324"/>
      <c r="V100" s="324"/>
      <c r="W100" s="324"/>
      <c r="X100" s="324"/>
      <c r="Y100" s="324"/>
      <c r="Z100" s="324"/>
      <c r="AA100" s="324"/>
      <c r="AB100" s="324"/>
      <c r="AC100" s="324"/>
      <c r="AD100" s="324"/>
      <c r="AE100" s="324"/>
      <c r="AF100" s="324"/>
      <c r="AG100" s="324"/>
      <c r="AH100" s="324"/>
      <c r="AI100" s="324"/>
      <c r="AJ100" s="324"/>
      <c r="AK100" s="325">
        <v>6.52</v>
      </c>
      <c r="AL100" s="325">
        <v>5.66</v>
      </c>
      <c r="AM100" s="325">
        <v>6.2</v>
      </c>
      <c r="AN100" s="325">
        <v>6.33</v>
      </c>
      <c r="AO100" s="325">
        <v>7.38</v>
      </c>
      <c r="AP100" s="325">
        <v>6.03</v>
      </c>
      <c r="AQ100" s="325">
        <v>6.1</v>
      </c>
      <c r="AR100" s="325">
        <v>6.76</v>
      </c>
      <c r="AS100" s="325">
        <v>8.6199999999999992</v>
      </c>
      <c r="AT100" s="325">
        <v>7.75</v>
      </c>
      <c r="AU100" s="325">
        <v>8.36</v>
      </c>
      <c r="AV100" s="325">
        <v>8.18</v>
      </c>
      <c r="AW100" s="325">
        <v>9.39</v>
      </c>
      <c r="AX100" s="325">
        <v>7.72</v>
      </c>
      <c r="AY100" s="325">
        <v>7.91</v>
      </c>
      <c r="AZ100" s="325">
        <v>7.53</v>
      </c>
      <c r="BA100" s="325">
        <v>8.6300000000000008</v>
      </c>
      <c r="BB100" s="325">
        <v>7.59</v>
      </c>
      <c r="BC100" s="325">
        <v>8.32</v>
      </c>
      <c r="BD100" s="325">
        <v>8.7100000000000009</v>
      </c>
      <c r="BE100" s="325">
        <v>10.1</v>
      </c>
      <c r="BF100" s="307"/>
      <c r="BG100" s="307"/>
      <c r="BH100" s="307"/>
      <c r="BI100" s="307"/>
      <c r="BJ100" s="307"/>
      <c r="BK100" s="307"/>
      <c r="BL100" s="307"/>
      <c r="BM100" s="307"/>
      <c r="BN100" s="217"/>
      <c r="BO100" s="217"/>
      <c r="BP100" s="217"/>
      <c r="BQ100" s="217"/>
      <c r="BR100" s="217"/>
      <c r="BS100" s="217"/>
      <c r="BT100" s="217"/>
      <c r="BU100" s="217"/>
      <c r="BV100" s="217"/>
      <c r="BW100" s="217"/>
      <c r="BX100" s="217"/>
      <c r="BY100" s="217"/>
      <c r="BZ100" s="217"/>
      <c r="CA100" s="217"/>
      <c r="CB100" s="217"/>
      <c r="CC100" s="217"/>
      <c r="CD100" s="217"/>
      <c r="CE100" s="217"/>
      <c r="CF100" s="217"/>
      <c r="CG100" s="217"/>
      <c r="CH100" s="217"/>
      <c r="CI100" s="217"/>
      <c r="CJ100" s="217"/>
      <c r="CK100" s="217"/>
      <c r="CL100" s="43"/>
      <c r="CM100" s="311"/>
      <c r="CN100" s="302"/>
      <c r="CO100" s="311"/>
      <c r="CP100" s="302"/>
      <c r="CQ100" s="311"/>
      <c r="CR100" s="302"/>
      <c r="CS100" s="311"/>
      <c r="CT100" s="302"/>
      <c r="CU100" s="311"/>
      <c r="CV100" s="100">
        <f>CV$157/AVERAGE(CV96,CU96)</f>
        <v>25.568354430379745</v>
      </c>
      <c r="CW100" s="100">
        <f>CW$157/AVERAGE(CW96,CV96)</f>
        <v>27.775767366720515</v>
      </c>
      <c r="CX100" s="100">
        <f>CX$157/AVERAGE(CX96,CW96)</f>
        <v>34.231930333817125</v>
      </c>
      <c r="CY100" s="100">
        <f>CY$157/AVERAGE(CY96,CX96)</f>
        <v>31.816916780354706</v>
      </c>
      <c r="CZ100" s="100">
        <f>CZ$157/AVERAGE(CZ96,CY96)</f>
        <v>34.94844559585492</v>
      </c>
      <c r="DA100" s="220"/>
      <c r="DB100" s="220"/>
      <c r="DC100" s="220"/>
      <c r="DD100" s="220"/>
      <c r="DE100" s="220"/>
      <c r="DF100" s="220"/>
      <c r="DG100" s="220"/>
      <c r="DH100" s="220"/>
    </row>
    <row r="101" spans="1:112" ht="12" hidden="1" outlineLevel="2" x14ac:dyDescent="0.3">
      <c r="A101" s="46" t="s">
        <v>1</v>
      </c>
      <c r="B101" s="297"/>
      <c r="C101" s="297"/>
      <c r="D101" s="297"/>
      <c r="E101" s="297"/>
      <c r="F101" s="219"/>
      <c r="G101" s="219"/>
      <c r="H101" s="219"/>
      <c r="I101" s="219"/>
      <c r="J101" s="219"/>
      <c r="K101" s="219"/>
      <c r="L101" s="219"/>
      <c r="M101" s="219"/>
      <c r="N101" s="219"/>
      <c r="O101" s="219"/>
      <c r="P101" s="219"/>
      <c r="Q101" s="219"/>
      <c r="R101" s="219"/>
      <c r="S101" s="219"/>
      <c r="T101" s="219"/>
      <c r="U101" s="219"/>
      <c r="V101" s="219"/>
      <c r="W101" s="219"/>
      <c r="X101" s="219"/>
      <c r="Y101" s="219"/>
      <c r="Z101" s="219"/>
      <c r="AA101" s="219"/>
      <c r="AB101" s="219"/>
      <c r="AC101" s="219"/>
      <c r="AD101" s="219"/>
      <c r="AE101" s="219"/>
      <c r="AF101" s="219"/>
      <c r="AG101" s="219"/>
      <c r="AH101" s="219"/>
      <c r="AI101" s="219"/>
      <c r="AJ101" s="219"/>
      <c r="AK101" s="15" t="s">
        <v>65</v>
      </c>
      <c r="AL101" s="16">
        <f>IF(AND(AK100&lt;0,AL100&gt;0),"n/a",AL100/AK100-1)</f>
        <v>-0.13190184049079745</v>
      </c>
      <c r="AM101" s="16">
        <f t="shared" ref="AM101" si="1256">IF(AND(AL100&lt;0,AM100&gt;0),"n/a",AM100/AL100-1)</f>
        <v>9.540636042402828E-2</v>
      </c>
      <c r="AN101" s="16">
        <f t="shared" ref="AN101" si="1257">IF(AND(AM100&lt;0,AN100&gt;0),"n/a",AN100/AM100-1)</f>
        <v>2.0967741935483897E-2</v>
      </c>
      <c r="AO101" s="16">
        <f>IF(AND(AN100&lt;0,AO100&gt;0),"n/a",AO100/AN100-1)</f>
        <v>0.16587677725118488</v>
      </c>
      <c r="AP101" s="16">
        <f t="shared" ref="AP101" si="1258">IF(AND(AO100&lt;0,AP100&gt;0),"n/a",AP100/AO100-1)</f>
        <v>-0.18292682926829262</v>
      </c>
      <c r="AQ101" s="16">
        <f t="shared" ref="AQ101" si="1259">IF(AND(AP100&lt;0,AQ100&gt;0),"n/a",AQ100/AP100-1)</f>
        <v>1.1608623548921893E-2</v>
      </c>
      <c r="AR101" s="16">
        <f t="shared" ref="AR101" si="1260">IF(AND(AQ100&lt;0,AR100&gt;0),"n/a",AR100/AQ100-1)</f>
        <v>0.1081967213114754</v>
      </c>
      <c r="AS101" s="16">
        <f t="shared" ref="AS101" si="1261">IF(AND(AR100&lt;0,AS100&gt;0),"n/a",AS100/AR100-1)</f>
        <v>0.2751479289940828</v>
      </c>
      <c r="AT101" s="16">
        <f t="shared" ref="AT101" si="1262">IF(AND(AS100&lt;0,AT100&gt;0),"n/a",AT100/AS100-1)</f>
        <v>-0.10092807424593964</v>
      </c>
      <c r="AU101" s="16">
        <f t="shared" ref="AU101" si="1263">IF(AND(AT100&lt;0,AU100&gt;0),"n/a",AU100/AT100-1)</f>
        <v>7.8709677419354751E-2</v>
      </c>
      <c r="AV101" s="16">
        <f t="shared" ref="AV101" si="1264">IF(AND(AU100&lt;0,AV100&gt;0),"n/a",AV100/AU100-1)</f>
        <v>-2.1531100478468845E-2</v>
      </c>
      <c r="AW101" s="16">
        <f t="shared" ref="AW101" si="1265">IF(AND(AV100&lt;0,AW100&gt;0),"n/a",AW100/AV100-1)</f>
        <v>0.1479217603911982</v>
      </c>
      <c r="AX101" s="16">
        <f t="shared" ref="AX101" si="1266">IF(AND(AW100&lt;0,AX100&gt;0),"n/a",AX100/AW100-1)</f>
        <v>-0.1778487752928648</v>
      </c>
      <c r="AY101" s="16">
        <f t="shared" ref="AY101" si="1267">IF(AND(AX100&lt;0,AY100&gt;0),"n/a",AY100/AX100-1)</f>
        <v>2.4611398963730657E-2</v>
      </c>
      <c r="AZ101" s="16">
        <f t="shared" ref="AZ101" si="1268">IF(AND(AY100&lt;0,AZ100&gt;0),"n/a",AZ100/AY100-1)</f>
        <v>-4.8040455120101133E-2</v>
      </c>
      <c r="BA101" s="16">
        <f t="shared" ref="BA101" si="1269">IF(AND(AZ100&lt;0,BA100&gt;0),"n/a",BA100/AZ100-1)</f>
        <v>0.14608233731739717</v>
      </c>
      <c r="BB101" s="16">
        <f t="shared" ref="BB101" si="1270">IF(AND(BA100&lt;0,BB100&gt;0),"n/a",BB100/BA100-1)</f>
        <v>-0.12050984936268838</v>
      </c>
      <c r="BC101" s="16">
        <f t="shared" ref="BC101" si="1271">IF(AND(BB100&lt;0,BC100&gt;0),"n/a",BC100/BB100-1)</f>
        <v>9.6179183135704838E-2</v>
      </c>
      <c r="BD101" s="16">
        <f t="shared" ref="BD101" si="1272">IF(AND(BC100&lt;0,BD100&gt;0),"n/a",BD100/BC100-1)</f>
        <v>4.6875E-2</v>
      </c>
      <c r="BE101" s="16">
        <f t="shared" ref="BE101" si="1273">IF(AND(BD100&lt;0,BE100&gt;0),"n/a",BE100/BD100-1)</f>
        <v>0.15958668197474157</v>
      </c>
      <c r="BF101" s="219"/>
      <c r="BG101" s="219"/>
      <c r="BH101" s="219"/>
      <c r="BI101" s="219"/>
      <c r="BJ101" s="219"/>
      <c r="BK101" s="219"/>
      <c r="BL101" s="219"/>
      <c r="BM101" s="219"/>
      <c r="BN101" s="217"/>
      <c r="BO101" s="217"/>
      <c r="BP101" s="217"/>
      <c r="BQ101" s="217"/>
      <c r="BR101" s="217"/>
      <c r="BS101" s="217"/>
      <c r="BT101" s="217"/>
      <c r="BU101" s="217"/>
      <c r="BV101" s="217"/>
      <c r="BW101" s="217"/>
      <c r="BX101" s="217"/>
      <c r="BY101" s="217"/>
      <c r="BZ101" s="217"/>
      <c r="CA101" s="217"/>
      <c r="CB101" s="217"/>
      <c r="CC101" s="217"/>
      <c r="CD101" s="217"/>
      <c r="CE101" s="217"/>
      <c r="CF101" s="217"/>
      <c r="CG101" s="217"/>
      <c r="CH101" s="217"/>
      <c r="CI101" s="217"/>
      <c r="CJ101" s="217"/>
      <c r="CK101" s="217"/>
      <c r="CL101" s="43"/>
      <c r="CM101" s="311"/>
      <c r="CN101" s="302"/>
      <c r="CO101" s="311"/>
      <c r="CP101" s="302"/>
      <c r="CQ101" s="311"/>
      <c r="CR101" s="302"/>
      <c r="CS101" s="311"/>
      <c r="CT101" s="302"/>
      <c r="CU101" s="311"/>
      <c r="CV101" s="89" t="s">
        <v>65</v>
      </c>
      <c r="CW101" s="89" t="s">
        <v>65</v>
      </c>
      <c r="CX101" s="89" t="s">
        <v>65</v>
      </c>
      <c r="CY101" s="89" t="s">
        <v>65</v>
      </c>
      <c r="CZ101" s="89" t="s">
        <v>65</v>
      </c>
      <c r="DA101" s="220"/>
      <c r="DB101" s="220"/>
      <c r="DC101" s="220"/>
      <c r="DD101" s="220"/>
      <c r="DE101" s="220"/>
      <c r="DF101" s="220"/>
      <c r="DG101" s="220"/>
      <c r="DH101" s="220"/>
    </row>
    <row r="102" spans="1:112" ht="12" hidden="1" outlineLevel="2" x14ac:dyDescent="0.3">
      <c r="A102" s="46" t="s">
        <v>2</v>
      </c>
      <c r="B102" s="297"/>
      <c r="C102" s="297"/>
      <c r="D102" s="297"/>
      <c r="E102" s="297"/>
      <c r="F102" s="219"/>
      <c r="G102" s="219"/>
      <c r="H102" s="219"/>
      <c r="I102" s="219"/>
      <c r="J102" s="219"/>
      <c r="K102" s="219"/>
      <c r="L102" s="219"/>
      <c r="M102" s="219"/>
      <c r="N102" s="219"/>
      <c r="O102" s="219"/>
      <c r="P102" s="219"/>
      <c r="Q102" s="219"/>
      <c r="R102" s="219"/>
      <c r="S102" s="219"/>
      <c r="T102" s="219"/>
      <c r="U102" s="219"/>
      <c r="V102" s="219"/>
      <c r="W102" s="219"/>
      <c r="X102" s="219"/>
      <c r="Y102" s="219"/>
      <c r="Z102" s="219"/>
      <c r="AA102" s="219"/>
      <c r="AB102" s="219"/>
      <c r="AC102" s="219"/>
      <c r="AD102" s="219"/>
      <c r="AE102" s="219"/>
      <c r="AF102" s="219"/>
      <c r="AG102" s="219"/>
      <c r="AH102" s="219"/>
      <c r="AI102" s="219"/>
      <c r="AJ102" s="219"/>
      <c r="AK102" s="15" t="s">
        <v>65</v>
      </c>
      <c r="AL102" s="15" t="s">
        <v>65</v>
      </c>
      <c r="AM102" s="15" t="s">
        <v>65</v>
      </c>
      <c r="AN102" s="15" t="s">
        <v>65</v>
      </c>
      <c r="AO102" s="16">
        <f>IF(AND(AK100&lt;0,AO100&gt;0),"n/a",AO100/AK100-1)</f>
        <v>0.13190184049079767</v>
      </c>
      <c r="AP102" s="16">
        <f t="shared" ref="AP102" si="1274">IF(AND(AL100&lt;0,AP100&gt;0),"n/a",AP100/AL100-1)</f>
        <v>6.5371024734982353E-2</v>
      </c>
      <c r="AQ102" s="16">
        <f t="shared" ref="AQ102" si="1275">IF(AND(AM100&lt;0,AQ100&gt;0),"n/a",AQ100/AM100-1)</f>
        <v>-1.6129032258064613E-2</v>
      </c>
      <c r="AR102" s="16">
        <f t="shared" ref="AR102" si="1276">IF(AND(AN100&lt;0,AR100&gt;0),"n/a",AR100/AN100-1)</f>
        <v>6.7930489731437449E-2</v>
      </c>
      <c r="AS102" s="16">
        <f t="shared" ref="AS102" si="1277">IF(AND(AO100&lt;0,AS100&gt;0),"n/a",AS100/AO100-1)</f>
        <v>0.16802168021680197</v>
      </c>
      <c r="AT102" s="16">
        <f t="shared" ref="AT102" si="1278">IF(AND(AP100&lt;0,AT100&gt;0),"n/a",AT100/AP100-1)</f>
        <v>0.28524046434494199</v>
      </c>
      <c r="AU102" s="16">
        <f t="shared" ref="AU102" si="1279">IF(AND(AQ100&lt;0,AU100&gt;0),"n/a",AU100/AQ100-1)</f>
        <v>0.37049180327868858</v>
      </c>
      <c r="AV102" s="16">
        <f t="shared" ref="AV102" si="1280">IF(AND(AR100&lt;0,AV100&gt;0),"n/a",AV100/AR100-1)</f>
        <v>0.21005917159763321</v>
      </c>
      <c r="AW102" s="16">
        <f t="shared" ref="AW102" si="1281">IF(AND(AS100&lt;0,AW100&gt;0),"n/a",AW100/AS100-1)</f>
        <v>8.9327146171693794E-2</v>
      </c>
      <c r="AX102" s="16">
        <f t="shared" ref="AX102" si="1282">IF(AND(AT100&lt;0,AX100&gt;0),"n/a",AX100/AT100-1)</f>
        <v>-3.870967741935516E-3</v>
      </c>
      <c r="AY102" s="16">
        <f t="shared" ref="AY102" si="1283">IF(AND(AU100&lt;0,AY100&gt;0),"n/a",AY100/AU100-1)</f>
        <v>-5.3827751196172113E-2</v>
      </c>
      <c r="AZ102" s="16">
        <f t="shared" ref="AZ102" si="1284">IF(AND(AV100&lt;0,AZ100&gt;0),"n/a",AZ100/AV100-1)</f>
        <v>-7.9462102689486502E-2</v>
      </c>
      <c r="BA102" s="16">
        <f t="shared" ref="BA102" si="1285">IF(AND(AW100&lt;0,BA100&gt;0),"n/a",BA100/AW100-1)</f>
        <v>-8.0937167199148008E-2</v>
      </c>
      <c r="BB102" s="16">
        <f t="shared" ref="BB102" si="1286">IF(AND(AX100&lt;0,BB100&gt;0),"n/a",BB100/AX100-1)</f>
        <v>-1.6839378238341918E-2</v>
      </c>
      <c r="BC102" s="16">
        <f t="shared" ref="BC102" si="1287">IF(AND(AY100&lt;0,BC100&gt;0),"n/a",BC100/AY100-1)</f>
        <v>5.1833122629582729E-2</v>
      </c>
      <c r="BD102" s="16">
        <f t="shared" ref="BD102" si="1288">IF(AND(AZ100&lt;0,BD100&gt;0),"n/a",BD100/AZ100-1)</f>
        <v>0.15670650730411695</v>
      </c>
      <c r="BE102" s="16">
        <f t="shared" ref="BE102" si="1289">IF(AND(BA100&lt;0,BE100&gt;0),"n/a",BE100/BA100-1)</f>
        <v>0.17033603707995359</v>
      </c>
      <c r="BF102" s="219"/>
      <c r="BG102" s="219"/>
      <c r="BH102" s="219"/>
      <c r="BI102" s="219"/>
      <c r="BJ102" s="219"/>
      <c r="BK102" s="219"/>
      <c r="BL102" s="219"/>
      <c r="BM102" s="219"/>
      <c r="BN102" s="217"/>
      <c r="BO102" s="217"/>
      <c r="BP102" s="217"/>
      <c r="BQ102" s="217"/>
      <c r="BR102" s="217"/>
      <c r="BS102" s="217"/>
      <c r="BT102" s="217"/>
      <c r="BU102" s="217"/>
      <c r="BV102" s="217"/>
      <c r="BW102" s="217"/>
      <c r="BX102" s="217"/>
      <c r="BY102" s="217"/>
      <c r="BZ102" s="217"/>
      <c r="CA102" s="217"/>
      <c r="CB102" s="217"/>
      <c r="CC102" s="217"/>
      <c r="CD102" s="217"/>
      <c r="CE102" s="217"/>
      <c r="CF102" s="217"/>
      <c r="CG102" s="217"/>
      <c r="CH102" s="217"/>
      <c r="CI102" s="217"/>
      <c r="CJ102" s="217"/>
      <c r="CK102" s="217"/>
      <c r="CL102" s="43"/>
      <c r="CM102" s="311"/>
      <c r="CN102" s="302"/>
      <c r="CO102" s="311"/>
      <c r="CP102" s="302"/>
      <c r="CQ102" s="311"/>
      <c r="CR102" s="302"/>
      <c r="CS102" s="311"/>
      <c r="CT102" s="302"/>
      <c r="CU102" s="311"/>
      <c r="CV102" s="89" t="s">
        <v>65</v>
      </c>
      <c r="CW102" s="90">
        <f t="shared" ref="CW102" si="1290">IF(AND(CV100&lt;0,CW100&gt;0),"n/a",CW100/CV100-1)</f>
        <v>8.6333789777177428E-2</v>
      </c>
      <c r="CX102" s="90">
        <f t="shared" ref="CX102" si="1291">IF(AND(CW100&lt;0,CX100&gt;0),"n/a",CX100/CW100-1)</f>
        <v>0.23243868951869362</v>
      </c>
      <c r="CY102" s="90">
        <f t="shared" ref="CY102" si="1292">IF(AND(CX100&lt;0,CY100&gt;0),"n/a",CY100/CX100-1)</f>
        <v>-7.0548564743854625E-2</v>
      </c>
      <c r="CZ102" s="90">
        <f t="shared" ref="CZ102" si="1293">IF(AND(CY100&lt;0,CZ100&gt;0),"n/a",CZ100/CY100-1)</f>
        <v>9.8423390208373984E-2</v>
      </c>
      <c r="DA102" s="220"/>
      <c r="DB102" s="220"/>
      <c r="DC102" s="220"/>
      <c r="DD102" s="220"/>
      <c r="DE102" s="220"/>
      <c r="DF102" s="220"/>
      <c r="DG102" s="220"/>
      <c r="DH102" s="220"/>
    </row>
    <row r="103" spans="1:112" ht="12" hidden="1" outlineLevel="2" x14ac:dyDescent="0.3">
      <c r="A103" s="139" t="s">
        <v>398</v>
      </c>
      <c r="B103" s="324"/>
      <c r="C103" s="324"/>
      <c r="D103" s="324"/>
      <c r="E103" s="324"/>
      <c r="F103" s="324"/>
      <c r="G103" s="324"/>
      <c r="H103" s="324"/>
      <c r="I103" s="324"/>
      <c r="J103" s="324"/>
      <c r="K103" s="324"/>
      <c r="L103" s="324"/>
      <c r="M103" s="324"/>
      <c r="N103" s="324"/>
      <c r="O103" s="324"/>
      <c r="P103" s="324"/>
      <c r="Q103" s="324"/>
      <c r="R103" s="324"/>
      <c r="S103" s="324"/>
      <c r="T103" s="324"/>
      <c r="U103" s="324"/>
      <c r="V103" s="324"/>
      <c r="W103" s="324"/>
      <c r="X103" s="324"/>
      <c r="Y103" s="324"/>
      <c r="Z103" s="324"/>
      <c r="AA103" s="324"/>
      <c r="AB103" s="324"/>
      <c r="AC103" s="324"/>
      <c r="AD103" s="324"/>
      <c r="AE103" s="324"/>
      <c r="AF103" s="324"/>
      <c r="AG103" s="324"/>
      <c r="AH103" s="324"/>
      <c r="AI103" s="324"/>
      <c r="AJ103" s="324"/>
      <c r="AK103" s="325">
        <v>6.41</v>
      </c>
      <c r="AL103" s="325">
        <v>5.6</v>
      </c>
      <c r="AM103" s="325">
        <v>6.1</v>
      </c>
      <c r="AN103" s="325">
        <v>6.23</v>
      </c>
      <c r="AO103" s="325">
        <v>7.26</v>
      </c>
      <c r="AP103" s="325">
        <v>5.93</v>
      </c>
      <c r="AQ103" s="325">
        <v>5.98</v>
      </c>
      <c r="AR103" s="325">
        <v>6.68</v>
      </c>
      <c r="AS103" s="325">
        <v>8.35</v>
      </c>
      <c r="AT103" s="325">
        <v>7.54</v>
      </c>
      <c r="AU103" s="325">
        <v>8.2100000000000009</v>
      </c>
      <c r="AV103" s="325">
        <v>7.98</v>
      </c>
      <c r="AW103" s="75">
        <f t="shared" ref="AW103:BE103" si="1294">AW8/AVERAGE(AW96,AV96)</f>
        <v>9.1043235704323564</v>
      </c>
      <c r="AX103" s="75">
        <f t="shared" si="1294"/>
        <v>7.4683264177040112</v>
      </c>
      <c r="AY103" s="75">
        <f t="shared" si="1294"/>
        <v>7.723456790123457</v>
      </c>
      <c r="AZ103" s="75">
        <f t="shared" si="1294"/>
        <v>7.4013586956521742</v>
      </c>
      <c r="BA103" s="75">
        <f t="shared" si="1294"/>
        <v>8.3903355704697979</v>
      </c>
      <c r="BB103" s="75">
        <f t="shared" si="1294"/>
        <v>7.4439735099337749</v>
      </c>
      <c r="BC103" s="75">
        <f t="shared" si="1294"/>
        <v>8.1919375812743827</v>
      </c>
      <c r="BD103" s="75">
        <f t="shared" si="1294"/>
        <v>8.5823979591836732</v>
      </c>
      <c r="BE103" s="75">
        <f t="shared" si="1294"/>
        <v>9.7496221662468514</v>
      </c>
      <c r="BF103" s="307"/>
      <c r="BG103" s="307"/>
      <c r="BH103" s="307"/>
      <c r="BI103" s="307"/>
      <c r="BJ103" s="307"/>
      <c r="BK103" s="307"/>
      <c r="BL103" s="307"/>
      <c r="BM103" s="307"/>
      <c r="BN103" s="217"/>
      <c r="BO103" s="217"/>
      <c r="BP103" s="217"/>
      <c r="BQ103" s="217"/>
      <c r="BR103" s="217"/>
      <c r="BS103" s="217"/>
      <c r="BT103" s="217"/>
      <c r="BU103" s="217"/>
      <c r="BV103" s="217"/>
      <c r="BW103" s="217"/>
      <c r="BX103" s="217"/>
      <c r="BY103" s="217"/>
      <c r="BZ103" s="217"/>
      <c r="CA103" s="217"/>
      <c r="CB103" s="217"/>
      <c r="CC103" s="217"/>
      <c r="CD103" s="217"/>
      <c r="CE103" s="217"/>
      <c r="CF103" s="217"/>
      <c r="CG103" s="217"/>
      <c r="CH103" s="217"/>
      <c r="CI103" s="217"/>
      <c r="CJ103" s="217"/>
      <c r="CK103" s="217"/>
      <c r="CL103" s="43"/>
      <c r="CM103" s="311"/>
      <c r="CN103" s="302"/>
      <c r="CO103" s="311"/>
      <c r="CP103" s="302"/>
      <c r="CQ103" s="311"/>
      <c r="CR103" s="302"/>
      <c r="CS103" s="311"/>
      <c r="CT103" s="302"/>
      <c r="CU103" s="311"/>
      <c r="CV103" s="100">
        <f>CV$8/AVERAGE(CV96,CU96)</f>
        <v>25.191500904159131</v>
      </c>
      <c r="CW103" s="100">
        <f t="shared" ref="CW103:CZ103" si="1295">CW$8/AVERAGE(CW96,CV96)</f>
        <v>27.195153473344103</v>
      </c>
      <c r="CX103" s="100">
        <f t="shared" si="1295"/>
        <v>33.362554426705373</v>
      </c>
      <c r="CY103" s="100">
        <f t="shared" si="1295"/>
        <v>31.007094133697134</v>
      </c>
      <c r="CZ103" s="100">
        <f t="shared" si="1295"/>
        <v>34.18341968911917</v>
      </c>
      <c r="DA103" s="220"/>
      <c r="DB103" s="220"/>
      <c r="DC103" s="220"/>
      <c r="DD103" s="220"/>
      <c r="DE103" s="220"/>
      <c r="DF103" s="220"/>
      <c r="DG103" s="220"/>
      <c r="DH103" s="220"/>
    </row>
    <row r="104" spans="1:112" ht="12" hidden="1" outlineLevel="2" x14ac:dyDescent="0.3">
      <c r="A104" s="46" t="s">
        <v>1</v>
      </c>
      <c r="B104" s="297"/>
      <c r="C104" s="297"/>
      <c r="D104" s="297"/>
      <c r="E104" s="297"/>
      <c r="F104" s="219"/>
      <c r="G104" s="219"/>
      <c r="H104" s="219"/>
      <c r="I104" s="219"/>
      <c r="J104" s="219"/>
      <c r="K104" s="219"/>
      <c r="L104" s="219"/>
      <c r="M104" s="219"/>
      <c r="N104" s="219"/>
      <c r="O104" s="219"/>
      <c r="P104" s="219"/>
      <c r="Q104" s="219"/>
      <c r="R104" s="219"/>
      <c r="S104" s="219"/>
      <c r="T104" s="219"/>
      <c r="U104" s="219"/>
      <c r="V104" s="219"/>
      <c r="W104" s="219"/>
      <c r="X104" s="219"/>
      <c r="Y104" s="219"/>
      <c r="Z104" s="219"/>
      <c r="AA104" s="219"/>
      <c r="AB104" s="219"/>
      <c r="AC104" s="219"/>
      <c r="AD104" s="219"/>
      <c r="AE104" s="219"/>
      <c r="AF104" s="219"/>
      <c r="AG104" s="219"/>
      <c r="AH104" s="219"/>
      <c r="AI104" s="219"/>
      <c r="AJ104" s="219"/>
      <c r="AK104" s="15" t="s">
        <v>65</v>
      </c>
      <c r="AL104" s="16">
        <f>IF(AND(AK103&lt;0,AL103&gt;0),"n/a",AL103/AK103-1)</f>
        <v>-0.12636505460218417</v>
      </c>
      <c r="AM104" s="16">
        <f t="shared" ref="AM104" si="1296">IF(AND(AL103&lt;0,AM103&gt;0),"n/a",AM103/AL103-1)</f>
        <v>8.9285714285714191E-2</v>
      </c>
      <c r="AN104" s="16">
        <f t="shared" ref="AN104" si="1297">IF(AND(AM103&lt;0,AN103&gt;0),"n/a",AN103/AM103-1)</f>
        <v>2.1311475409836245E-2</v>
      </c>
      <c r="AO104" s="16">
        <f>IF(AND(AN103&lt;0,AO103&gt;0),"n/a",AO103/AN103-1)</f>
        <v>0.1653290529695024</v>
      </c>
      <c r="AP104" s="16">
        <f t="shared" ref="AP104" si="1298">IF(AND(AO103&lt;0,AP103&gt;0),"n/a",AP103/AO103-1)</f>
        <v>-0.1831955922865014</v>
      </c>
      <c r="AQ104" s="16">
        <f t="shared" ref="AQ104" si="1299">IF(AND(AP103&lt;0,AQ103&gt;0),"n/a",AQ103/AP103-1)</f>
        <v>8.4317032040472917E-3</v>
      </c>
      <c r="AR104" s="16">
        <f t="shared" ref="AR104" si="1300">IF(AND(AQ103&lt;0,AR103&gt;0),"n/a",AR103/AQ103-1)</f>
        <v>0.11705685618729089</v>
      </c>
      <c r="AS104" s="16">
        <f t="shared" ref="AS104" si="1301">IF(AND(AR103&lt;0,AS103&gt;0),"n/a",AS103/AR103-1)</f>
        <v>0.25</v>
      </c>
      <c r="AT104" s="16">
        <f t="shared" ref="AT104" si="1302">IF(AND(AS103&lt;0,AT103&gt;0),"n/a",AT103/AS103-1)</f>
        <v>-9.7005988023952106E-2</v>
      </c>
      <c r="AU104" s="16">
        <f t="shared" ref="AU104" si="1303">IF(AND(AT103&lt;0,AU103&gt;0),"n/a",AU103/AT103-1)</f>
        <v>8.885941644562334E-2</v>
      </c>
      <c r="AV104" s="16">
        <f t="shared" ref="AV104" si="1304">IF(AND(AU103&lt;0,AV103&gt;0),"n/a",AV103/AU103-1)</f>
        <v>-2.8014616321559105E-2</v>
      </c>
      <c r="AW104" s="16">
        <f t="shared" ref="AW104" si="1305">IF(AND(AV103&lt;0,AW103&gt;0),"n/a",AW103/AV103-1)</f>
        <v>0.14089267799904204</v>
      </c>
      <c r="AX104" s="16">
        <f t="shared" ref="AX104" si="1306">IF(AND(AW103&lt;0,AX103&gt;0),"n/a",AX103/AW103-1)</f>
        <v>-0.17969453085361431</v>
      </c>
      <c r="AY104" s="16">
        <f t="shared" ref="AY104" si="1307">IF(AND(AX103&lt;0,AY103&gt;0),"n/a",AY103/AX103-1)</f>
        <v>3.4161652577831658E-2</v>
      </c>
      <c r="AZ104" s="16">
        <f t="shared" ref="AZ104" si="1308">IF(AND(AY103&lt;0,AZ103&gt;0),"n/a",AZ103/AY103-1)</f>
        <v>-4.1703877321249805E-2</v>
      </c>
      <c r="BA104" s="16">
        <f t="shared" ref="BA104" si="1309">IF(AND(AZ103&lt;0,BA103&gt;0),"n/a",BA103/AZ103-1)</f>
        <v>0.13362098980536974</v>
      </c>
      <c r="BB104" s="16">
        <f t="shared" ref="BB104" si="1310">IF(AND(BA103&lt;0,BB103&gt;0),"n/a",BB103/BA103-1)</f>
        <v>-0.11279192025010198</v>
      </c>
      <c r="BC104" s="16">
        <f t="shared" ref="BC104" si="1311">IF(AND(BB103&lt;0,BC103&gt;0),"n/a",BC103/BB103-1)</f>
        <v>0.10047914199888952</v>
      </c>
      <c r="BD104" s="16">
        <f t="shared" ref="BD104" si="1312">IF(AND(BC103&lt;0,BD103&gt;0),"n/a",BD103/BC103-1)</f>
        <v>4.7663983524707021E-2</v>
      </c>
      <c r="BE104" s="16">
        <f t="shared" ref="BE104" si="1313">IF(AND(BD103&lt;0,BE103&gt;0),"n/a",BE103/BD103-1)</f>
        <v>0.13600210717497418</v>
      </c>
      <c r="BF104" s="219"/>
      <c r="BG104" s="219"/>
      <c r="BH104" s="219"/>
      <c r="BI104" s="219"/>
      <c r="BJ104" s="219"/>
      <c r="BK104" s="219"/>
      <c r="BL104" s="219"/>
      <c r="BM104" s="219"/>
      <c r="BN104" s="217"/>
      <c r="BO104" s="217"/>
      <c r="BP104" s="217"/>
      <c r="BQ104" s="217"/>
      <c r="BR104" s="217"/>
      <c r="BS104" s="217"/>
      <c r="BT104" s="217"/>
      <c r="BU104" s="217"/>
      <c r="BV104" s="217"/>
      <c r="BW104" s="217"/>
      <c r="BX104" s="217"/>
      <c r="BY104" s="217"/>
      <c r="BZ104" s="217"/>
      <c r="CA104" s="217"/>
      <c r="CB104" s="217"/>
      <c r="CC104" s="217"/>
      <c r="CD104" s="217"/>
      <c r="CE104" s="217"/>
      <c r="CF104" s="217"/>
      <c r="CG104" s="217"/>
      <c r="CH104" s="217"/>
      <c r="CI104" s="217"/>
      <c r="CJ104" s="217"/>
      <c r="CK104" s="217"/>
      <c r="CL104" s="43"/>
      <c r="CM104" s="311"/>
      <c r="CN104" s="302"/>
      <c r="CO104" s="311"/>
      <c r="CP104" s="302"/>
      <c r="CQ104" s="311"/>
      <c r="CR104" s="302"/>
      <c r="CS104" s="311"/>
      <c r="CT104" s="302"/>
      <c r="CU104" s="311"/>
      <c r="CV104" s="89" t="s">
        <v>65</v>
      </c>
      <c r="CW104" s="89" t="s">
        <v>65</v>
      </c>
      <c r="CX104" s="89" t="s">
        <v>65</v>
      </c>
      <c r="CY104" s="89" t="s">
        <v>65</v>
      </c>
      <c r="CZ104" s="89" t="s">
        <v>65</v>
      </c>
      <c r="DA104" s="220"/>
      <c r="DB104" s="220"/>
      <c r="DC104" s="220"/>
      <c r="DD104" s="220"/>
      <c r="DE104" s="220"/>
      <c r="DF104" s="220"/>
      <c r="DG104" s="220"/>
      <c r="DH104" s="220"/>
    </row>
    <row r="105" spans="1:112" ht="12" hidden="1" outlineLevel="2" x14ac:dyDescent="0.3">
      <c r="A105" s="46" t="s">
        <v>2</v>
      </c>
      <c r="B105" s="297"/>
      <c r="C105" s="297"/>
      <c r="D105" s="297"/>
      <c r="E105" s="297"/>
      <c r="F105" s="219"/>
      <c r="G105" s="219"/>
      <c r="H105" s="219"/>
      <c r="I105" s="219"/>
      <c r="J105" s="219"/>
      <c r="K105" s="219"/>
      <c r="L105" s="219"/>
      <c r="M105" s="219"/>
      <c r="N105" s="219"/>
      <c r="O105" s="219"/>
      <c r="P105" s="219"/>
      <c r="Q105" s="219"/>
      <c r="R105" s="219"/>
      <c r="S105" s="219"/>
      <c r="T105" s="219"/>
      <c r="U105" s="219"/>
      <c r="V105" s="219"/>
      <c r="W105" s="219"/>
      <c r="X105" s="219"/>
      <c r="Y105" s="219"/>
      <c r="Z105" s="219"/>
      <c r="AA105" s="219"/>
      <c r="AB105" s="219"/>
      <c r="AC105" s="219"/>
      <c r="AD105" s="219"/>
      <c r="AE105" s="219"/>
      <c r="AF105" s="219"/>
      <c r="AG105" s="219"/>
      <c r="AH105" s="219"/>
      <c r="AI105" s="219"/>
      <c r="AJ105" s="219"/>
      <c r="AK105" s="15" t="s">
        <v>65</v>
      </c>
      <c r="AL105" s="15" t="s">
        <v>65</v>
      </c>
      <c r="AM105" s="15" t="s">
        <v>65</v>
      </c>
      <c r="AN105" s="15" t="s">
        <v>65</v>
      </c>
      <c r="AO105" s="16">
        <f>IF(AND(AK103&lt;0,AO103&gt;0),"n/a",AO103/AK103-1)</f>
        <v>0.13260530421216843</v>
      </c>
      <c r="AP105" s="16">
        <f t="shared" ref="AP105" si="1314">IF(AND(AL103&lt;0,AP103&gt;0),"n/a",AP103/AL103-1)</f>
        <v>5.8928571428571441E-2</v>
      </c>
      <c r="AQ105" s="16">
        <f t="shared" ref="AQ105" si="1315">IF(AND(AM103&lt;0,AQ103&gt;0),"n/a",AQ103/AM103-1)</f>
        <v>-1.967213114754085E-2</v>
      </c>
      <c r="AR105" s="16">
        <f t="shared" ref="AR105" si="1316">IF(AND(AN103&lt;0,AR103&gt;0),"n/a",AR103/AN103-1)</f>
        <v>7.223113964686978E-2</v>
      </c>
      <c r="AS105" s="16">
        <f t="shared" ref="AS105" si="1317">IF(AND(AO103&lt;0,AS103&gt;0),"n/a",AS103/AO103-1)</f>
        <v>0.15013774104683186</v>
      </c>
      <c r="AT105" s="16">
        <f t="shared" ref="AT105" si="1318">IF(AND(AP103&lt;0,AT103&gt;0),"n/a",AT103/AP103-1)</f>
        <v>0.27150084317032053</v>
      </c>
      <c r="AU105" s="16">
        <f t="shared" ref="AU105" si="1319">IF(AND(AQ103&lt;0,AU103&gt;0),"n/a",AU103/AQ103-1)</f>
        <v>0.3729096989966556</v>
      </c>
      <c r="AV105" s="16">
        <f t="shared" ref="AV105" si="1320">IF(AND(AR103&lt;0,AV103&gt;0),"n/a",AV103/AR103-1)</f>
        <v>0.19461077844311392</v>
      </c>
      <c r="AW105" s="16">
        <f t="shared" ref="AW105" si="1321">IF(AND(AS103&lt;0,AW103&gt;0),"n/a",AW103/AS103-1)</f>
        <v>9.0338152147587669E-2</v>
      </c>
      <c r="AX105" s="16">
        <f t="shared" ref="AX105" si="1322">IF(AND(AT103&lt;0,AX103&gt;0),"n/a",AX103/AT103-1)</f>
        <v>-9.5057801453566348E-3</v>
      </c>
      <c r="AY105" s="16">
        <f t="shared" ref="AY105" si="1323">IF(AND(AU103&lt;0,AY103&gt;0),"n/a",AY103/AU103-1)</f>
        <v>-5.9262266732831193E-2</v>
      </c>
      <c r="AZ105" s="16">
        <f t="shared" ref="AZ105" si="1324">IF(AND(AV103&lt;0,AZ103&gt;0),"n/a",AZ103/AV103-1)</f>
        <v>-7.2511441647597263E-2</v>
      </c>
      <c r="BA105" s="16">
        <f t="shared" ref="BA105" si="1325">IF(AND(AW103&lt;0,BA103&gt;0),"n/a",BA103/AW103-1)</f>
        <v>-7.8422959645386592E-2</v>
      </c>
      <c r="BB105" s="16">
        <f t="shared" ref="BB105" si="1326">IF(AND(AX103&lt;0,BB103&gt;0),"n/a",BB103/AX103-1)</f>
        <v>-3.2608253051856773E-3</v>
      </c>
      <c r="BC105" s="16">
        <f t="shared" ref="BC105" si="1327">IF(AND(AY103&lt;0,BC103&gt;0),"n/a",BC103/AY103-1)</f>
        <v>6.0656879928428609E-2</v>
      </c>
      <c r="BD105" s="16">
        <f t="shared" ref="BD105" si="1328">IF(AND(AZ103&lt;0,BD103&gt;0),"n/a",BD103/AZ103-1)</f>
        <v>0.15957060211462037</v>
      </c>
      <c r="BE105" s="16">
        <f t="shared" ref="BE105" si="1329">IF(AND(BA103&lt;0,BE103&gt;0),"n/a",BE103/BA103-1)</f>
        <v>0.16200622541977117</v>
      </c>
      <c r="BF105" s="219"/>
      <c r="BG105" s="219"/>
      <c r="BH105" s="219"/>
      <c r="BI105" s="219"/>
      <c r="BJ105" s="219"/>
      <c r="BK105" s="219"/>
      <c r="BL105" s="219"/>
      <c r="BM105" s="219"/>
      <c r="BN105" s="217"/>
      <c r="BO105" s="217"/>
      <c r="BP105" s="217"/>
      <c r="BQ105" s="217"/>
      <c r="BR105" s="217"/>
      <c r="BS105" s="217"/>
      <c r="BT105" s="217"/>
      <c r="BU105" s="217"/>
      <c r="BV105" s="217"/>
      <c r="BW105" s="217"/>
      <c r="BX105" s="217"/>
      <c r="BY105" s="217"/>
      <c r="BZ105" s="217"/>
      <c r="CA105" s="217"/>
      <c r="CB105" s="217"/>
      <c r="CC105" s="217"/>
      <c r="CD105" s="217"/>
      <c r="CE105" s="217"/>
      <c r="CF105" s="217"/>
      <c r="CG105" s="217"/>
      <c r="CH105" s="217"/>
      <c r="CI105" s="217"/>
      <c r="CJ105" s="217"/>
      <c r="CK105" s="217"/>
      <c r="CL105" s="43"/>
      <c r="CM105" s="311"/>
      <c r="CN105" s="302"/>
      <c r="CO105" s="311"/>
      <c r="CP105" s="302"/>
      <c r="CQ105" s="311"/>
      <c r="CR105" s="302"/>
      <c r="CS105" s="311"/>
      <c r="CT105" s="302"/>
      <c r="CU105" s="311"/>
      <c r="CV105" s="89" t="s">
        <v>65</v>
      </c>
      <c r="CW105" s="90">
        <f t="shared" ref="CW105" si="1330">IF(AND(CV103&lt;0,CW103&gt;0),"n/a",CW103/CV103-1)</f>
        <v>7.9536847637933672E-2</v>
      </c>
      <c r="CX105" s="90">
        <f t="shared" ref="CX105" si="1331">IF(AND(CW103&lt;0,CX103&gt;0),"n/a",CX103/CW103-1)</f>
        <v>0.22678309057554591</v>
      </c>
      <c r="CY105" s="90">
        <f t="shared" ref="CY105" si="1332">IF(AND(CX103&lt;0,CY103&gt;0),"n/a",CY103/CX103-1)</f>
        <v>-7.0601916834125533E-2</v>
      </c>
      <c r="CZ105" s="90">
        <f t="shared" ref="CZ105" si="1333">IF(AND(CY103&lt;0,CZ103&gt;0),"n/a",CZ103/CY103-1)</f>
        <v>0.10243867231564097</v>
      </c>
      <c r="DA105" s="220"/>
      <c r="DB105" s="220"/>
      <c r="DC105" s="220"/>
      <c r="DD105" s="220"/>
      <c r="DE105" s="220"/>
      <c r="DF105" s="220"/>
      <c r="DG105" s="220"/>
      <c r="DH105" s="220"/>
    </row>
    <row r="106" spans="1:112" ht="12" hidden="1" outlineLevel="2" x14ac:dyDescent="0.3">
      <c r="A106" s="139" t="s">
        <v>388</v>
      </c>
      <c r="B106" s="327">
        <f>SUM(B109,B112,B115,B118)</f>
        <v>432</v>
      </c>
      <c r="C106" s="327">
        <f t="shared" ref="C106:BE106" si="1334">SUM(C109,C112,C115,C118)</f>
        <v>482</v>
      </c>
      <c r="D106" s="327">
        <f t="shared" si="1334"/>
        <v>550</v>
      </c>
      <c r="E106" s="327">
        <f t="shared" si="1334"/>
        <v>608</v>
      </c>
      <c r="F106" s="327">
        <f t="shared" si="1334"/>
        <v>681</v>
      </c>
      <c r="G106" s="327">
        <f t="shared" si="1334"/>
        <v>738</v>
      </c>
      <c r="H106" s="327">
        <f t="shared" si="1334"/>
        <v>800</v>
      </c>
      <c r="I106" s="327">
        <f t="shared" si="1334"/>
        <v>845</v>
      </c>
      <c r="J106" s="327">
        <f t="shared" si="1334"/>
        <v>901</v>
      </c>
      <c r="K106" s="327">
        <f t="shared" si="1334"/>
        <v>955</v>
      </c>
      <c r="L106" s="327">
        <f t="shared" si="1334"/>
        <v>1007</v>
      </c>
      <c r="M106" s="327">
        <f t="shared" si="1334"/>
        <v>1056</v>
      </c>
      <c r="N106" s="327">
        <f t="shared" si="1334"/>
        <v>1110</v>
      </c>
      <c r="O106" s="327">
        <f t="shared" si="1334"/>
        <v>1155</v>
      </c>
      <c r="P106" s="327">
        <f t="shared" si="1334"/>
        <v>1188</v>
      </c>
      <c r="Q106" s="327">
        <f t="shared" si="1334"/>
        <v>1227</v>
      </c>
      <c r="R106" s="327">
        <f t="shared" si="1334"/>
        <v>1276</v>
      </c>
      <c r="S106" s="327">
        <f t="shared" si="1334"/>
        <v>1317</v>
      </c>
      <c r="T106" s="327">
        <f t="shared" si="1334"/>
        <v>1350</v>
      </c>
      <c r="U106" s="327">
        <f t="shared" si="1334"/>
        <v>1393.4</v>
      </c>
      <c r="V106" s="327">
        <f t="shared" si="1334"/>
        <v>1441</v>
      </c>
      <c r="W106" s="327">
        <f t="shared" si="1334"/>
        <v>1491</v>
      </c>
      <c r="X106" s="327">
        <f t="shared" si="1334"/>
        <v>1545</v>
      </c>
      <c r="Y106" s="327">
        <f t="shared" si="1334"/>
        <v>1591</v>
      </c>
      <c r="Z106" s="327">
        <f t="shared" si="1334"/>
        <v>1654</v>
      </c>
      <c r="AA106" s="327">
        <f t="shared" si="1334"/>
        <v>1712</v>
      </c>
      <c r="AB106" s="327">
        <f t="shared" si="1334"/>
        <v>1787</v>
      </c>
      <c r="AC106" s="327">
        <f t="shared" si="1334"/>
        <v>1859</v>
      </c>
      <c r="AD106" s="327">
        <f t="shared" si="1334"/>
        <v>1936</v>
      </c>
      <c r="AE106" s="327">
        <f t="shared" si="1334"/>
        <v>2005.5</v>
      </c>
      <c r="AF106" s="327">
        <f t="shared" si="1334"/>
        <v>2072.1999999999998</v>
      </c>
      <c r="AG106" s="327">
        <f t="shared" si="1334"/>
        <v>2128.5</v>
      </c>
      <c r="AH106" s="327">
        <f t="shared" si="1334"/>
        <v>2196.4899999999998</v>
      </c>
      <c r="AI106" s="327">
        <f t="shared" si="1334"/>
        <v>2234.1</v>
      </c>
      <c r="AJ106" s="327">
        <f t="shared" si="1334"/>
        <v>2270.65</v>
      </c>
      <c r="AK106" s="327">
        <f t="shared" si="1334"/>
        <v>2319.5</v>
      </c>
      <c r="AL106" s="327">
        <f t="shared" si="1334"/>
        <v>2374.75</v>
      </c>
      <c r="AM106" s="327">
        <f t="shared" si="1334"/>
        <v>2414.299</v>
      </c>
      <c r="AN106" s="327">
        <f t="shared" si="1334"/>
        <v>2448.8000000000002</v>
      </c>
      <c r="AO106" s="327">
        <f t="shared" si="1334"/>
        <v>2497</v>
      </c>
      <c r="AP106" s="327">
        <f t="shared" si="1334"/>
        <v>2603</v>
      </c>
      <c r="AQ106" s="327">
        <f t="shared" si="1334"/>
        <v>2700</v>
      </c>
      <c r="AR106" s="327">
        <f t="shared" si="1334"/>
        <v>2740</v>
      </c>
      <c r="AS106" s="327">
        <f t="shared" si="1334"/>
        <v>2797</v>
      </c>
      <c r="AT106" s="327">
        <f t="shared" si="1334"/>
        <v>2852</v>
      </c>
      <c r="AU106" s="327">
        <f t="shared" si="1334"/>
        <v>2895</v>
      </c>
      <c r="AV106" s="327">
        <f t="shared" si="1334"/>
        <v>2911</v>
      </c>
      <c r="AW106" s="327">
        <f t="shared" si="1334"/>
        <v>2912</v>
      </c>
      <c r="AX106" s="327">
        <f t="shared" si="1334"/>
        <v>2935</v>
      </c>
      <c r="AY106" s="327">
        <f t="shared" si="1334"/>
        <v>2935</v>
      </c>
      <c r="AZ106" s="327">
        <f t="shared" si="1334"/>
        <v>2957</v>
      </c>
      <c r="BA106" s="327">
        <f t="shared" si="1334"/>
        <v>2964</v>
      </c>
      <c r="BB106" s="327">
        <f t="shared" si="1334"/>
        <v>2990</v>
      </c>
      <c r="BC106" s="327">
        <f t="shared" si="1334"/>
        <v>3030</v>
      </c>
      <c r="BD106" s="327">
        <f t="shared" si="1334"/>
        <v>3049</v>
      </c>
      <c r="BE106" s="327">
        <f t="shared" si="1334"/>
        <v>3065</v>
      </c>
      <c r="BF106" s="304"/>
      <c r="BG106" s="304"/>
      <c r="BH106" s="304"/>
      <c r="BI106" s="304"/>
      <c r="BJ106" s="304"/>
      <c r="BK106" s="304"/>
      <c r="BL106" s="304"/>
      <c r="BM106" s="304"/>
      <c r="BN106" s="302"/>
      <c r="BO106" s="302"/>
      <c r="BP106" s="302"/>
      <c r="BQ106" s="302"/>
      <c r="BR106" s="302"/>
      <c r="BS106" s="302"/>
      <c r="BT106" s="302"/>
      <c r="BU106" s="302"/>
      <c r="BV106" s="302"/>
      <c r="BW106" s="302"/>
      <c r="BX106" s="302"/>
      <c r="BY106" s="302"/>
      <c r="BZ106" s="302"/>
      <c r="CA106" s="302"/>
      <c r="CB106" s="302"/>
      <c r="CC106" s="302"/>
      <c r="CD106" s="302"/>
      <c r="CE106" s="302"/>
      <c r="CF106" s="302"/>
      <c r="CG106" s="302"/>
      <c r="CH106" s="302"/>
      <c r="CI106" s="302"/>
      <c r="CJ106" s="302"/>
      <c r="CK106" s="302"/>
      <c r="CM106" s="328">
        <f>E106</f>
        <v>608</v>
      </c>
      <c r="CN106" s="327">
        <f>I106</f>
        <v>845</v>
      </c>
      <c r="CO106" s="328">
        <f>M106</f>
        <v>1056</v>
      </c>
      <c r="CP106" s="327">
        <f>Q106</f>
        <v>1227</v>
      </c>
      <c r="CQ106" s="328">
        <f>U106</f>
        <v>1393.4</v>
      </c>
      <c r="CR106" s="327">
        <f>Y106</f>
        <v>1591</v>
      </c>
      <c r="CS106" s="328">
        <f>AC106</f>
        <v>1859</v>
      </c>
      <c r="CT106" s="327">
        <f>AG106</f>
        <v>2128.5</v>
      </c>
      <c r="CU106" s="328">
        <f>AK106</f>
        <v>2319.5</v>
      </c>
      <c r="CV106" s="328">
        <f>AO106</f>
        <v>2497</v>
      </c>
      <c r="CW106" s="328">
        <f>AS106</f>
        <v>2797</v>
      </c>
      <c r="CX106" s="328">
        <f>AW106</f>
        <v>2912</v>
      </c>
      <c r="CY106" s="328">
        <f>BA106</f>
        <v>2964</v>
      </c>
      <c r="CZ106" s="328">
        <f>BE106</f>
        <v>3065</v>
      </c>
      <c r="DA106" s="220"/>
      <c r="DB106" s="220"/>
      <c r="DC106" s="220"/>
      <c r="DD106" s="220"/>
      <c r="DE106" s="220"/>
      <c r="DF106" s="220"/>
      <c r="DG106" s="220"/>
      <c r="DH106" s="220"/>
    </row>
    <row r="107" spans="1:112" ht="12" hidden="1" outlineLevel="2" x14ac:dyDescent="0.3">
      <c r="A107" s="46" t="s">
        <v>1</v>
      </c>
      <c r="B107" s="15" t="s">
        <v>65</v>
      </c>
      <c r="C107" s="16">
        <f>IF(AND(B106&lt;0,C106&gt;0),"n/a",C106/B106-1)</f>
        <v>0.1157407407407407</v>
      </c>
      <c r="D107" s="16">
        <f t="shared" ref="D107" si="1335">IF(AND(C106&lt;0,D106&gt;0),"n/a",D106/C106-1)</f>
        <v>0.1410788381742738</v>
      </c>
      <c r="E107" s="16">
        <f t="shared" ref="E107" si="1336">IF(AND(D106&lt;0,E106&gt;0),"n/a",E106/D106-1)</f>
        <v>0.10545454545454547</v>
      </c>
      <c r="F107" s="16">
        <f>IF(AND(E106&lt;0,F106&gt;0),"n/a",F106/E106-1)</f>
        <v>0.12006578947368429</v>
      </c>
      <c r="G107" s="16">
        <f t="shared" ref="G107" si="1337">IF(AND(F106&lt;0,G106&gt;0),"n/a",G106/F106-1)</f>
        <v>8.3700440528634346E-2</v>
      </c>
      <c r="H107" s="16">
        <f t="shared" ref="H107" si="1338">IF(AND(G106&lt;0,H106&gt;0),"n/a",H106/G106-1)</f>
        <v>8.4010840108400986E-2</v>
      </c>
      <c r="I107" s="16">
        <f t="shared" ref="I107" si="1339">IF(AND(H106&lt;0,I106&gt;0),"n/a",I106/H106-1)</f>
        <v>5.6249999999999911E-2</v>
      </c>
      <c r="J107" s="16">
        <f t="shared" ref="J107" si="1340">IF(AND(I106&lt;0,J106&gt;0),"n/a",J106/I106-1)</f>
        <v>6.6272189349112498E-2</v>
      </c>
      <c r="K107" s="16">
        <f t="shared" ref="K107" si="1341">IF(AND(J106&lt;0,K106&gt;0),"n/a",K106/J106-1)</f>
        <v>5.9933407325194255E-2</v>
      </c>
      <c r="L107" s="16">
        <f t="shared" ref="L107" si="1342">IF(AND(K106&lt;0,L106&gt;0),"n/a",L106/K106-1)</f>
        <v>5.4450261780104814E-2</v>
      </c>
      <c r="M107" s="16">
        <f t="shared" ref="M107" si="1343">IF(AND(L106&lt;0,M106&gt;0),"n/a",M106/L106-1)</f>
        <v>4.8659384309831077E-2</v>
      </c>
      <c r="N107" s="16">
        <f t="shared" ref="N107" si="1344">IF(AND(M106&lt;0,N106&gt;0),"n/a",N106/M106-1)</f>
        <v>5.1136363636363535E-2</v>
      </c>
      <c r="O107" s="16">
        <f t="shared" ref="O107" si="1345">IF(AND(N106&lt;0,O106&gt;0),"n/a",O106/N106-1)</f>
        <v>4.0540540540540571E-2</v>
      </c>
      <c r="P107" s="16">
        <f t="shared" ref="P107" si="1346">IF(AND(O106&lt;0,P106&gt;0),"n/a",P106/O106-1)</f>
        <v>2.857142857142847E-2</v>
      </c>
      <c r="Q107" s="16">
        <f t="shared" ref="Q107" si="1347">IF(AND(P106&lt;0,Q106&gt;0),"n/a",Q106/P106-1)</f>
        <v>3.2828282828282873E-2</v>
      </c>
      <c r="R107" s="16">
        <f t="shared" ref="R107" si="1348">IF(AND(Q106&lt;0,R106&gt;0),"n/a",R106/Q106-1)</f>
        <v>3.9934800325998276E-2</v>
      </c>
      <c r="S107" s="16">
        <f t="shared" ref="S107" si="1349">IF(AND(R106&lt;0,S106&gt;0),"n/a",S106/R106-1)</f>
        <v>3.2131661442006187E-2</v>
      </c>
      <c r="T107" s="16">
        <f t="shared" ref="T107" si="1350">IF(AND(S106&lt;0,T106&gt;0),"n/a",T106/S106-1)</f>
        <v>2.5056947608200542E-2</v>
      </c>
      <c r="U107" s="16">
        <f t="shared" ref="U107" si="1351">IF(AND(T106&lt;0,U106&gt;0),"n/a",U106/T106-1)</f>
        <v>3.2148148148148259E-2</v>
      </c>
      <c r="V107" s="16">
        <f t="shared" ref="V107" si="1352">IF(AND(U106&lt;0,V106&gt;0),"n/a",V106/U106-1)</f>
        <v>3.4161044926080075E-2</v>
      </c>
      <c r="W107" s="16">
        <f t="shared" ref="W107" si="1353">IF(AND(V106&lt;0,W106&gt;0),"n/a",W106/V106-1)</f>
        <v>3.4698126301179633E-2</v>
      </c>
      <c r="X107" s="16">
        <f t="shared" ref="X107" si="1354">IF(AND(W106&lt;0,X106&gt;0),"n/a",X106/W106-1)</f>
        <v>3.6217303822937641E-2</v>
      </c>
      <c r="Y107" s="16">
        <f t="shared" ref="Y107" si="1355">IF(AND(X106&lt;0,Y106&gt;0),"n/a",Y106/X106-1)</f>
        <v>2.9773462783171611E-2</v>
      </c>
      <c r="Z107" s="16">
        <f t="shared" ref="Z107" si="1356">IF(AND(Y106&lt;0,Z106&gt;0),"n/a",Z106/Y106-1)</f>
        <v>3.9597737272155875E-2</v>
      </c>
      <c r="AA107" s="16">
        <f t="shared" ref="AA107" si="1357">IF(AND(Z106&lt;0,AA106&gt;0),"n/a",AA106/Z106-1)</f>
        <v>3.5066505441354368E-2</v>
      </c>
      <c r="AB107" s="16">
        <f t="shared" ref="AB107" si="1358">IF(AND(AA106&lt;0,AB106&gt;0),"n/a",AB106/AA106-1)</f>
        <v>4.3808411214953269E-2</v>
      </c>
      <c r="AC107" s="16">
        <f t="shared" ref="AC107" si="1359">IF(AND(AB106&lt;0,AC106&gt;0),"n/a",AC106/AB106-1)</f>
        <v>4.0290990486849365E-2</v>
      </c>
      <c r="AD107" s="16">
        <f t="shared" ref="AD107" si="1360">IF(AND(AC106&lt;0,AD106&gt;0),"n/a",AD106/AC106-1)</f>
        <v>4.1420118343195256E-2</v>
      </c>
      <c r="AE107" s="16">
        <f t="shared" ref="AE107" si="1361">IF(AND(AD106&lt;0,AE106&gt;0),"n/a",AE106/AD106-1)</f>
        <v>3.5898760330578483E-2</v>
      </c>
      <c r="AF107" s="16">
        <f t="shared" ref="AF107" si="1362">IF(AND(AE106&lt;0,AF106&gt;0),"n/a",AF106/AE106-1)</f>
        <v>3.325853901770115E-2</v>
      </c>
      <c r="AG107" s="16">
        <f t="shared" ref="AG107" si="1363">IF(AND(AF106&lt;0,AG106&gt;0),"n/a",AG106/AF106-1)</f>
        <v>2.7169192162918687E-2</v>
      </c>
      <c r="AH107" s="16">
        <f t="shared" ref="AH107" si="1364">IF(AND(AG106&lt;0,AH106&gt;0),"n/a",AH106/AG106-1)</f>
        <v>3.1942682640357045E-2</v>
      </c>
      <c r="AI107" s="16">
        <f t="shared" ref="AI107" si="1365">IF(AND(AH106&lt;0,AI106&gt;0),"n/a",AI106/AH106-1)</f>
        <v>1.7122773151710291E-2</v>
      </c>
      <c r="AJ107" s="16">
        <f t="shared" ref="AJ107" si="1366">IF(AND(AI106&lt;0,AJ106&gt;0),"n/a",AJ106/AI106-1)</f>
        <v>1.6360055503334747E-2</v>
      </c>
      <c r="AK107" s="16">
        <f t="shared" ref="AK107" si="1367">IF(AND(AJ106&lt;0,AK106&gt;0),"n/a",AK106/AJ106-1)</f>
        <v>2.1513663488428314E-2</v>
      </c>
      <c r="AL107" s="16">
        <f t="shared" ref="AL107" si="1368">IF(AND(AK106&lt;0,AL106&gt;0),"n/a",AL106/AK106-1)</f>
        <v>2.3819788747574844E-2</v>
      </c>
      <c r="AM107" s="16">
        <f t="shared" ref="AM107" si="1369">IF(AND(AL106&lt;0,AM106&gt;0),"n/a",AM106/AL106-1)</f>
        <v>1.6653963575113062E-2</v>
      </c>
      <c r="AN107" s="16">
        <f t="shared" ref="AN107" si="1370">IF(AND(AM106&lt;0,AN106&gt;0),"n/a",AN106/AM106-1)</f>
        <v>1.4290276390786838E-2</v>
      </c>
      <c r="AO107" s="16">
        <f t="shared" ref="AO107" si="1371">IF(AND(AN106&lt;0,AO106&gt;0),"n/a",AO106/AN106-1)</f>
        <v>1.9683110094740108E-2</v>
      </c>
      <c r="AP107" s="16">
        <f t="shared" ref="AP107" si="1372">IF(AND(AO106&lt;0,AP106&gt;0),"n/a",AP106/AO106-1)</f>
        <v>4.2450941129355213E-2</v>
      </c>
      <c r="AQ107" s="16">
        <f t="shared" ref="AQ107" si="1373">IF(AND(AP106&lt;0,AQ106&gt;0),"n/a",AQ106/AP106-1)</f>
        <v>3.7264694583173164E-2</v>
      </c>
      <c r="AR107" s="16">
        <f t="shared" ref="AR107" si="1374">IF(AND(AQ106&lt;0,AR106&gt;0),"n/a",AR106/AQ106-1)</f>
        <v>1.4814814814814836E-2</v>
      </c>
      <c r="AS107" s="16">
        <f t="shared" ref="AS107" si="1375">IF(AND(AR106&lt;0,AS106&gt;0),"n/a",AS106/AR106-1)</f>
        <v>2.0802919708029277E-2</v>
      </c>
      <c r="AT107" s="16">
        <f t="shared" ref="AT107" si="1376">IF(AND(AS106&lt;0,AT106&gt;0),"n/a",AT106/AS106-1)</f>
        <v>1.9663925634608503E-2</v>
      </c>
      <c r="AU107" s="16">
        <f t="shared" ref="AU107" si="1377">IF(AND(AT106&lt;0,AU106&gt;0),"n/a",AU106/AT106-1)</f>
        <v>1.5077138849929783E-2</v>
      </c>
      <c r="AV107" s="16">
        <f t="shared" ref="AV107" si="1378">IF(AND(AU106&lt;0,AV106&gt;0),"n/a",AV106/AU106-1)</f>
        <v>5.5267702936097063E-3</v>
      </c>
      <c r="AW107" s="16">
        <f t="shared" ref="AW107" si="1379">IF(AND(AV106&lt;0,AW106&gt;0),"n/a",AW106/AV106-1)</f>
        <v>3.435245620062588E-4</v>
      </c>
      <c r="AX107" s="16">
        <f t="shared" ref="AX107" si="1380">IF(AND(AW106&lt;0,AX106&gt;0),"n/a",AX106/AW106-1)</f>
        <v>7.8983516483517313E-3</v>
      </c>
      <c r="AY107" s="34">
        <f t="shared" ref="AY107" si="1381">IF(AND(AX106&lt;0,AY106&gt;0),"n/a",AY106/AX106-1)</f>
        <v>0</v>
      </c>
      <c r="AZ107" s="34">
        <f t="shared" ref="AZ107" si="1382">IF(AND(AY106&lt;0,AZ106&gt;0),"n/a",AZ106/AY106-1)</f>
        <v>7.4957410562179749E-3</v>
      </c>
      <c r="BA107" s="34">
        <f t="shared" ref="BA107:BE107" si="1383">IF(AND(AZ106&lt;0,BA106&gt;0),"n/a",BA106/AZ106-1)</f>
        <v>2.367264119039536E-3</v>
      </c>
      <c r="BB107" s="34">
        <f t="shared" si="1383"/>
        <v>8.7719298245614308E-3</v>
      </c>
      <c r="BC107" s="34">
        <f t="shared" si="1383"/>
        <v>1.3377926421404673E-2</v>
      </c>
      <c r="BD107" s="34">
        <f t="shared" si="1383"/>
        <v>6.2706270627062022E-3</v>
      </c>
      <c r="BE107" s="34">
        <f t="shared" si="1383"/>
        <v>5.2476221712036697E-3</v>
      </c>
      <c r="BF107" s="219"/>
      <c r="BG107" s="219"/>
      <c r="BH107" s="219"/>
      <c r="BI107" s="219"/>
      <c r="BJ107" s="219"/>
      <c r="BK107" s="219"/>
      <c r="BL107" s="219"/>
      <c r="BM107" s="219"/>
      <c r="BN107" s="302"/>
      <c r="BO107" s="302"/>
      <c r="BP107" s="302"/>
      <c r="BQ107" s="302"/>
      <c r="BR107" s="302"/>
      <c r="BS107" s="302"/>
      <c r="BT107" s="302"/>
      <c r="BU107" s="302"/>
      <c r="BV107" s="302"/>
      <c r="BW107" s="302"/>
      <c r="BX107" s="302"/>
      <c r="BY107" s="302"/>
      <c r="BZ107" s="302"/>
      <c r="CA107" s="302"/>
      <c r="CB107" s="302"/>
      <c r="CC107" s="302"/>
      <c r="CD107" s="302"/>
      <c r="CE107" s="302"/>
      <c r="CF107" s="302"/>
      <c r="CG107" s="302"/>
      <c r="CH107" s="302"/>
      <c r="CI107" s="302"/>
      <c r="CJ107" s="302"/>
      <c r="CK107" s="302"/>
      <c r="CM107" s="89" t="s">
        <v>65</v>
      </c>
      <c r="CN107" s="15" t="s">
        <v>65</v>
      </c>
      <c r="CO107" s="89" t="s">
        <v>65</v>
      </c>
      <c r="CP107" s="15" t="s">
        <v>65</v>
      </c>
      <c r="CQ107" s="89" t="s">
        <v>65</v>
      </c>
      <c r="CR107" s="15" t="s">
        <v>65</v>
      </c>
      <c r="CS107" s="89" t="s">
        <v>65</v>
      </c>
      <c r="CT107" s="15" t="s">
        <v>65</v>
      </c>
      <c r="CU107" s="89" t="s">
        <v>65</v>
      </c>
      <c r="CV107" s="89" t="s">
        <v>65</v>
      </c>
      <c r="CW107" s="89" t="s">
        <v>65</v>
      </c>
      <c r="CX107" s="89" t="s">
        <v>65</v>
      </c>
      <c r="CY107" s="89" t="s">
        <v>65</v>
      </c>
      <c r="CZ107" s="89" t="s">
        <v>65</v>
      </c>
      <c r="DA107" s="220"/>
      <c r="DB107" s="220"/>
      <c r="DC107" s="220"/>
      <c r="DD107" s="220"/>
      <c r="DE107" s="220"/>
      <c r="DF107" s="220"/>
      <c r="DG107" s="220"/>
      <c r="DH107" s="220"/>
    </row>
    <row r="108" spans="1:112" ht="12" hidden="1" outlineLevel="2" x14ac:dyDescent="0.3">
      <c r="A108" s="46" t="s">
        <v>2</v>
      </c>
      <c r="B108" s="15" t="s">
        <v>65</v>
      </c>
      <c r="C108" s="15" t="s">
        <v>65</v>
      </c>
      <c r="D108" s="15" t="s">
        <v>65</v>
      </c>
      <c r="E108" s="15" t="s">
        <v>65</v>
      </c>
      <c r="F108" s="16">
        <f>IF(AND(B106&lt;0,F106&gt;0),"n/a",F106/B106-1)</f>
        <v>0.57638888888888884</v>
      </c>
      <c r="G108" s="16">
        <f t="shared" ref="G108" si="1384">IF(AND(C106&lt;0,G106&gt;0),"n/a",G106/C106-1)</f>
        <v>0.53112033195020736</v>
      </c>
      <c r="H108" s="16">
        <f t="shared" ref="H108" si="1385">IF(AND(D106&lt;0,H106&gt;0),"n/a",H106/D106-1)</f>
        <v>0.45454545454545459</v>
      </c>
      <c r="I108" s="16">
        <f t="shared" ref="I108" si="1386">IF(AND(E106&lt;0,I106&gt;0),"n/a",I106/E106-1)</f>
        <v>0.38980263157894735</v>
      </c>
      <c r="J108" s="16">
        <f t="shared" ref="J108" si="1387">IF(AND(F106&lt;0,J106&gt;0),"n/a",J106/F106-1)</f>
        <v>0.32305433186490462</v>
      </c>
      <c r="K108" s="16">
        <f t="shared" ref="K108" si="1388">IF(AND(G106&lt;0,K106&gt;0),"n/a",K106/G106-1)</f>
        <v>0.29403794037940378</v>
      </c>
      <c r="L108" s="16">
        <f t="shared" ref="L108" si="1389">IF(AND(H106&lt;0,L106&gt;0),"n/a",L106/H106-1)</f>
        <v>0.25875000000000004</v>
      </c>
      <c r="M108" s="16">
        <f t="shared" ref="M108" si="1390">IF(AND(I106&lt;0,M106&gt;0),"n/a",M106/I106-1)</f>
        <v>0.24970414201183422</v>
      </c>
      <c r="N108" s="16">
        <f t="shared" ref="N108" si="1391">IF(AND(J106&lt;0,N106&gt;0),"n/a",N106/J106-1)</f>
        <v>0.23196448390677027</v>
      </c>
      <c r="O108" s="16">
        <f t="shared" ref="O108" si="1392">IF(AND(K106&lt;0,O106&gt;0),"n/a",O106/K106-1)</f>
        <v>0.20942408376963351</v>
      </c>
      <c r="P108" s="16">
        <f t="shared" ref="P108" si="1393">IF(AND(L106&lt;0,P106&gt;0),"n/a",P106/L106-1)</f>
        <v>0.17974180734856016</v>
      </c>
      <c r="Q108" s="16">
        <f t="shared" ref="Q108" si="1394">IF(AND(M106&lt;0,Q106&gt;0),"n/a",Q106/M106-1)</f>
        <v>0.16193181818181812</v>
      </c>
      <c r="R108" s="16">
        <f t="shared" ref="R108" si="1395">IF(AND(N106&lt;0,R106&gt;0),"n/a",R106/N106-1)</f>
        <v>0.14954954954954958</v>
      </c>
      <c r="S108" s="16">
        <f t="shared" ref="S108" si="1396">IF(AND(O106&lt;0,S106&gt;0),"n/a",S106/O106-1)</f>
        <v>0.14025974025974031</v>
      </c>
      <c r="T108" s="16">
        <f t="shared" ref="T108" si="1397">IF(AND(P106&lt;0,T106&gt;0),"n/a",T106/P106-1)</f>
        <v>0.13636363636363646</v>
      </c>
      <c r="U108" s="16">
        <f t="shared" ref="U108" si="1398">IF(AND(Q106&lt;0,U106&gt;0),"n/a",U106/Q106-1)</f>
        <v>0.13561532192339043</v>
      </c>
      <c r="V108" s="16">
        <f t="shared" ref="V108" si="1399">IF(AND(R106&lt;0,V106&gt;0),"n/a",V106/R106-1)</f>
        <v>0.1293103448275863</v>
      </c>
      <c r="W108" s="16">
        <f t="shared" ref="W108" si="1400">IF(AND(S106&lt;0,W106&gt;0),"n/a",W106/S106-1)</f>
        <v>0.13211845102505704</v>
      </c>
      <c r="X108" s="16">
        <f t="shared" ref="X108" si="1401">IF(AND(T106&lt;0,X106&gt;0),"n/a",X106/T106-1)</f>
        <v>0.14444444444444438</v>
      </c>
      <c r="Y108" s="16">
        <f t="shared" ref="Y108" si="1402">IF(AND(U106&lt;0,Y106&gt;0),"n/a",Y106/U106-1)</f>
        <v>0.14181139658389541</v>
      </c>
      <c r="Z108" s="16">
        <f t="shared" ref="Z108" si="1403">IF(AND(V106&lt;0,Z106&gt;0),"n/a",Z106/V106-1)</f>
        <v>0.14781401804302563</v>
      </c>
      <c r="AA108" s="16">
        <f t="shared" ref="AA108" si="1404">IF(AND(W106&lt;0,AA106&gt;0),"n/a",AA106/W106-1)</f>
        <v>0.14822266934942996</v>
      </c>
      <c r="AB108" s="16">
        <f t="shared" ref="AB108" si="1405">IF(AND(X106&lt;0,AB106&gt;0),"n/a",AB106/X106-1)</f>
        <v>0.15663430420711966</v>
      </c>
      <c r="AC108" s="16">
        <f t="shared" ref="AC108" si="1406">IF(AND(Y106&lt;0,AC106&gt;0),"n/a",AC106/Y106-1)</f>
        <v>0.16844751728472662</v>
      </c>
      <c r="AD108" s="16">
        <f t="shared" ref="AD108" si="1407">IF(AND(Z106&lt;0,AD106&gt;0),"n/a",AD106/Z106-1)</f>
        <v>0.17049576783555009</v>
      </c>
      <c r="AE108" s="16">
        <f t="shared" ref="AE108" si="1408">IF(AND(AA106&lt;0,AE106&gt;0),"n/a",AE106/AA106-1)</f>
        <v>0.17143691588785037</v>
      </c>
      <c r="AF108" s="16">
        <f t="shared" ref="AF108" si="1409">IF(AND(AB106&lt;0,AF106&gt;0),"n/a",AF106/AB106-1)</f>
        <v>0.15959709009513134</v>
      </c>
      <c r="AG108" s="16">
        <f t="shared" ref="AG108" si="1410">IF(AND(AC106&lt;0,AG106&gt;0),"n/a",AG106/AC106-1)</f>
        <v>0.1449704142011834</v>
      </c>
      <c r="AH108" s="16">
        <f t="shared" ref="AH108" si="1411">IF(AND(AD106&lt;0,AH106&gt;0),"n/a",AH106/AD106-1)</f>
        <v>0.13455061983471062</v>
      </c>
      <c r="AI108" s="16">
        <f t="shared" ref="AI108" si="1412">IF(AND(AE106&lt;0,AI106&gt;0),"n/a",AI106/AE106-1)</f>
        <v>0.11398653702318629</v>
      </c>
      <c r="AJ108" s="16">
        <f t="shared" ref="AJ108" si="1413">IF(AND(AF106&lt;0,AJ106&gt;0),"n/a",AJ106/AF106-1)</f>
        <v>9.5767783032525866E-2</v>
      </c>
      <c r="AK108" s="16">
        <f t="shared" ref="AK108" si="1414">IF(AND(AG106&lt;0,AK106&gt;0),"n/a",AK106/AG106-1)</f>
        <v>8.9734554850833925E-2</v>
      </c>
      <c r="AL108" s="16">
        <f t="shared" ref="AL108" si="1415">IF(AND(AH106&lt;0,AL106&gt;0),"n/a",AL106/AH106-1)</f>
        <v>8.1156754640358209E-2</v>
      </c>
      <c r="AM108" s="16">
        <f t="shared" ref="AM108" si="1416">IF(AND(AI106&lt;0,AM106&gt;0),"n/a",AM106/AI106-1)</f>
        <v>8.0658430687972738E-2</v>
      </c>
      <c r="AN108" s="16">
        <f t="shared" ref="AN108" si="1417">IF(AND(AJ106&lt;0,AN106&gt;0),"n/a",AN106/AJ106-1)</f>
        <v>7.8457710347257459E-2</v>
      </c>
      <c r="AO108" s="16">
        <f t="shared" ref="AO108" si="1418">IF(AND(AK106&lt;0,AO106&gt;0),"n/a",AO106/AK106-1)</f>
        <v>7.6525113170941905E-2</v>
      </c>
      <c r="AP108" s="16">
        <f t="shared" ref="AP108" si="1419">IF(AND(AL106&lt;0,AP106&gt;0),"n/a",AP106/AL106-1)</f>
        <v>9.6115380566375475E-2</v>
      </c>
      <c r="AQ108" s="16">
        <f t="shared" ref="AQ108" si="1420">IF(AND(AM106&lt;0,AQ106&gt;0),"n/a",AQ106/AM106-1)</f>
        <v>0.11833704110385668</v>
      </c>
      <c r="AR108" s="16">
        <f t="shared" ref="AR108" si="1421">IF(AND(AN106&lt;0,AR106&gt;0),"n/a",AR106/AN106-1)</f>
        <v>0.11891538712838923</v>
      </c>
      <c r="AS108" s="16">
        <f t="shared" ref="AS108" si="1422">IF(AND(AO106&lt;0,AS106&gt;0),"n/a",AS106/AO106-1)</f>
        <v>0.12014417300760916</v>
      </c>
      <c r="AT108" s="16">
        <f t="shared" ref="AT108:BE108" si="1423">IF(AND(AP106&lt;0,AT106&gt;0),"n/a",AT106/AP106-1)</f>
        <v>9.565885516711492E-2</v>
      </c>
      <c r="AU108" s="16">
        <f t="shared" si="1423"/>
        <v>7.2222222222222188E-2</v>
      </c>
      <c r="AV108" s="16">
        <f t="shared" si="1423"/>
        <v>6.2408759124087609E-2</v>
      </c>
      <c r="AW108" s="16">
        <f t="shared" si="1423"/>
        <v>4.1115480872363275E-2</v>
      </c>
      <c r="AX108" s="16">
        <f t="shared" si="1423"/>
        <v>2.910238429172507E-2</v>
      </c>
      <c r="AY108" s="34">
        <f t="shared" si="1423"/>
        <v>1.3816925734024155E-2</v>
      </c>
      <c r="AZ108" s="34">
        <f t="shared" si="1423"/>
        <v>1.5802129852284352E-2</v>
      </c>
      <c r="BA108" s="34">
        <f t="shared" si="1423"/>
        <v>1.7857142857142794E-2</v>
      </c>
      <c r="BB108" s="34">
        <f t="shared" si="1423"/>
        <v>1.8739352640545048E-2</v>
      </c>
      <c r="BC108" s="34">
        <f t="shared" si="1423"/>
        <v>3.236797274275971E-2</v>
      </c>
      <c r="BD108" s="34">
        <f t="shared" si="1423"/>
        <v>3.1112614135948569E-2</v>
      </c>
      <c r="BE108" s="34">
        <f t="shared" si="1423"/>
        <v>3.4075573549257721E-2</v>
      </c>
      <c r="BF108" s="219"/>
      <c r="BG108" s="219"/>
      <c r="BH108" s="219"/>
      <c r="BI108" s="219"/>
      <c r="BJ108" s="219"/>
      <c r="BK108" s="219"/>
      <c r="BL108" s="219"/>
      <c r="BM108" s="219"/>
      <c r="BN108" s="302"/>
      <c r="BO108" s="302"/>
      <c r="BP108" s="302"/>
      <c r="BQ108" s="302"/>
      <c r="BR108" s="302"/>
      <c r="BS108" s="302"/>
      <c r="BT108" s="302"/>
      <c r="BU108" s="302"/>
      <c r="BV108" s="302"/>
      <c r="BW108" s="302"/>
      <c r="BX108" s="302"/>
      <c r="BY108" s="302"/>
      <c r="BZ108" s="302"/>
      <c r="CA108" s="302"/>
      <c r="CB108" s="302"/>
      <c r="CC108" s="302"/>
      <c r="CD108" s="302"/>
      <c r="CE108" s="302"/>
      <c r="CF108" s="302"/>
      <c r="CG108" s="302"/>
      <c r="CH108" s="302"/>
      <c r="CI108" s="302"/>
      <c r="CJ108" s="302"/>
      <c r="CK108" s="302"/>
      <c r="CM108" s="89" t="s">
        <v>65</v>
      </c>
      <c r="CN108" s="16">
        <f>IF(AND(CM106&lt;0,CN106&gt;0),"n/a",CN106/CM106-1)</f>
        <v>0.38980263157894735</v>
      </c>
      <c r="CO108" s="90">
        <f>IF(AND(CN106&lt;0,CO106&gt;0),"n/a",CO106/CN106-1)</f>
        <v>0.24970414201183422</v>
      </c>
      <c r="CP108" s="16">
        <f t="shared" ref="CP108:CZ108" si="1424">IF(AND(CO106&lt;0,CP106&gt;0),"n/a",CP106/CO106-1)</f>
        <v>0.16193181818181812</v>
      </c>
      <c r="CQ108" s="90">
        <f t="shared" si="1424"/>
        <v>0.13561532192339043</v>
      </c>
      <c r="CR108" s="16">
        <f t="shared" si="1424"/>
        <v>0.14181139658389541</v>
      </c>
      <c r="CS108" s="90">
        <f t="shared" si="1424"/>
        <v>0.16844751728472662</v>
      </c>
      <c r="CT108" s="16">
        <f t="shared" si="1424"/>
        <v>0.1449704142011834</v>
      </c>
      <c r="CU108" s="90">
        <f t="shared" si="1424"/>
        <v>8.9734554850833925E-2</v>
      </c>
      <c r="CV108" s="90">
        <f t="shared" si="1424"/>
        <v>7.6525113170941905E-2</v>
      </c>
      <c r="CW108" s="90">
        <f t="shared" si="1424"/>
        <v>0.12014417300760916</v>
      </c>
      <c r="CX108" s="90">
        <f t="shared" si="1424"/>
        <v>4.1115480872363275E-2</v>
      </c>
      <c r="CY108" s="90">
        <f t="shared" si="1424"/>
        <v>1.7857142857142794E-2</v>
      </c>
      <c r="CZ108" s="90">
        <f t="shared" si="1424"/>
        <v>3.4075573549257721E-2</v>
      </c>
      <c r="DA108" s="220"/>
      <c r="DB108" s="220"/>
      <c r="DC108" s="220"/>
      <c r="DD108" s="220"/>
      <c r="DE108" s="220"/>
      <c r="DF108" s="220"/>
      <c r="DG108" s="220"/>
      <c r="DH108" s="220"/>
    </row>
    <row r="109" spans="1:112" ht="12" hidden="1" outlineLevel="2" x14ac:dyDescent="0.3">
      <c r="A109" s="291" t="s">
        <v>399</v>
      </c>
      <c r="B109" s="11">
        <v>130</v>
      </c>
      <c r="C109" s="11">
        <v>137</v>
      </c>
      <c r="D109" s="11">
        <v>144</v>
      </c>
      <c r="E109" s="11">
        <v>154</v>
      </c>
      <c r="F109" s="11">
        <v>163</v>
      </c>
      <c r="G109" s="11">
        <v>169</v>
      </c>
      <c r="H109" s="11">
        <v>176</v>
      </c>
      <c r="I109" s="11">
        <v>179</v>
      </c>
      <c r="J109" s="11">
        <v>183</v>
      </c>
      <c r="K109" s="11">
        <v>186</v>
      </c>
      <c r="L109" s="11">
        <v>189</v>
      </c>
      <c r="M109" s="11">
        <v>193</v>
      </c>
      <c r="N109" s="11">
        <v>195</v>
      </c>
      <c r="O109" s="11">
        <v>198</v>
      </c>
      <c r="P109" s="11">
        <v>199</v>
      </c>
      <c r="Q109" s="11">
        <v>201</v>
      </c>
      <c r="R109" s="11">
        <v>202</v>
      </c>
      <c r="S109" s="11">
        <v>204</v>
      </c>
      <c r="T109" s="11">
        <v>206</v>
      </c>
      <c r="U109" s="11">
        <v>208</v>
      </c>
      <c r="V109" s="11">
        <v>210</v>
      </c>
      <c r="W109" s="11">
        <v>213</v>
      </c>
      <c r="X109" s="11">
        <v>216.5</v>
      </c>
      <c r="Y109" s="11">
        <v>219</v>
      </c>
      <c r="Z109" s="11">
        <v>222</v>
      </c>
      <c r="AA109" s="11">
        <v>226</v>
      </c>
      <c r="AB109" s="11">
        <v>229</v>
      </c>
      <c r="AC109" s="11">
        <v>231</v>
      </c>
      <c r="AD109" s="11">
        <v>234</v>
      </c>
      <c r="AE109" s="11">
        <v>235.5</v>
      </c>
      <c r="AF109" s="11">
        <v>239.2</v>
      </c>
      <c r="AG109" s="11">
        <v>238.5</v>
      </c>
      <c r="AH109" s="11">
        <v>241.49</v>
      </c>
      <c r="AI109" s="11">
        <v>241.1</v>
      </c>
      <c r="AJ109" s="11">
        <v>241.9</v>
      </c>
      <c r="AK109" s="11">
        <v>242</v>
      </c>
      <c r="AL109" s="11">
        <v>243.25</v>
      </c>
      <c r="AM109" s="11">
        <v>244.499</v>
      </c>
      <c r="AN109" s="11">
        <v>246.8</v>
      </c>
      <c r="AO109" s="11">
        <v>248</v>
      </c>
      <c r="AP109" s="11">
        <v>253</v>
      </c>
      <c r="AQ109" s="11">
        <v>256</v>
      </c>
      <c r="AR109" s="11">
        <v>255</v>
      </c>
      <c r="AS109" s="11">
        <v>258</v>
      </c>
      <c r="AT109" s="11">
        <v>259</v>
      </c>
      <c r="AU109" s="111">
        <v>259</v>
      </c>
      <c r="AV109" s="111">
        <v>261</v>
      </c>
      <c r="AW109" s="111">
        <v>262</v>
      </c>
      <c r="AX109" s="111">
        <v>263</v>
      </c>
      <c r="AY109" s="111">
        <v>264</v>
      </c>
      <c r="AZ109" s="111">
        <v>266</v>
      </c>
      <c r="BA109" s="111">
        <v>266</v>
      </c>
      <c r="BB109" s="111">
        <v>269</v>
      </c>
      <c r="BC109" s="111">
        <v>270</v>
      </c>
      <c r="BD109" s="111">
        <v>271</v>
      </c>
      <c r="BE109" s="111">
        <v>272</v>
      </c>
      <c r="BF109" s="219"/>
      <c r="BG109" s="219"/>
      <c r="BH109" s="219"/>
      <c r="BI109" s="219"/>
      <c r="BJ109" s="219"/>
      <c r="BK109" s="219"/>
      <c r="BL109" s="219"/>
      <c r="BM109" s="219"/>
      <c r="BN109" s="302"/>
      <c r="BO109" s="302"/>
      <c r="BP109" s="302"/>
      <c r="BQ109" s="302"/>
      <c r="BR109" s="302"/>
      <c r="BS109" s="302"/>
      <c r="BT109" s="302"/>
      <c r="BU109" s="302"/>
      <c r="BV109" s="302"/>
      <c r="BW109" s="302"/>
      <c r="BX109" s="302"/>
      <c r="BY109" s="302"/>
      <c r="BZ109" s="302"/>
      <c r="CA109" s="302"/>
      <c r="CB109" s="302"/>
      <c r="CC109" s="302"/>
      <c r="CD109" s="302"/>
      <c r="CE109" s="302"/>
      <c r="CF109" s="302"/>
      <c r="CG109" s="302"/>
      <c r="CH109" s="302"/>
      <c r="CI109" s="302"/>
      <c r="CJ109" s="302"/>
      <c r="CK109" s="302"/>
      <c r="CM109" s="93">
        <f>E109</f>
        <v>154</v>
      </c>
      <c r="CN109" s="67">
        <f>I109</f>
        <v>179</v>
      </c>
      <c r="CO109" s="93">
        <f>M109</f>
        <v>193</v>
      </c>
      <c r="CP109" s="67">
        <f>Q109</f>
        <v>201</v>
      </c>
      <c r="CQ109" s="93">
        <f>U109</f>
        <v>208</v>
      </c>
      <c r="CR109" s="67">
        <f>Y109</f>
        <v>219</v>
      </c>
      <c r="CS109" s="93">
        <f>AC109</f>
        <v>231</v>
      </c>
      <c r="CT109" s="67">
        <f>AG109</f>
        <v>238.5</v>
      </c>
      <c r="CU109" s="93">
        <f>AK109</f>
        <v>242</v>
      </c>
      <c r="CV109" s="93">
        <f>AO109</f>
        <v>248</v>
      </c>
      <c r="CW109" s="93">
        <f>AS109</f>
        <v>258</v>
      </c>
      <c r="CX109" s="93">
        <f>AW109</f>
        <v>262</v>
      </c>
      <c r="CY109" s="93">
        <f>BA109</f>
        <v>266</v>
      </c>
      <c r="CZ109" s="93">
        <f>BE109</f>
        <v>272</v>
      </c>
      <c r="DA109" s="294"/>
      <c r="DB109" s="295"/>
      <c r="DC109" s="294"/>
      <c r="DD109" s="294"/>
      <c r="DE109" s="294"/>
      <c r="DF109" s="294"/>
      <c r="DG109" s="294"/>
      <c r="DH109" s="294"/>
    </row>
    <row r="110" spans="1:112" ht="12" hidden="1" outlineLevel="2" x14ac:dyDescent="0.3">
      <c r="A110" s="140" t="s">
        <v>1</v>
      </c>
      <c r="B110" s="15" t="s">
        <v>65</v>
      </c>
      <c r="C110" s="16">
        <f>IF(AND(B109&lt;0,C109&gt;0),"n/a",C109/B109-1)</f>
        <v>5.3846153846153877E-2</v>
      </c>
      <c r="D110" s="16">
        <f t="shared" ref="D110" si="1425">IF(AND(C109&lt;0,D109&gt;0),"n/a",D109/C109-1)</f>
        <v>5.1094890510948954E-2</v>
      </c>
      <c r="E110" s="16">
        <f t="shared" ref="E110" si="1426">IF(AND(D109&lt;0,E109&gt;0),"n/a",E109/D109-1)</f>
        <v>6.944444444444442E-2</v>
      </c>
      <c r="F110" s="16">
        <f>IF(AND(E109&lt;0,F109&gt;0),"n/a",F109/E109-1)</f>
        <v>5.8441558441558517E-2</v>
      </c>
      <c r="G110" s="16">
        <f t="shared" ref="G110" si="1427">IF(AND(F109&lt;0,G109&gt;0),"n/a",G109/F109-1)</f>
        <v>3.6809815950920255E-2</v>
      </c>
      <c r="H110" s="16">
        <f t="shared" ref="H110" si="1428">IF(AND(G109&lt;0,H109&gt;0),"n/a",H109/G109-1)</f>
        <v>4.1420118343195256E-2</v>
      </c>
      <c r="I110" s="16">
        <f t="shared" ref="I110" si="1429">IF(AND(H109&lt;0,I109&gt;0),"n/a",I109/H109-1)</f>
        <v>1.7045454545454586E-2</v>
      </c>
      <c r="J110" s="16">
        <f t="shared" ref="J110" si="1430">IF(AND(I109&lt;0,J109&gt;0),"n/a",J109/I109-1)</f>
        <v>2.2346368715083775E-2</v>
      </c>
      <c r="K110" s="16">
        <f t="shared" ref="K110" si="1431">IF(AND(J109&lt;0,K109&gt;0),"n/a",K109/J109-1)</f>
        <v>1.6393442622950838E-2</v>
      </c>
      <c r="L110" s="16">
        <f t="shared" ref="L110" si="1432">IF(AND(K109&lt;0,L109&gt;0),"n/a",L109/K109-1)</f>
        <v>1.6129032258064502E-2</v>
      </c>
      <c r="M110" s="16">
        <f t="shared" ref="M110" si="1433">IF(AND(L109&lt;0,M109&gt;0),"n/a",M109/L109-1)</f>
        <v>2.1164021164021163E-2</v>
      </c>
      <c r="N110" s="16">
        <f t="shared" ref="N110" si="1434">IF(AND(M109&lt;0,N109&gt;0),"n/a",N109/M109-1)</f>
        <v>1.0362694300518172E-2</v>
      </c>
      <c r="O110" s="16">
        <f t="shared" ref="O110" si="1435">IF(AND(N109&lt;0,O109&gt;0),"n/a",O109/N109-1)</f>
        <v>1.538461538461533E-2</v>
      </c>
      <c r="P110" s="16">
        <f t="shared" ref="P110" si="1436">IF(AND(O109&lt;0,P109&gt;0),"n/a",P109/O109-1)</f>
        <v>5.050505050504972E-3</v>
      </c>
      <c r="Q110" s="16">
        <f t="shared" ref="Q110" si="1437">IF(AND(P109&lt;0,Q109&gt;0),"n/a",Q109/P109-1)</f>
        <v>1.0050251256281451E-2</v>
      </c>
      <c r="R110" s="16">
        <f t="shared" ref="R110" si="1438">IF(AND(Q109&lt;0,R109&gt;0),"n/a",R109/Q109-1)</f>
        <v>4.9751243781095411E-3</v>
      </c>
      <c r="S110" s="16">
        <f t="shared" ref="S110" si="1439">IF(AND(R109&lt;0,S109&gt;0),"n/a",S109/R109-1)</f>
        <v>9.9009900990099098E-3</v>
      </c>
      <c r="T110" s="16">
        <f t="shared" ref="T110" si="1440">IF(AND(S109&lt;0,T109&gt;0),"n/a",T109/S109-1)</f>
        <v>9.8039215686274161E-3</v>
      </c>
      <c r="U110" s="16">
        <f t="shared" ref="U110" si="1441">IF(AND(T109&lt;0,U109&gt;0),"n/a",U109/T109-1)</f>
        <v>9.7087378640776656E-3</v>
      </c>
      <c r="V110" s="16">
        <f t="shared" ref="V110" si="1442">IF(AND(U109&lt;0,V109&gt;0),"n/a",V109/U109-1)</f>
        <v>9.6153846153845812E-3</v>
      </c>
      <c r="W110" s="16">
        <f t="shared" ref="W110" si="1443">IF(AND(V109&lt;0,W109&gt;0),"n/a",W109/V109-1)</f>
        <v>1.4285714285714235E-2</v>
      </c>
      <c r="X110" s="16">
        <f t="shared" ref="X110" si="1444">IF(AND(W109&lt;0,X109&gt;0),"n/a",X109/W109-1)</f>
        <v>1.6431924882629012E-2</v>
      </c>
      <c r="Y110" s="16">
        <f t="shared" ref="Y110" si="1445">IF(AND(X109&lt;0,Y109&gt;0),"n/a",Y109/X109-1)</f>
        <v>1.1547344110854452E-2</v>
      </c>
      <c r="Z110" s="16">
        <f t="shared" ref="Z110" si="1446">IF(AND(Y109&lt;0,Z109&gt;0),"n/a",Z109/Y109-1)</f>
        <v>1.3698630136986356E-2</v>
      </c>
      <c r="AA110" s="16">
        <f t="shared" ref="AA110" si="1447">IF(AND(Z109&lt;0,AA109&gt;0),"n/a",AA109/Z109-1)</f>
        <v>1.8018018018018056E-2</v>
      </c>
      <c r="AB110" s="16">
        <f t="shared" ref="AB110" si="1448">IF(AND(AA109&lt;0,AB109&gt;0),"n/a",AB109/AA109-1)</f>
        <v>1.327433628318575E-2</v>
      </c>
      <c r="AC110" s="16">
        <f t="shared" ref="AC110" si="1449">IF(AND(AB109&lt;0,AC109&gt;0),"n/a",AC109/AB109-1)</f>
        <v>8.733624454148492E-3</v>
      </c>
      <c r="AD110" s="16">
        <f t="shared" ref="AD110" si="1450">IF(AND(AC109&lt;0,AD109&gt;0),"n/a",AD109/AC109-1)</f>
        <v>1.298701298701288E-2</v>
      </c>
      <c r="AE110" s="16">
        <f t="shared" ref="AE110" si="1451">IF(AND(AD109&lt;0,AE109&gt;0),"n/a",AE109/AD109-1)</f>
        <v>6.4102564102563875E-3</v>
      </c>
      <c r="AF110" s="16">
        <f t="shared" ref="AF110" si="1452">IF(AND(AE109&lt;0,AF109&gt;0),"n/a",AF109/AE109-1)</f>
        <v>1.571125265392781E-2</v>
      </c>
      <c r="AG110" s="16">
        <f t="shared" ref="AG110" si="1453">IF(AND(AF109&lt;0,AG109&gt;0),"n/a",AG109/AF109-1)</f>
        <v>-2.9264214046822445E-3</v>
      </c>
      <c r="AH110" s="16">
        <f t="shared" ref="AH110" si="1454">IF(AND(AG109&lt;0,AH109&gt;0),"n/a",AH109/AG109-1)</f>
        <v>1.2536687631027332E-2</v>
      </c>
      <c r="AI110" s="16">
        <f t="shared" ref="AI110" si="1455">IF(AND(AH109&lt;0,AI109&gt;0),"n/a",AI109/AH109-1)</f>
        <v>-1.6149737049153678E-3</v>
      </c>
      <c r="AJ110" s="16">
        <f t="shared" ref="AJ110" si="1456">IF(AND(AI109&lt;0,AJ109&gt;0),"n/a",AJ109/AI109-1)</f>
        <v>3.3181252592284771E-3</v>
      </c>
      <c r="AK110" s="16">
        <f t="shared" ref="AK110" si="1457">IF(AND(AJ109&lt;0,AK109&gt;0),"n/a",AK109/AJ109-1)</f>
        <v>4.1339396444817211E-4</v>
      </c>
      <c r="AL110" s="16">
        <f t="shared" ref="AL110" si="1458">IF(AND(AK109&lt;0,AL109&gt;0),"n/a",AL109/AK109-1)</f>
        <v>5.1652892561984132E-3</v>
      </c>
      <c r="AM110" s="16">
        <f t="shared" ref="AM110" si="1459">IF(AND(AL109&lt;0,AM109&gt;0),"n/a",AM109/AL109-1)</f>
        <v>5.1346351490235698E-3</v>
      </c>
      <c r="AN110" s="16">
        <f t="shared" ref="AN110" si="1460">IF(AND(AM109&lt;0,AN109&gt;0),"n/a",AN109/AM109-1)</f>
        <v>9.4110814359160688E-3</v>
      </c>
      <c r="AO110" s="16">
        <f t="shared" ref="AO110" si="1461">IF(AND(AN109&lt;0,AO109&gt;0),"n/a",AO109/AN109-1)</f>
        <v>4.8622366288493257E-3</v>
      </c>
      <c r="AP110" s="16">
        <f t="shared" ref="AP110" si="1462">IF(AND(AO109&lt;0,AP109&gt;0),"n/a",AP109/AO109-1)</f>
        <v>2.0161290322580738E-2</v>
      </c>
      <c r="AQ110" s="16">
        <f t="shared" ref="AQ110" si="1463">IF(AND(AP109&lt;0,AQ109&gt;0),"n/a",AQ109/AP109-1)</f>
        <v>1.1857707509881354E-2</v>
      </c>
      <c r="AR110" s="16">
        <f t="shared" ref="AR110" si="1464">IF(AND(AQ109&lt;0,AR109&gt;0),"n/a",AR109/AQ109-1)</f>
        <v>-3.90625E-3</v>
      </c>
      <c r="AS110" s="16">
        <f t="shared" ref="AS110" si="1465">IF(AND(AR109&lt;0,AS109&gt;0),"n/a",AS109/AR109-1)</f>
        <v>1.1764705882352899E-2</v>
      </c>
      <c r="AT110" s="16">
        <f t="shared" ref="AT110" si="1466">IF(AND(AS109&lt;0,AT109&gt;0),"n/a",AT109/AS109-1)</f>
        <v>3.8759689922480689E-3</v>
      </c>
      <c r="AU110" s="16">
        <f t="shared" ref="AU110" si="1467">IF(AND(AT109&lt;0,AU109&gt;0),"n/a",AU109/AT109-1)</f>
        <v>0</v>
      </c>
      <c r="AV110" s="16">
        <f t="shared" ref="AV110" si="1468">IF(AND(AU109&lt;0,AV109&gt;0),"n/a",AV109/AU109-1)</f>
        <v>7.7220077220077066E-3</v>
      </c>
      <c r="AW110" s="16">
        <f t="shared" ref="AW110" si="1469">IF(AND(AV109&lt;0,AW109&gt;0),"n/a",AW109/AV109-1)</f>
        <v>3.8314176245211051E-3</v>
      </c>
      <c r="AX110" s="16">
        <f t="shared" ref="AX110" si="1470">IF(AND(AW109&lt;0,AX109&gt;0),"n/a",AX109/AW109-1)</f>
        <v>3.8167938931297218E-3</v>
      </c>
      <c r="AY110" s="16">
        <f t="shared" ref="AY110" si="1471">IF(AND(AX109&lt;0,AY109&gt;0),"n/a",AY109/AX109-1)</f>
        <v>3.8022813688212143E-3</v>
      </c>
      <c r="AZ110" s="16">
        <f t="shared" ref="AZ110" si="1472">IF(AND(AY109&lt;0,AZ109&gt;0),"n/a",AZ109/AY109-1)</f>
        <v>7.575757575757569E-3</v>
      </c>
      <c r="BA110" s="16">
        <f t="shared" ref="BA110" si="1473">IF(AND(AZ109&lt;0,BA109&gt;0),"n/a",BA109/AZ109-1)</f>
        <v>0</v>
      </c>
      <c r="BB110" s="16">
        <f t="shared" ref="BB110" si="1474">IF(AND(BA109&lt;0,BB109&gt;0),"n/a",BB109/BA109-1)</f>
        <v>1.1278195488721776E-2</v>
      </c>
      <c r="BC110" s="34">
        <f t="shared" ref="BC110" si="1475">IF(AND(BB109&lt;0,BC109&gt;0),"n/a",BC109/BB109-1)</f>
        <v>3.7174721189590088E-3</v>
      </c>
      <c r="BD110" s="34">
        <f t="shared" ref="BD110" si="1476">IF(AND(BC109&lt;0,BD109&gt;0),"n/a",BD109/BC109-1)</f>
        <v>3.7037037037037646E-3</v>
      </c>
      <c r="BE110" s="34">
        <f t="shared" ref="BE110" si="1477">IF(AND(BD109&lt;0,BE109&gt;0),"n/a",BE109/BD109-1)</f>
        <v>3.6900369003689537E-3</v>
      </c>
      <c r="BF110" s="219"/>
      <c r="BG110" s="219"/>
      <c r="BH110" s="219"/>
      <c r="BI110" s="219"/>
      <c r="BJ110" s="219"/>
      <c r="BK110" s="219"/>
      <c r="BL110" s="219"/>
      <c r="BM110" s="219"/>
      <c r="BN110" s="302"/>
      <c r="BO110" s="302"/>
      <c r="BP110" s="302"/>
      <c r="BQ110" s="302"/>
      <c r="BR110" s="302"/>
      <c r="BS110" s="302"/>
      <c r="BT110" s="302"/>
      <c r="BU110" s="302"/>
      <c r="BV110" s="302"/>
      <c r="BW110" s="302"/>
      <c r="BX110" s="302"/>
      <c r="BY110" s="302"/>
      <c r="BZ110" s="302"/>
      <c r="CA110" s="302"/>
      <c r="CB110" s="302"/>
      <c r="CC110" s="302"/>
      <c r="CD110" s="302"/>
      <c r="CE110" s="302"/>
      <c r="CF110" s="302"/>
      <c r="CG110" s="302"/>
      <c r="CH110" s="302"/>
      <c r="CI110" s="302"/>
      <c r="CJ110" s="302"/>
      <c r="CK110" s="302"/>
      <c r="CM110" s="89" t="s">
        <v>65</v>
      </c>
      <c r="CN110" s="15" t="s">
        <v>65</v>
      </c>
      <c r="CO110" s="89" t="s">
        <v>65</v>
      </c>
      <c r="CP110" s="15" t="s">
        <v>65</v>
      </c>
      <c r="CQ110" s="89" t="s">
        <v>65</v>
      </c>
      <c r="CR110" s="15" t="s">
        <v>65</v>
      </c>
      <c r="CS110" s="89" t="s">
        <v>65</v>
      </c>
      <c r="CT110" s="15" t="s">
        <v>65</v>
      </c>
      <c r="CU110" s="89" t="s">
        <v>65</v>
      </c>
      <c r="CV110" s="89" t="s">
        <v>65</v>
      </c>
      <c r="CW110" s="89" t="s">
        <v>65</v>
      </c>
      <c r="CX110" s="89" t="s">
        <v>65</v>
      </c>
      <c r="CY110" s="89" t="s">
        <v>65</v>
      </c>
      <c r="CZ110" s="89" t="s">
        <v>65</v>
      </c>
      <c r="DA110" s="296"/>
      <c r="DB110" s="297"/>
      <c r="DC110" s="296"/>
      <c r="DD110" s="296"/>
      <c r="DE110" s="296"/>
      <c r="DF110" s="296"/>
      <c r="DG110" s="296"/>
      <c r="DH110" s="296"/>
    </row>
    <row r="111" spans="1:112" ht="12" hidden="1" outlineLevel="2" x14ac:dyDescent="0.3">
      <c r="A111" s="140" t="s">
        <v>2</v>
      </c>
      <c r="B111" s="15" t="s">
        <v>65</v>
      </c>
      <c r="C111" s="15" t="s">
        <v>65</v>
      </c>
      <c r="D111" s="15" t="s">
        <v>65</v>
      </c>
      <c r="E111" s="15" t="s">
        <v>65</v>
      </c>
      <c r="F111" s="16">
        <f>IF(AND(B109&lt;0,F109&gt;0),"n/a",F109/B109-1)</f>
        <v>0.25384615384615383</v>
      </c>
      <c r="G111" s="16">
        <f t="shared" ref="G111" si="1478">IF(AND(C109&lt;0,G109&gt;0),"n/a",G109/C109-1)</f>
        <v>0.23357664233576636</v>
      </c>
      <c r="H111" s="16">
        <f t="shared" ref="H111" si="1479">IF(AND(D109&lt;0,H109&gt;0),"n/a",H109/D109-1)</f>
        <v>0.22222222222222232</v>
      </c>
      <c r="I111" s="16">
        <f t="shared" ref="I111" si="1480">IF(AND(E109&lt;0,I109&gt;0),"n/a",I109/E109-1)</f>
        <v>0.16233766233766245</v>
      </c>
      <c r="J111" s="16">
        <f t="shared" ref="J111" si="1481">IF(AND(F109&lt;0,J109&gt;0),"n/a",J109/F109-1)</f>
        <v>0.12269938650306744</v>
      </c>
      <c r="K111" s="16">
        <f t="shared" ref="K111" si="1482">IF(AND(G109&lt;0,K109&gt;0),"n/a",K109/G109-1)</f>
        <v>0.10059171597633143</v>
      </c>
      <c r="L111" s="16">
        <f t="shared" ref="L111" si="1483">IF(AND(H109&lt;0,L109&gt;0),"n/a",L109/H109-1)</f>
        <v>7.3863636363636465E-2</v>
      </c>
      <c r="M111" s="16">
        <f t="shared" ref="M111" si="1484">IF(AND(I109&lt;0,M109&gt;0),"n/a",M109/I109-1)</f>
        <v>7.8212290502793325E-2</v>
      </c>
      <c r="N111" s="16">
        <f t="shared" ref="N111" si="1485">IF(AND(J109&lt;0,N109&gt;0),"n/a",N109/J109-1)</f>
        <v>6.5573770491803351E-2</v>
      </c>
      <c r="O111" s="16">
        <f t="shared" ref="O111" si="1486">IF(AND(K109&lt;0,O109&gt;0),"n/a",O109/K109-1)</f>
        <v>6.4516129032258007E-2</v>
      </c>
      <c r="P111" s="16">
        <f t="shared" ref="P111" si="1487">IF(AND(L109&lt;0,P109&gt;0),"n/a",P109/L109-1)</f>
        <v>5.2910052910053018E-2</v>
      </c>
      <c r="Q111" s="16">
        <f t="shared" ref="Q111" si="1488">IF(AND(M109&lt;0,Q109&gt;0),"n/a",Q109/M109-1)</f>
        <v>4.1450777202072464E-2</v>
      </c>
      <c r="R111" s="16">
        <f t="shared" ref="R111" si="1489">IF(AND(N109&lt;0,R109&gt;0),"n/a",R109/N109-1)</f>
        <v>3.5897435897435992E-2</v>
      </c>
      <c r="S111" s="16">
        <f t="shared" ref="S111" si="1490">IF(AND(O109&lt;0,S109&gt;0),"n/a",S109/O109-1)</f>
        <v>3.0303030303030276E-2</v>
      </c>
      <c r="T111" s="16">
        <f t="shared" ref="T111" si="1491">IF(AND(P109&lt;0,T109&gt;0),"n/a",T109/P109-1)</f>
        <v>3.5175879396984966E-2</v>
      </c>
      <c r="U111" s="16">
        <f t="shared" ref="U111" si="1492">IF(AND(Q109&lt;0,U109&gt;0),"n/a",U109/Q109-1)</f>
        <v>3.4825870646766122E-2</v>
      </c>
      <c r="V111" s="16">
        <f t="shared" ref="V111" si="1493">IF(AND(R109&lt;0,V109&gt;0),"n/a",V109/R109-1)</f>
        <v>3.9603960396039639E-2</v>
      </c>
      <c r="W111" s="16">
        <f t="shared" ref="W111" si="1494">IF(AND(S109&lt;0,W109&gt;0),"n/a",W109/S109-1)</f>
        <v>4.4117647058823595E-2</v>
      </c>
      <c r="X111" s="16">
        <f t="shared" ref="X111" si="1495">IF(AND(T109&lt;0,X109&gt;0),"n/a",X109/T109-1)</f>
        <v>5.0970873786407855E-2</v>
      </c>
      <c r="Y111" s="16">
        <f t="shared" ref="Y111" si="1496">IF(AND(U109&lt;0,Y109&gt;0),"n/a",Y109/U109-1)</f>
        <v>5.2884615384615419E-2</v>
      </c>
      <c r="Z111" s="16">
        <f t="shared" ref="Z111" si="1497">IF(AND(V109&lt;0,Z109&gt;0),"n/a",Z109/V109-1)</f>
        <v>5.7142857142857162E-2</v>
      </c>
      <c r="AA111" s="16">
        <f t="shared" ref="AA111" si="1498">IF(AND(W109&lt;0,AA109&gt;0),"n/a",AA109/W109-1)</f>
        <v>6.1032863849765251E-2</v>
      </c>
      <c r="AB111" s="16">
        <f t="shared" ref="AB111" si="1499">IF(AND(X109&lt;0,AB109&gt;0),"n/a",AB109/X109-1)</f>
        <v>5.773672055427248E-2</v>
      </c>
      <c r="AC111" s="16">
        <f t="shared" ref="AC111" si="1500">IF(AND(Y109&lt;0,AC109&gt;0),"n/a",AC109/Y109-1)</f>
        <v>5.4794520547945202E-2</v>
      </c>
      <c r="AD111" s="16">
        <f t="shared" ref="AD111" si="1501">IF(AND(Z109&lt;0,AD109&gt;0),"n/a",AD109/Z109-1)</f>
        <v>5.4054054054053946E-2</v>
      </c>
      <c r="AE111" s="16">
        <f t="shared" ref="AE111" si="1502">IF(AND(AA109&lt;0,AE109&gt;0),"n/a",AE109/AA109-1)</f>
        <v>4.2035398230088505E-2</v>
      </c>
      <c r="AF111" s="16">
        <f t="shared" ref="AF111" si="1503">IF(AND(AB109&lt;0,AF109&gt;0),"n/a",AF109/AB109-1)</f>
        <v>4.4541484716157154E-2</v>
      </c>
      <c r="AG111" s="16">
        <f t="shared" ref="AG111" si="1504">IF(AND(AC109&lt;0,AG109&gt;0),"n/a",AG109/AC109-1)</f>
        <v>3.2467532467532534E-2</v>
      </c>
      <c r="AH111" s="16">
        <f t="shared" ref="AH111" si="1505">IF(AND(AD109&lt;0,AH109&gt;0),"n/a",AH109/AD109-1)</f>
        <v>3.2008547008546939E-2</v>
      </c>
      <c r="AI111" s="16">
        <f t="shared" ref="AI111" si="1506">IF(AND(AE109&lt;0,AI109&gt;0),"n/a",AI109/AE109-1)</f>
        <v>2.3779193205944793E-2</v>
      </c>
      <c r="AJ111" s="16">
        <f t="shared" ref="AJ111" si="1507">IF(AND(AF109&lt;0,AJ109&gt;0),"n/a",AJ109/AF109-1)</f>
        <v>1.1287625418060276E-2</v>
      </c>
      <c r="AK111" s="16">
        <f t="shared" ref="AK111" si="1508">IF(AND(AG109&lt;0,AK109&gt;0),"n/a",AK109/AG109-1)</f>
        <v>1.467505241090139E-2</v>
      </c>
      <c r="AL111" s="16">
        <f t="shared" ref="AL111" si="1509">IF(AND(AH109&lt;0,AL109&gt;0),"n/a",AL109/AH109-1)</f>
        <v>7.2880864632074438E-3</v>
      </c>
      <c r="AM111" s="16">
        <f t="shared" ref="AM111" si="1510">IF(AND(AI109&lt;0,AM109&gt;0),"n/a",AM109/AI109-1)</f>
        <v>1.4097884695147167E-2</v>
      </c>
      <c r="AN111" s="16">
        <f t="shared" ref="AN111" si="1511">IF(AND(AJ109&lt;0,AN109&gt;0),"n/a",AN109/AJ109-1)</f>
        <v>2.0256304257957769E-2</v>
      </c>
      <c r="AO111" s="16">
        <f t="shared" ref="AO111" si="1512">IF(AND(AK109&lt;0,AO109&gt;0),"n/a",AO109/AK109-1)</f>
        <v>2.4793388429751984E-2</v>
      </c>
      <c r="AP111" s="16">
        <f t="shared" ref="AP111" si="1513">IF(AND(AL109&lt;0,AP109&gt;0),"n/a",AP109/AL109-1)</f>
        <v>4.0082219938335051E-2</v>
      </c>
      <c r="AQ111" s="16">
        <f t="shared" ref="AQ111" si="1514">IF(AND(AM109&lt;0,AQ109&gt;0),"n/a",AQ109/AM109-1)</f>
        <v>4.7039047194467054E-2</v>
      </c>
      <c r="AR111" s="16">
        <f t="shared" ref="AR111" si="1515">IF(AND(AN109&lt;0,AR109&gt;0),"n/a",AR109/AN109-1)</f>
        <v>3.3225283630470059E-2</v>
      </c>
      <c r="AS111" s="16">
        <f t="shared" ref="AS111" si="1516">IF(AND(AO109&lt;0,AS109&gt;0),"n/a",AS109/AO109-1)</f>
        <v>4.0322580645161255E-2</v>
      </c>
      <c r="AT111" s="16">
        <f t="shared" ref="AT111" si="1517">IF(AND(AP109&lt;0,AT109&gt;0),"n/a",AT109/AP109-1)</f>
        <v>2.3715415019762931E-2</v>
      </c>
      <c r="AU111" s="16">
        <f t="shared" ref="AU111" si="1518">IF(AND(AQ109&lt;0,AU109&gt;0),"n/a",AU109/AQ109-1)</f>
        <v>1.171875E-2</v>
      </c>
      <c r="AV111" s="16">
        <f t="shared" ref="AV111" si="1519">IF(AND(AR109&lt;0,AV109&gt;0),"n/a",AV109/AR109-1)</f>
        <v>2.3529411764705799E-2</v>
      </c>
      <c r="AW111" s="16">
        <f t="shared" ref="AW111" si="1520">IF(AND(AS109&lt;0,AW109&gt;0),"n/a",AW109/AS109-1)</f>
        <v>1.5503875968992276E-2</v>
      </c>
      <c r="AX111" s="16">
        <f t="shared" ref="AX111" si="1521">IF(AND(AT109&lt;0,AX109&gt;0),"n/a",AX109/AT109-1)</f>
        <v>1.5444015444015413E-2</v>
      </c>
      <c r="AY111" s="16">
        <f t="shared" ref="AY111" si="1522">IF(AND(AU109&lt;0,AY109&gt;0),"n/a",AY109/AU109-1)</f>
        <v>1.9305019305019266E-2</v>
      </c>
      <c r="AZ111" s="16">
        <f t="shared" ref="AZ111" si="1523">IF(AND(AV109&lt;0,AZ109&gt;0),"n/a",AZ109/AV109-1)</f>
        <v>1.9157088122605304E-2</v>
      </c>
      <c r="BA111" s="16">
        <f t="shared" ref="BA111" si="1524">IF(AND(AW109&lt;0,BA109&gt;0),"n/a",BA109/AW109-1)</f>
        <v>1.5267175572519109E-2</v>
      </c>
      <c r="BB111" s="16">
        <f t="shared" ref="BB111" si="1525">IF(AND(AX109&lt;0,BB109&gt;0),"n/a",BB109/AX109-1)</f>
        <v>2.281368821292773E-2</v>
      </c>
      <c r="BC111" s="34">
        <f t="shared" ref="BC111" si="1526">IF(AND(AY109&lt;0,BC109&gt;0),"n/a",BC109/AY109-1)</f>
        <v>2.2727272727272707E-2</v>
      </c>
      <c r="BD111" s="34">
        <f t="shared" ref="BD111" si="1527">IF(AND(AZ109&lt;0,BD109&gt;0),"n/a",BD109/AZ109-1)</f>
        <v>1.8796992481203034E-2</v>
      </c>
      <c r="BE111" s="34">
        <f t="shared" ref="BE111" si="1528">IF(AND(BA109&lt;0,BE109&gt;0),"n/a",BE109/BA109-1)</f>
        <v>2.2556390977443552E-2</v>
      </c>
      <c r="BF111" s="219"/>
      <c r="BG111" s="219"/>
      <c r="BH111" s="219"/>
      <c r="BI111" s="219"/>
      <c r="BJ111" s="219"/>
      <c r="BK111" s="219"/>
      <c r="BL111" s="219"/>
      <c r="BM111" s="219"/>
      <c r="BN111" s="302"/>
      <c r="BO111" s="302"/>
      <c r="BP111" s="302"/>
      <c r="BQ111" s="302"/>
      <c r="BR111" s="302"/>
      <c r="BS111" s="302"/>
      <c r="BT111" s="302"/>
      <c r="BU111" s="302"/>
      <c r="BV111" s="302"/>
      <c r="BW111" s="302"/>
      <c r="BX111" s="302"/>
      <c r="BY111" s="302"/>
      <c r="BZ111" s="302"/>
      <c r="CA111" s="302"/>
      <c r="CB111" s="302"/>
      <c r="CC111" s="302"/>
      <c r="CD111" s="302"/>
      <c r="CE111" s="302"/>
      <c r="CF111" s="302"/>
      <c r="CG111" s="302"/>
      <c r="CH111" s="302"/>
      <c r="CI111" s="302"/>
      <c r="CJ111" s="302"/>
      <c r="CK111" s="302"/>
      <c r="CM111" s="89" t="s">
        <v>65</v>
      </c>
      <c r="CN111" s="16">
        <f>IF(AND(CM109&lt;0,CN109&gt;0),"n/a",CN109/CM109-1)</f>
        <v>0.16233766233766245</v>
      </c>
      <c r="CO111" s="90">
        <f t="shared" ref="CO111" si="1529">IF(AND(CN109&lt;0,CO109&gt;0),"n/a",CO109/CN109-1)</f>
        <v>7.8212290502793325E-2</v>
      </c>
      <c r="CP111" s="16">
        <f t="shared" ref="CP111" si="1530">IF(AND(CO109&lt;0,CP109&gt;0),"n/a",CP109/CO109-1)</f>
        <v>4.1450777202072464E-2</v>
      </c>
      <c r="CQ111" s="90">
        <f t="shared" ref="CQ111" si="1531">IF(AND(CP109&lt;0,CQ109&gt;0),"n/a",CQ109/CP109-1)</f>
        <v>3.4825870646766122E-2</v>
      </c>
      <c r="CR111" s="16">
        <f t="shared" ref="CR111" si="1532">IF(AND(CQ109&lt;0,CR109&gt;0),"n/a",CR109/CQ109-1)</f>
        <v>5.2884615384615419E-2</v>
      </c>
      <c r="CS111" s="90">
        <f t="shared" ref="CS111" si="1533">IF(AND(CR109&lt;0,CS109&gt;0),"n/a",CS109/CR109-1)</f>
        <v>5.4794520547945202E-2</v>
      </c>
      <c r="CT111" s="16">
        <f t="shared" ref="CT111" si="1534">IF(AND(CS109&lt;0,CT109&gt;0),"n/a",CT109/CS109-1)</f>
        <v>3.2467532467532534E-2</v>
      </c>
      <c r="CU111" s="90">
        <f t="shared" ref="CU111" si="1535">IF(AND(CT109&lt;0,CU109&gt;0),"n/a",CU109/CT109-1)</f>
        <v>1.467505241090139E-2</v>
      </c>
      <c r="CV111" s="90">
        <f t="shared" ref="CV111" si="1536">IF(AND(CU109&lt;0,CV109&gt;0),"n/a",CV109/CU109-1)</f>
        <v>2.4793388429751984E-2</v>
      </c>
      <c r="CW111" s="90">
        <f t="shared" ref="CW111" si="1537">IF(AND(CV109&lt;0,CW109&gt;0),"n/a",CW109/CV109-1)</f>
        <v>4.0322580645161255E-2</v>
      </c>
      <c r="CX111" s="90">
        <f t="shared" ref="CX111" si="1538">IF(AND(CW109&lt;0,CX109&gt;0),"n/a",CX109/CW109-1)</f>
        <v>1.5503875968992276E-2</v>
      </c>
      <c r="CY111" s="90">
        <f t="shared" ref="CY111" si="1539">IF(AND(CX109&lt;0,CY109&gt;0),"n/a",CY109/CX109-1)</f>
        <v>1.5267175572519109E-2</v>
      </c>
      <c r="CZ111" s="90">
        <f t="shared" ref="CZ111" si="1540">IF(AND(CY109&lt;0,CZ109&gt;0),"n/a",CZ109/CY109-1)</f>
        <v>2.2556390977443552E-2</v>
      </c>
      <c r="DA111" s="220"/>
      <c r="DB111" s="219"/>
      <c r="DC111" s="220"/>
      <c r="DD111" s="220"/>
      <c r="DE111" s="220"/>
      <c r="DF111" s="220"/>
      <c r="DG111" s="220"/>
      <c r="DH111" s="220"/>
    </row>
    <row r="112" spans="1:112" ht="12" hidden="1" outlineLevel="2" x14ac:dyDescent="0.3">
      <c r="A112" s="291" t="s">
        <v>400</v>
      </c>
      <c r="B112" s="11">
        <v>138</v>
      </c>
      <c r="C112" s="11">
        <v>151</v>
      </c>
      <c r="D112" s="11">
        <v>167</v>
      </c>
      <c r="E112" s="11">
        <v>183</v>
      </c>
      <c r="F112" s="11">
        <v>201</v>
      </c>
      <c r="G112" s="11">
        <v>212</v>
      </c>
      <c r="H112" s="11">
        <v>221</v>
      </c>
      <c r="I112" s="11">
        <v>229</v>
      </c>
      <c r="J112" s="11">
        <v>239</v>
      </c>
      <c r="K112" s="11">
        <v>246</v>
      </c>
      <c r="L112" s="11">
        <v>253</v>
      </c>
      <c r="M112" s="11">
        <v>261</v>
      </c>
      <c r="N112" s="11">
        <v>269</v>
      </c>
      <c r="O112" s="11">
        <v>272</v>
      </c>
      <c r="P112" s="11">
        <v>276</v>
      </c>
      <c r="Q112" s="11">
        <v>282</v>
      </c>
      <c r="R112" s="11">
        <v>289</v>
      </c>
      <c r="S112" s="11">
        <v>292</v>
      </c>
      <c r="T112" s="11">
        <v>296</v>
      </c>
      <c r="U112" s="11">
        <v>301</v>
      </c>
      <c r="V112" s="11">
        <v>307</v>
      </c>
      <c r="W112" s="11">
        <v>311</v>
      </c>
      <c r="X112" s="11">
        <v>314.5</v>
      </c>
      <c r="Y112" s="11">
        <v>323</v>
      </c>
      <c r="Z112" s="11">
        <v>333</v>
      </c>
      <c r="AA112" s="11">
        <v>338</v>
      </c>
      <c r="AB112" s="11">
        <v>342</v>
      </c>
      <c r="AC112" s="11">
        <v>349</v>
      </c>
      <c r="AD112" s="11">
        <v>354</v>
      </c>
      <c r="AE112" s="11">
        <v>360</v>
      </c>
      <c r="AF112" s="11">
        <v>364</v>
      </c>
      <c r="AG112" s="11">
        <v>370</v>
      </c>
      <c r="AH112" s="11">
        <v>377</v>
      </c>
      <c r="AI112" s="11">
        <v>376</v>
      </c>
      <c r="AJ112" s="11">
        <v>375.25</v>
      </c>
      <c r="AK112" s="11">
        <v>380.5</v>
      </c>
      <c r="AL112" s="11">
        <v>383.5</v>
      </c>
      <c r="AM112" s="11">
        <v>384.8</v>
      </c>
      <c r="AN112" s="11">
        <v>387</v>
      </c>
      <c r="AO112" s="11">
        <v>394</v>
      </c>
      <c r="AP112" s="11">
        <v>406</v>
      </c>
      <c r="AQ112" s="11">
        <v>410</v>
      </c>
      <c r="AR112" s="11">
        <v>413</v>
      </c>
      <c r="AS112" s="11">
        <v>419</v>
      </c>
      <c r="AT112" s="11">
        <v>423</v>
      </c>
      <c r="AU112" s="111">
        <v>420</v>
      </c>
      <c r="AV112" s="111">
        <v>423</v>
      </c>
      <c r="AW112" s="111">
        <v>427</v>
      </c>
      <c r="AX112" s="111">
        <v>418</v>
      </c>
      <c r="AY112" s="111">
        <v>407</v>
      </c>
      <c r="AZ112" s="111">
        <v>408</v>
      </c>
      <c r="BA112" s="111">
        <v>407</v>
      </c>
      <c r="BB112" s="111">
        <v>411</v>
      </c>
      <c r="BC112" s="111">
        <v>409</v>
      </c>
      <c r="BD112" s="111">
        <v>408</v>
      </c>
      <c r="BE112" s="111">
        <v>408</v>
      </c>
      <c r="BF112" s="219"/>
      <c r="BG112" s="219"/>
      <c r="BH112" s="219"/>
      <c r="BI112" s="219"/>
      <c r="BJ112" s="219"/>
      <c r="BK112" s="219"/>
      <c r="BL112" s="219"/>
      <c r="BM112" s="219"/>
      <c r="BN112" s="302"/>
      <c r="BO112" s="302"/>
      <c r="BP112" s="302"/>
      <c r="BQ112" s="302"/>
      <c r="BR112" s="302"/>
      <c r="BS112" s="302"/>
      <c r="BT112" s="302"/>
      <c r="BU112" s="302"/>
      <c r="BV112" s="302"/>
      <c r="BW112" s="302"/>
      <c r="BX112" s="302"/>
      <c r="BY112" s="302"/>
      <c r="BZ112" s="302"/>
      <c r="CA112" s="302"/>
      <c r="CB112" s="302"/>
      <c r="CC112" s="302"/>
      <c r="CD112" s="302"/>
      <c r="CE112" s="302"/>
      <c r="CF112" s="302"/>
      <c r="CG112" s="302"/>
      <c r="CH112" s="302"/>
      <c r="CI112" s="302"/>
      <c r="CJ112" s="302"/>
      <c r="CK112" s="302"/>
      <c r="CM112" s="93">
        <f>E112</f>
        <v>183</v>
      </c>
      <c r="CN112" s="67">
        <f>I112</f>
        <v>229</v>
      </c>
      <c r="CO112" s="93">
        <f>M112</f>
        <v>261</v>
      </c>
      <c r="CP112" s="67">
        <f>Q112</f>
        <v>282</v>
      </c>
      <c r="CQ112" s="93">
        <f>U112</f>
        <v>301</v>
      </c>
      <c r="CR112" s="67">
        <f>Y112</f>
        <v>323</v>
      </c>
      <c r="CS112" s="93">
        <f>AC112</f>
        <v>349</v>
      </c>
      <c r="CT112" s="67">
        <f>AG112</f>
        <v>370</v>
      </c>
      <c r="CU112" s="93">
        <f>AK112</f>
        <v>380.5</v>
      </c>
      <c r="CV112" s="93">
        <f>AO112</f>
        <v>394</v>
      </c>
      <c r="CW112" s="93">
        <f>AS112</f>
        <v>419</v>
      </c>
      <c r="CX112" s="93">
        <f>AW112</f>
        <v>427</v>
      </c>
      <c r="CY112" s="93">
        <f>BA112</f>
        <v>407</v>
      </c>
      <c r="CZ112" s="93">
        <f>BE112</f>
        <v>408</v>
      </c>
      <c r="DA112" s="220"/>
      <c r="DB112" s="220"/>
      <c r="DC112" s="220"/>
      <c r="DD112" s="220"/>
      <c r="DE112" s="220"/>
      <c r="DF112" s="220"/>
      <c r="DG112" s="220"/>
      <c r="DH112" s="220"/>
    </row>
    <row r="113" spans="1:112" ht="12" hidden="1" outlineLevel="2" x14ac:dyDescent="0.3">
      <c r="A113" s="140" t="s">
        <v>1</v>
      </c>
      <c r="B113" s="15" t="s">
        <v>65</v>
      </c>
      <c r="C113" s="16">
        <f>IF(AND(B112&lt;0,C112&gt;0),"n/a",C112/B112-1)</f>
        <v>9.4202898550724612E-2</v>
      </c>
      <c r="D113" s="16">
        <f t="shared" ref="D113" si="1541">IF(AND(C112&lt;0,D112&gt;0),"n/a",D112/C112-1)</f>
        <v>0.10596026490066235</v>
      </c>
      <c r="E113" s="16">
        <f t="shared" ref="E113" si="1542">IF(AND(D112&lt;0,E112&gt;0),"n/a",E112/D112-1)</f>
        <v>9.5808383233533023E-2</v>
      </c>
      <c r="F113" s="16">
        <f>IF(AND(E112&lt;0,F112&gt;0),"n/a",F112/E112-1)</f>
        <v>9.8360655737705027E-2</v>
      </c>
      <c r="G113" s="16">
        <f t="shared" ref="G113" si="1543">IF(AND(F112&lt;0,G112&gt;0),"n/a",G112/F112-1)</f>
        <v>5.4726368159204064E-2</v>
      </c>
      <c r="H113" s="16">
        <f t="shared" ref="H113" si="1544">IF(AND(G112&lt;0,H112&gt;0),"n/a",H112/G112-1)</f>
        <v>4.2452830188679291E-2</v>
      </c>
      <c r="I113" s="16">
        <f t="shared" ref="I113" si="1545">IF(AND(H112&lt;0,I112&gt;0),"n/a",I112/H112-1)</f>
        <v>3.6199095022624528E-2</v>
      </c>
      <c r="J113" s="16">
        <f t="shared" ref="J113" si="1546">IF(AND(I112&lt;0,J112&gt;0),"n/a",J112/I112-1)</f>
        <v>4.366812227074246E-2</v>
      </c>
      <c r="K113" s="16">
        <f t="shared" ref="K113" si="1547">IF(AND(J112&lt;0,K112&gt;0),"n/a",K112/J112-1)</f>
        <v>2.9288702928870203E-2</v>
      </c>
      <c r="L113" s="16">
        <f t="shared" ref="L113" si="1548">IF(AND(K112&lt;0,L112&gt;0),"n/a",L112/K112-1)</f>
        <v>2.8455284552845628E-2</v>
      </c>
      <c r="M113" s="16">
        <f t="shared" ref="M113" si="1549">IF(AND(L112&lt;0,M112&gt;0),"n/a",M112/L112-1)</f>
        <v>3.1620553359683834E-2</v>
      </c>
      <c r="N113" s="16">
        <f t="shared" ref="N113" si="1550">IF(AND(M112&lt;0,N112&gt;0),"n/a",N112/M112-1)</f>
        <v>3.0651340996168619E-2</v>
      </c>
      <c r="O113" s="16">
        <f t="shared" ref="O113" si="1551">IF(AND(N112&lt;0,O112&gt;0),"n/a",O112/N112-1)</f>
        <v>1.1152416356877248E-2</v>
      </c>
      <c r="P113" s="16">
        <f t="shared" ref="P113" si="1552">IF(AND(O112&lt;0,P112&gt;0),"n/a",P112/O112-1)</f>
        <v>1.4705882352941124E-2</v>
      </c>
      <c r="Q113" s="16">
        <f t="shared" ref="Q113" si="1553">IF(AND(P112&lt;0,Q112&gt;0),"n/a",Q112/P112-1)</f>
        <v>2.1739130434782705E-2</v>
      </c>
      <c r="R113" s="16">
        <f t="shared" ref="R113" si="1554">IF(AND(Q112&lt;0,R112&gt;0),"n/a",R112/Q112-1)</f>
        <v>2.4822695035461084E-2</v>
      </c>
      <c r="S113" s="16">
        <f t="shared" ref="S113" si="1555">IF(AND(R112&lt;0,S112&gt;0),"n/a",S112/R112-1)</f>
        <v>1.0380622837370179E-2</v>
      </c>
      <c r="T113" s="16">
        <f t="shared" ref="T113" si="1556">IF(AND(S112&lt;0,T112&gt;0),"n/a",T112/S112-1)</f>
        <v>1.3698630136986356E-2</v>
      </c>
      <c r="U113" s="16">
        <f t="shared" ref="U113" si="1557">IF(AND(T112&lt;0,U112&gt;0),"n/a",U112/T112-1)</f>
        <v>1.6891891891891886E-2</v>
      </c>
      <c r="V113" s="16">
        <f t="shared" ref="V113" si="1558">IF(AND(U112&lt;0,V112&gt;0),"n/a",V112/U112-1)</f>
        <v>1.9933554817275656E-2</v>
      </c>
      <c r="W113" s="16">
        <f t="shared" ref="W113" si="1559">IF(AND(V112&lt;0,W112&gt;0),"n/a",W112/V112-1)</f>
        <v>1.3029315960912058E-2</v>
      </c>
      <c r="X113" s="16">
        <f t="shared" ref="X113" si="1560">IF(AND(W112&lt;0,X112&gt;0),"n/a",X112/W112-1)</f>
        <v>1.12540192926045E-2</v>
      </c>
      <c r="Y113" s="16">
        <f t="shared" ref="Y113" si="1561">IF(AND(X112&lt;0,Y112&gt;0),"n/a",Y112/X112-1)</f>
        <v>2.7027027027026973E-2</v>
      </c>
      <c r="Z113" s="16">
        <f t="shared" ref="Z113" si="1562">IF(AND(Y112&lt;0,Z112&gt;0),"n/a",Z112/Y112-1)</f>
        <v>3.0959752321981338E-2</v>
      </c>
      <c r="AA113" s="16">
        <f t="shared" ref="AA113" si="1563">IF(AND(Z112&lt;0,AA112&gt;0),"n/a",AA112/Z112-1)</f>
        <v>1.501501501501501E-2</v>
      </c>
      <c r="AB113" s="16">
        <f t="shared" ref="AB113" si="1564">IF(AND(AA112&lt;0,AB112&gt;0),"n/a",AB112/AA112-1)</f>
        <v>1.1834319526627279E-2</v>
      </c>
      <c r="AC113" s="16">
        <f t="shared" ref="AC113" si="1565">IF(AND(AB112&lt;0,AC112&gt;0),"n/a",AC112/AB112-1)</f>
        <v>2.0467836257309857E-2</v>
      </c>
      <c r="AD113" s="16">
        <f t="shared" ref="AD113" si="1566">IF(AND(AC112&lt;0,AD112&gt;0),"n/a",AD112/AC112-1)</f>
        <v>1.4326647564469885E-2</v>
      </c>
      <c r="AE113" s="16">
        <f t="shared" ref="AE113" si="1567">IF(AND(AD112&lt;0,AE112&gt;0),"n/a",AE112/AD112-1)</f>
        <v>1.6949152542372836E-2</v>
      </c>
      <c r="AF113" s="16">
        <f t="shared" ref="AF113" si="1568">IF(AND(AE112&lt;0,AF112&gt;0),"n/a",AF112/AE112-1)</f>
        <v>1.1111111111111072E-2</v>
      </c>
      <c r="AG113" s="16">
        <f t="shared" ref="AG113" si="1569">IF(AND(AF112&lt;0,AG112&gt;0),"n/a",AG112/AF112-1)</f>
        <v>1.6483516483516425E-2</v>
      </c>
      <c r="AH113" s="16">
        <f t="shared" ref="AH113" si="1570">IF(AND(AG112&lt;0,AH112&gt;0),"n/a",AH112/AG112-1)</f>
        <v>1.8918918918918948E-2</v>
      </c>
      <c r="AI113" s="16">
        <f t="shared" ref="AI113" si="1571">IF(AND(AH112&lt;0,AI112&gt;0),"n/a",AI112/AH112-1)</f>
        <v>-2.6525198938992522E-3</v>
      </c>
      <c r="AJ113" s="16">
        <f t="shared" ref="AJ113" si="1572">IF(AND(AI112&lt;0,AJ112&gt;0),"n/a",AJ112/AI112-1)</f>
        <v>-1.9946808510638014E-3</v>
      </c>
      <c r="AK113" s="16">
        <f t="shared" ref="AK113" si="1573">IF(AND(AJ112&lt;0,AK112&gt;0),"n/a",AK112/AJ112-1)</f>
        <v>1.3990672884743427E-2</v>
      </c>
      <c r="AL113" s="16">
        <f t="shared" ref="AL113" si="1574">IF(AND(AK112&lt;0,AL112&gt;0),"n/a",AL112/AK112-1)</f>
        <v>7.8843626806832656E-3</v>
      </c>
      <c r="AM113" s="16">
        <f t="shared" ref="AM113" si="1575">IF(AND(AL112&lt;0,AM112&gt;0),"n/a",AM112/AL112-1)</f>
        <v>3.3898305084745228E-3</v>
      </c>
      <c r="AN113" s="16">
        <f t="shared" ref="AN113" si="1576">IF(AND(AM112&lt;0,AN112&gt;0),"n/a",AN112/AM112-1)</f>
        <v>5.717255717255787E-3</v>
      </c>
      <c r="AO113" s="16">
        <f t="shared" ref="AO113" si="1577">IF(AND(AN112&lt;0,AO112&gt;0),"n/a",AO112/AN112-1)</f>
        <v>1.8087855297157729E-2</v>
      </c>
      <c r="AP113" s="16">
        <f t="shared" ref="AP113" si="1578">IF(AND(AO112&lt;0,AP112&gt;0),"n/a",AP112/AO112-1)</f>
        <v>3.0456852791878264E-2</v>
      </c>
      <c r="AQ113" s="16">
        <f t="shared" ref="AQ113" si="1579">IF(AND(AP112&lt;0,AQ112&gt;0),"n/a",AQ112/AP112-1)</f>
        <v>9.8522167487684609E-3</v>
      </c>
      <c r="AR113" s="16">
        <f t="shared" ref="AR113" si="1580">IF(AND(AQ112&lt;0,AR112&gt;0),"n/a",AR112/AQ112-1)</f>
        <v>7.3170731707317138E-3</v>
      </c>
      <c r="AS113" s="16">
        <f t="shared" ref="AS113" si="1581">IF(AND(AR112&lt;0,AS112&gt;0),"n/a",AS112/AR112-1)</f>
        <v>1.4527845036319542E-2</v>
      </c>
      <c r="AT113" s="16">
        <f t="shared" ref="AT113" si="1582">IF(AND(AS112&lt;0,AT112&gt;0),"n/a",AT112/AS112-1)</f>
        <v>9.5465393794749165E-3</v>
      </c>
      <c r="AU113" s="16">
        <f t="shared" ref="AU113" si="1583">IF(AND(AT112&lt;0,AU112&gt;0),"n/a",AU112/AT112-1)</f>
        <v>-7.0921985815602939E-3</v>
      </c>
      <c r="AV113" s="16">
        <f t="shared" ref="AV113" si="1584">IF(AND(AU112&lt;0,AV112&gt;0),"n/a",AV112/AU112-1)</f>
        <v>7.1428571428571175E-3</v>
      </c>
      <c r="AW113" s="16">
        <f t="shared" ref="AW113" si="1585">IF(AND(AV112&lt;0,AW112&gt;0),"n/a",AW112/AV112-1)</f>
        <v>9.4562647754137252E-3</v>
      </c>
      <c r="AX113" s="16">
        <f t="shared" ref="AX113" si="1586">IF(AND(AW112&lt;0,AX112&gt;0),"n/a",AX112/AW112-1)</f>
        <v>-2.1077283372365363E-2</v>
      </c>
      <c r="AY113" s="16">
        <f t="shared" ref="AY113" si="1587">IF(AND(AX112&lt;0,AY112&gt;0),"n/a",AY112/AX112-1)</f>
        <v>-2.6315789473684181E-2</v>
      </c>
      <c r="AZ113" s="16">
        <f t="shared" ref="AZ113" si="1588">IF(AND(AY112&lt;0,AZ112&gt;0),"n/a",AZ112/AY112-1)</f>
        <v>2.4570024570025328E-3</v>
      </c>
      <c r="BA113" s="16">
        <f t="shared" ref="BA113" si="1589">IF(AND(AZ112&lt;0,BA112&gt;0),"n/a",BA112/AZ112-1)</f>
        <v>-2.450980392156854E-3</v>
      </c>
      <c r="BB113" s="16">
        <f t="shared" ref="BB113" si="1590">IF(AND(BA112&lt;0,BB112&gt;0),"n/a",BB112/BA112-1)</f>
        <v>9.8280098280099093E-3</v>
      </c>
      <c r="BC113" s="34">
        <f t="shared" ref="BC113" si="1591">IF(AND(BB112&lt;0,BC112&gt;0),"n/a",BC112/BB112-1)</f>
        <v>-4.8661800486617945E-3</v>
      </c>
      <c r="BD113" s="34">
        <f t="shared" ref="BD113" si="1592">IF(AND(BC112&lt;0,BD112&gt;0),"n/a",BD112/BC112-1)</f>
        <v>-2.4449877750610804E-3</v>
      </c>
      <c r="BE113" s="34">
        <f t="shared" ref="BE113" si="1593">IF(AND(BD112&lt;0,BE112&gt;0),"n/a",BE112/BD112-1)</f>
        <v>0</v>
      </c>
      <c r="BF113" s="219"/>
      <c r="BG113" s="219"/>
      <c r="BH113" s="219"/>
      <c r="BI113" s="219"/>
      <c r="BJ113" s="219"/>
      <c r="BK113" s="219"/>
      <c r="BL113" s="219"/>
      <c r="BM113" s="219"/>
      <c r="BN113" s="302"/>
      <c r="BO113" s="302"/>
      <c r="BP113" s="302"/>
      <c r="BQ113" s="302"/>
      <c r="BR113" s="302"/>
      <c r="BS113" s="302"/>
      <c r="BT113" s="302"/>
      <c r="BU113" s="302"/>
      <c r="BV113" s="302"/>
      <c r="BW113" s="302"/>
      <c r="BX113" s="302"/>
      <c r="BY113" s="302"/>
      <c r="BZ113" s="302"/>
      <c r="CA113" s="302"/>
      <c r="CB113" s="302"/>
      <c r="CC113" s="302"/>
      <c r="CD113" s="302"/>
      <c r="CE113" s="302"/>
      <c r="CF113" s="302"/>
      <c r="CG113" s="302"/>
      <c r="CH113" s="302"/>
      <c r="CI113" s="302"/>
      <c r="CJ113" s="302"/>
      <c r="CK113" s="302"/>
      <c r="CM113" s="89" t="s">
        <v>65</v>
      </c>
      <c r="CN113" s="15" t="s">
        <v>65</v>
      </c>
      <c r="CO113" s="89" t="s">
        <v>65</v>
      </c>
      <c r="CP113" s="15" t="s">
        <v>65</v>
      </c>
      <c r="CQ113" s="89" t="s">
        <v>65</v>
      </c>
      <c r="CR113" s="15" t="s">
        <v>65</v>
      </c>
      <c r="CS113" s="89" t="s">
        <v>65</v>
      </c>
      <c r="CT113" s="15" t="s">
        <v>65</v>
      </c>
      <c r="CU113" s="89" t="s">
        <v>65</v>
      </c>
      <c r="CV113" s="89" t="s">
        <v>65</v>
      </c>
      <c r="CW113" s="89" t="s">
        <v>65</v>
      </c>
      <c r="CX113" s="89" t="s">
        <v>65</v>
      </c>
      <c r="CY113" s="89" t="s">
        <v>65</v>
      </c>
      <c r="CZ113" s="89" t="s">
        <v>65</v>
      </c>
      <c r="DA113" s="220"/>
      <c r="DB113" s="220"/>
      <c r="DC113" s="220"/>
      <c r="DD113" s="220"/>
      <c r="DE113" s="220"/>
      <c r="DF113" s="220"/>
      <c r="DG113" s="220"/>
      <c r="DH113" s="220"/>
    </row>
    <row r="114" spans="1:112" ht="12" hidden="1" outlineLevel="2" x14ac:dyDescent="0.3">
      <c r="A114" s="140" t="s">
        <v>2</v>
      </c>
      <c r="B114" s="15" t="s">
        <v>65</v>
      </c>
      <c r="C114" s="15" t="s">
        <v>65</v>
      </c>
      <c r="D114" s="15" t="s">
        <v>65</v>
      </c>
      <c r="E114" s="15" t="s">
        <v>65</v>
      </c>
      <c r="F114" s="16">
        <f>IF(AND(B112&lt;0,F112&gt;0),"n/a",F112/B112-1)</f>
        <v>0.45652173913043481</v>
      </c>
      <c r="G114" s="16">
        <f t="shared" ref="G114" si="1594">IF(AND(C112&lt;0,G112&gt;0),"n/a",G112/C112-1)</f>
        <v>0.4039735099337749</v>
      </c>
      <c r="H114" s="16">
        <f t="shared" ref="H114" si="1595">IF(AND(D112&lt;0,H112&gt;0),"n/a",H112/D112-1)</f>
        <v>0.32335329341317376</v>
      </c>
      <c r="I114" s="16">
        <f t="shared" ref="I114" si="1596">IF(AND(E112&lt;0,I112&gt;0),"n/a",I112/E112-1)</f>
        <v>0.25136612021857929</v>
      </c>
      <c r="J114" s="16">
        <f t="shared" ref="J114" si="1597">IF(AND(F112&lt;0,J112&gt;0),"n/a",J112/F112-1)</f>
        <v>0.18905472636815923</v>
      </c>
      <c r="K114" s="16">
        <f t="shared" ref="K114" si="1598">IF(AND(G112&lt;0,K112&gt;0),"n/a",K112/G112-1)</f>
        <v>0.16037735849056611</v>
      </c>
      <c r="L114" s="16">
        <f t="shared" ref="L114" si="1599">IF(AND(H112&lt;0,L112&gt;0),"n/a",L112/H112-1)</f>
        <v>0.14479638009049767</v>
      </c>
      <c r="M114" s="16">
        <f t="shared" ref="M114" si="1600">IF(AND(I112&lt;0,M112&gt;0),"n/a",M112/I112-1)</f>
        <v>0.13973799126637565</v>
      </c>
      <c r="N114" s="16">
        <f t="shared" ref="N114" si="1601">IF(AND(J112&lt;0,N112&gt;0),"n/a",N112/J112-1)</f>
        <v>0.12552301255230125</v>
      </c>
      <c r="O114" s="16">
        <f t="shared" ref="O114" si="1602">IF(AND(K112&lt;0,O112&gt;0),"n/a",O112/K112-1)</f>
        <v>0.10569105691056913</v>
      </c>
      <c r="P114" s="16">
        <f t="shared" ref="P114" si="1603">IF(AND(L112&lt;0,P112&gt;0),"n/a",P112/L112-1)</f>
        <v>9.0909090909090828E-2</v>
      </c>
      <c r="Q114" s="16">
        <f t="shared" ref="Q114" si="1604">IF(AND(M112&lt;0,Q112&gt;0),"n/a",Q112/M112-1)</f>
        <v>8.0459770114942541E-2</v>
      </c>
      <c r="R114" s="16">
        <f t="shared" ref="R114" si="1605">IF(AND(N112&lt;0,R112&gt;0),"n/a",R112/N112-1)</f>
        <v>7.4349442379182173E-2</v>
      </c>
      <c r="S114" s="16">
        <f t="shared" ref="S114" si="1606">IF(AND(O112&lt;0,S112&gt;0),"n/a",S112/O112-1)</f>
        <v>7.3529411764705843E-2</v>
      </c>
      <c r="T114" s="16">
        <f t="shared" ref="T114" si="1607">IF(AND(P112&lt;0,T112&gt;0),"n/a",T112/P112-1)</f>
        <v>7.2463768115942129E-2</v>
      </c>
      <c r="U114" s="16">
        <f t="shared" ref="U114" si="1608">IF(AND(Q112&lt;0,U112&gt;0),"n/a",U112/Q112-1)</f>
        <v>6.7375886524822626E-2</v>
      </c>
      <c r="V114" s="16">
        <f t="shared" ref="V114" si="1609">IF(AND(R112&lt;0,V112&gt;0),"n/a",V112/R112-1)</f>
        <v>6.2283737024221519E-2</v>
      </c>
      <c r="W114" s="16">
        <f t="shared" ref="W114" si="1610">IF(AND(S112&lt;0,W112&gt;0),"n/a",W112/S112-1)</f>
        <v>6.5068493150684859E-2</v>
      </c>
      <c r="X114" s="16">
        <f t="shared" ref="X114" si="1611">IF(AND(T112&lt;0,X112&gt;0),"n/a",X112/T112-1)</f>
        <v>6.25E-2</v>
      </c>
      <c r="Y114" s="16">
        <f t="shared" ref="Y114" si="1612">IF(AND(U112&lt;0,Y112&gt;0),"n/a",Y112/U112-1)</f>
        <v>7.3089700996677776E-2</v>
      </c>
      <c r="Z114" s="16">
        <f t="shared" ref="Z114" si="1613">IF(AND(V112&lt;0,Z112&gt;0),"n/a",Z112/V112-1)</f>
        <v>8.4690553745928376E-2</v>
      </c>
      <c r="AA114" s="16">
        <f t="shared" ref="AA114" si="1614">IF(AND(W112&lt;0,AA112&gt;0),"n/a",AA112/W112-1)</f>
        <v>8.6816720257234747E-2</v>
      </c>
      <c r="AB114" s="16">
        <f t="shared" ref="AB114" si="1615">IF(AND(X112&lt;0,AB112&gt;0),"n/a",AB112/X112-1)</f>
        <v>8.744038155802869E-2</v>
      </c>
      <c r="AC114" s="16">
        <f t="shared" ref="AC114" si="1616">IF(AND(Y112&lt;0,AC112&gt;0),"n/a",AC112/Y112-1)</f>
        <v>8.0495356037151744E-2</v>
      </c>
      <c r="AD114" s="16">
        <f t="shared" ref="AD114" si="1617">IF(AND(Z112&lt;0,AD112&gt;0),"n/a",AD112/Z112-1)</f>
        <v>6.3063063063063085E-2</v>
      </c>
      <c r="AE114" s="16">
        <f t="shared" ref="AE114" si="1618">IF(AND(AA112&lt;0,AE112&gt;0),"n/a",AE112/AA112-1)</f>
        <v>6.5088757396449815E-2</v>
      </c>
      <c r="AF114" s="16">
        <f t="shared" ref="AF114" si="1619">IF(AND(AB112&lt;0,AF112&gt;0),"n/a",AF112/AB112-1)</f>
        <v>6.4327485380117011E-2</v>
      </c>
      <c r="AG114" s="16">
        <f t="shared" ref="AG114" si="1620">IF(AND(AC112&lt;0,AG112&gt;0),"n/a",AG112/AC112-1)</f>
        <v>6.0171919770773741E-2</v>
      </c>
      <c r="AH114" s="16">
        <f t="shared" ref="AH114" si="1621">IF(AND(AD112&lt;0,AH112&gt;0),"n/a",AH112/AD112-1)</f>
        <v>6.4971751412429279E-2</v>
      </c>
      <c r="AI114" s="16">
        <f t="shared" ref="AI114" si="1622">IF(AND(AE112&lt;0,AI112&gt;0),"n/a",AI112/AE112-1)</f>
        <v>4.4444444444444509E-2</v>
      </c>
      <c r="AJ114" s="16">
        <f t="shared" ref="AJ114" si="1623">IF(AND(AF112&lt;0,AJ112&gt;0),"n/a",AJ112/AF112-1)</f>
        <v>3.0906593406593297E-2</v>
      </c>
      <c r="AK114" s="16">
        <f t="shared" ref="AK114" si="1624">IF(AND(AG112&lt;0,AK112&gt;0),"n/a",AK112/AG112-1)</f>
        <v>2.8378378378378422E-2</v>
      </c>
      <c r="AL114" s="16">
        <f t="shared" ref="AL114" si="1625">IF(AND(AH112&lt;0,AL112&gt;0),"n/a",AL112/AH112-1)</f>
        <v>1.7241379310344751E-2</v>
      </c>
      <c r="AM114" s="16">
        <f t="shared" ref="AM114" si="1626">IF(AND(AI112&lt;0,AM112&gt;0),"n/a",AM112/AI112-1)</f>
        <v>2.3404255319148914E-2</v>
      </c>
      <c r="AN114" s="16">
        <f t="shared" ref="AN114" si="1627">IF(AND(AJ112&lt;0,AN112&gt;0),"n/a",AN112/AJ112-1)</f>
        <v>3.1312458361092643E-2</v>
      </c>
      <c r="AO114" s="16">
        <f t="shared" ref="AO114" si="1628">IF(AND(AK112&lt;0,AO112&gt;0),"n/a",AO112/AK112-1)</f>
        <v>3.5479632063074806E-2</v>
      </c>
      <c r="AP114" s="16">
        <f t="shared" ref="AP114" si="1629">IF(AND(AL112&lt;0,AP112&gt;0),"n/a",AP112/AL112-1)</f>
        <v>5.867014341590604E-2</v>
      </c>
      <c r="AQ114" s="16">
        <f t="shared" ref="AQ114" si="1630">IF(AND(AM112&lt;0,AQ112&gt;0),"n/a",AQ112/AM112-1)</f>
        <v>6.548856548856552E-2</v>
      </c>
      <c r="AR114" s="16">
        <f t="shared" ref="AR114" si="1631">IF(AND(AN112&lt;0,AR112&gt;0),"n/a",AR112/AN112-1)</f>
        <v>6.7183462532299787E-2</v>
      </c>
      <c r="AS114" s="16">
        <f t="shared" ref="AS114" si="1632">IF(AND(AO112&lt;0,AS112&gt;0),"n/a",AS112/AO112-1)</f>
        <v>6.3451776649746217E-2</v>
      </c>
      <c r="AT114" s="16">
        <f t="shared" ref="AT114" si="1633">IF(AND(AP112&lt;0,AT112&gt;0),"n/a",AT112/AP112-1)</f>
        <v>4.1871921182266014E-2</v>
      </c>
      <c r="AU114" s="16">
        <f t="shared" ref="AU114" si="1634">IF(AND(AQ112&lt;0,AU112&gt;0),"n/a",AU112/AQ112-1)</f>
        <v>2.4390243902439046E-2</v>
      </c>
      <c r="AV114" s="16">
        <f t="shared" ref="AV114" si="1635">IF(AND(AR112&lt;0,AV112&gt;0),"n/a",AV112/AR112-1)</f>
        <v>2.4213075060532718E-2</v>
      </c>
      <c r="AW114" s="16">
        <f t="shared" ref="AW114" si="1636">IF(AND(AS112&lt;0,AW112&gt;0),"n/a",AW112/AS112-1)</f>
        <v>1.9093078758949833E-2</v>
      </c>
      <c r="AX114" s="16">
        <f t="shared" ref="AX114" si="1637">IF(AND(AT112&lt;0,AX112&gt;0),"n/a",AX112/AT112-1)</f>
        <v>-1.1820330969267157E-2</v>
      </c>
      <c r="AY114" s="16">
        <f t="shared" ref="AY114" si="1638">IF(AND(AU112&lt;0,AY112&gt;0),"n/a",AY112/AU112-1)</f>
        <v>-3.0952380952380953E-2</v>
      </c>
      <c r="AZ114" s="16">
        <f t="shared" ref="AZ114" si="1639">IF(AND(AV112&lt;0,AZ112&gt;0),"n/a",AZ112/AV112-1)</f>
        <v>-3.546099290780147E-2</v>
      </c>
      <c r="BA114" s="16">
        <f t="shared" ref="BA114" si="1640">IF(AND(AW112&lt;0,BA112&gt;0),"n/a",BA112/AW112-1)</f>
        <v>-4.6838407494145251E-2</v>
      </c>
      <c r="BB114" s="16">
        <f t="shared" ref="BB114" si="1641">IF(AND(AX112&lt;0,BB112&gt;0),"n/a",BB112/AX112-1)</f>
        <v>-1.674641148325362E-2</v>
      </c>
      <c r="BC114" s="34">
        <f t="shared" ref="BC114" si="1642">IF(AND(AY112&lt;0,BC112&gt;0),"n/a",BC112/AY112-1)</f>
        <v>4.9140049140048436E-3</v>
      </c>
      <c r="BD114" s="34">
        <f t="shared" ref="BD114" si="1643">IF(AND(AZ112&lt;0,BD112&gt;0),"n/a",BD112/AZ112-1)</f>
        <v>0</v>
      </c>
      <c r="BE114" s="34">
        <f t="shared" ref="BE114" si="1644">IF(AND(BA112&lt;0,BE112&gt;0),"n/a",BE112/BA112-1)</f>
        <v>2.4570024570025328E-3</v>
      </c>
      <c r="BF114" s="219"/>
      <c r="BG114" s="219"/>
      <c r="BH114" s="219"/>
      <c r="BI114" s="219"/>
      <c r="BJ114" s="219"/>
      <c r="BK114" s="219"/>
      <c r="BL114" s="219"/>
      <c r="BM114" s="219"/>
      <c r="BN114" s="302"/>
      <c r="BO114" s="302"/>
      <c r="BP114" s="302"/>
      <c r="BQ114" s="302"/>
      <c r="BR114" s="302"/>
      <c r="BS114" s="302"/>
      <c r="BT114" s="302"/>
      <c r="BU114" s="302"/>
      <c r="BV114" s="302"/>
      <c r="BW114" s="302"/>
      <c r="BX114" s="302"/>
      <c r="BY114" s="302"/>
      <c r="BZ114" s="302"/>
      <c r="CA114" s="302"/>
      <c r="CB114" s="302"/>
      <c r="CC114" s="302"/>
      <c r="CD114" s="302"/>
      <c r="CE114" s="302"/>
      <c r="CF114" s="302"/>
      <c r="CG114" s="302"/>
      <c r="CH114" s="302"/>
      <c r="CI114" s="302"/>
      <c r="CJ114" s="302"/>
      <c r="CK114" s="302"/>
      <c r="CM114" s="89" t="s">
        <v>65</v>
      </c>
      <c r="CN114" s="16">
        <f>IF(AND(CM112&lt;0,CN112&gt;0),"n/a",CN112/CM112-1)</f>
        <v>0.25136612021857929</v>
      </c>
      <c r="CO114" s="90">
        <f t="shared" ref="CO114" si="1645">IF(AND(CN112&lt;0,CO112&gt;0),"n/a",CO112/CN112-1)</f>
        <v>0.13973799126637565</v>
      </c>
      <c r="CP114" s="16">
        <f t="shared" ref="CP114" si="1646">IF(AND(CO112&lt;0,CP112&gt;0),"n/a",CP112/CO112-1)</f>
        <v>8.0459770114942541E-2</v>
      </c>
      <c r="CQ114" s="90">
        <f t="shared" ref="CQ114" si="1647">IF(AND(CP112&lt;0,CQ112&gt;0),"n/a",CQ112/CP112-1)</f>
        <v>6.7375886524822626E-2</v>
      </c>
      <c r="CR114" s="16">
        <f t="shared" ref="CR114" si="1648">IF(AND(CQ112&lt;0,CR112&gt;0),"n/a",CR112/CQ112-1)</f>
        <v>7.3089700996677776E-2</v>
      </c>
      <c r="CS114" s="90">
        <f t="shared" ref="CS114" si="1649">IF(AND(CR112&lt;0,CS112&gt;0),"n/a",CS112/CR112-1)</f>
        <v>8.0495356037151744E-2</v>
      </c>
      <c r="CT114" s="16">
        <f t="shared" ref="CT114" si="1650">IF(AND(CS112&lt;0,CT112&gt;0),"n/a",CT112/CS112-1)</f>
        <v>6.0171919770773741E-2</v>
      </c>
      <c r="CU114" s="90">
        <f t="shared" ref="CU114" si="1651">IF(AND(CT112&lt;0,CU112&gt;0),"n/a",CU112/CT112-1)</f>
        <v>2.8378378378378422E-2</v>
      </c>
      <c r="CV114" s="90">
        <f t="shared" ref="CV114" si="1652">IF(AND(CU112&lt;0,CV112&gt;0),"n/a",CV112/CU112-1)</f>
        <v>3.5479632063074806E-2</v>
      </c>
      <c r="CW114" s="90">
        <f t="shared" ref="CW114" si="1653">IF(AND(CV112&lt;0,CW112&gt;0),"n/a",CW112/CV112-1)</f>
        <v>6.3451776649746217E-2</v>
      </c>
      <c r="CX114" s="90">
        <f t="shared" ref="CX114" si="1654">IF(AND(CW112&lt;0,CX112&gt;0),"n/a",CX112/CW112-1)</f>
        <v>1.9093078758949833E-2</v>
      </c>
      <c r="CY114" s="90">
        <f t="shared" ref="CY114" si="1655">IF(AND(CX112&lt;0,CY112&gt;0),"n/a",CY112/CX112-1)</f>
        <v>-4.6838407494145251E-2</v>
      </c>
      <c r="CZ114" s="90">
        <f t="shared" ref="CZ114" si="1656">IF(AND(CY112&lt;0,CZ112&gt;0),"n/a",CZ112/CY112-1)</f>
        <v>2.4570024570025328E-3</v>
      </c>
      <c r="DA114" s="220"/>
      <c r="DB114" s="220"/>
      <c r="DC114" s="220"/>
      <c r="DD114" s="220"/>
      <c r="DE114" s="220"/>
      <c r="DF114" s="220"/>
      <c r="DG114" s="220"/>
      <c r="DH114" s="220"/>
    </row>
    <row r="115" spans="1:112" ht="12" hidden="1" outlineLevel="2" x14ac:dyDescent="0.3">
      <c r="A115" s="291" t="s">
        <v>401</v>
      </c>
      <c r="B115" s="11">
        <v>81</v>
      </c>
      <c r="C115" s="11">
        <v>96</v>
      </c>
      <c r="D115" s="11">
        <v>113</v>
      </c>
      <c r="E115" s="11">
        <v>138</v>
      </c>
      <c r="F115" s="11">
        <v>156</v>
      </c>
      <c r="G115" s="11">
        <v>174</v>
      </c>
      <c r="H115" s="11">
        <v>196</v>
      </c>
      <c r="I115" s="11">
        <v>212</v>
      </c>
      <c r="J115" s="11">
        <v>234</v>
      </c>
      <c r="K115" s="11">
        <v>255</v>
      </c>
      <c r="L115" s="11">
        <v>277</v>
      </c>
      <c r="M115" s="11">
        <v>298</v>
      </c>
      <c r="N115" s="11">
        <v>319</v>
      </c>
      <c r="O115" s="11">
        <v>339</v>
      </c>
      <c r="P115" s="11">
        <v>351</v>
      </c>
      <c r="Q115" s="11">
        <v>368</v>
      </c>
      <c r="R115" s="11">
        <v>390</v>
      </c>
      <c r="S115" s="11">
        <v>410</v>
      </c>
      <c r="T115" s="11">
        <v>425.5</v>
      </c>
      <c r="U115" s="11">
        <v>448.7</v>
      </c>
      <c r="V115" s="11">
        <v>471</v>
      </c>
      <c r="W115" s="11">
        <v>496</v>
      </c>
      <c r="X115" s="11">
        <v>522</v>
      </c>
      <c r="Y115" s="11">
        <v>540</v>
      </c>
      <c r="Z115" s="11">
        <v>566</v>
      </c>
      <c r="AA115" s="11">
        <v>592</v>
      </c>
      <c r="AB115" s="11">
        <v>629</v>
      </c>
      <c r="AC115" s="11">
        <v>673</v>
      </c>
      <c r="AD115" s="11">
        <v>716</v>
      </c>
      <c r="AE115" s="11">
        <v>756</v>
      </c>
      <c r="AF115" s="11">
        <v>794</v>
      </c>
      <c r="AG115" s="11">
        <v>828</v>
      </c>
      <c r="AH115" s="11">
        <v>873</v>
      </c>
      <c r="AI115" s="11">
        <v>894</v>
      </c>
      <c r="AJ115" s="11">
        <v>917.25</v>
      </c>
      <c r="AK115" s="11">
        <v>947</v>
      </c>
      <c r="AL115" s="11">
        <v>980.5</v>
      </c>
      <c r="AM115" s="11">
        <v>1003</v>
      </c>
      <c r="AN115" s="11">
        <v>1013</v>
      </c>
      <c r="AO115" s="11">
        <v>1038</v>
      </c>
      <c r="AP115" s="11">
        <v>1093</v>
      </c>
      <c r="AQ115" s="11">
        <v>1142</v>
      </c>
      <c r="AR115" s="11">
        <v>1166</v>
      </c>
      <c r="AS115" s="11">
        <v>1199</v>
      </c>
      <c r="AT115" s="11">
        <v>1230</v>
      </c>
      <c r="AU115" s="111">
        <v>1265</v>
      </c>
      <c r="AV115" s="111">
        <v>1278</v>
      </c>
      <c r="AW115" s="111">
        <v>1278</v>
      </c>
      <c r="AX115" s="111">
        <v>1297</v>
      </c>
      <c r="AY115" s="111">
        <v>1305</v>
      </c>
      <c r="AZ115" s="111">
        <v>1312</v>
      </c>
      <c r="BA115" s="111">
        <v>1312</v>
      </c>
      <c r="BB115" s="111">
        <v>1324</v>
      </c>
      <c r="BC115" s="111">
        <v>1349</v>
      </c>
      <c r="BD115" s="111">
        <v>1357</v>
      </c>
      <c r="BE115" s="111">
        <v>1367</v>
      </c>
      <c r="BF115" s="219"/>
      <c r="BG115" s="219"/>
      <c r="BH115" s="219"/>
      <c r="BI115" s="219"/>
      <c r="BJ115" s="219"/>
      <c r="BK115" s="219"/>
      <c r="BL115" s="219"/>
      <c r="BM115" s="219"/>
      <c r="BN115" s="302"/>
      <c r="BO115" s="302"/>
      <c r="BP115" s="302"/>
      <c r="BQ115" s="302"/>
      <c r="BR115" s="302"/>
      <c r="BS115" s="302"/>
      <c r="BT115" s="302"/>
      <c r="BU115" s="302"/>
      <c r="BV115" s="302"/>
      <c r="BW115" s="302"/>
      <c r="BX115" s="302"/>
      <c r="BY115" s="302"/>
      <c r="BZ115" s="302"/>
      <c r="CA115" s="302"/>
      <c r="CB115" s="302"/>
      <c r="CC115" s="302"/>
      <c r="CD115" s="302"/>
      <c r="CE115" s="302"/>
      <c r="CF115" s="302"/>
      <c r="CG115" s="302"/>
      <c r="CH115" s="302"/>
      <c r="CI115" s="302"/>
      <c r="CJ115" s="302"/>
      <c r="CK115" s="302"/>
      <c r="CM115" s="93">
        <f>E115</f>
        <v>138</v>
      </c>
      <c r="CN115" s="67">
        <f>I115</f>
        <v>212</v>
      </c>
      <c r="CO115" s="93">
        <f>M115</f>
        <v>298</v>
      </c>
      <c r="CP115" s="67">
        <f>Q115</f>
        <v>368</v>
      </c>
      <c r="CQ115" s="93">
        <f>U115</f>
        <v>448.7</v>
      </c>
      <c r="CR115" s="67">
        <f>Y115</f>
        <v>540</v>
      </c>
      <c r="CS115" s="93">
        <f>AC115</f>
        <v>673</v>
      </c>
      <c r="CT115" s="67">
        <f>AG115</f>
        <v>828</v>
      </c>
      <c r="CU115" s="93">
        <f>AK115</f>
        <v>947</v>
      </c>
      <c r="CV115" s="93">
        <f>AO115</f>
        <v>1038</v>
      </c>
      <c r="CW115" s="93">
        <f>AS115</f>
        <v>1199</v>
      </c>
      <c r="CX115" s="93">
        <f>AW115</f>
        <v>1278</v>
      </c>
      <c r="CY115" s="93">
        <f>BA115</f>
        <v>1312</v>
      </c>
      <c r="CZ115" s="93">
        <f>BE115</f>
        <v>1367</v>
      </c>
      <c r="DA115" s="220"/>
      <c r="DB115" s="220"/>
      <c r="DC115" s="220"/>
      <c r="DD115" s="220"/>
      <c r="DE115" s="220"/>
      <c r="DF115" s="220"/>
      <c r="DG115" s="220"/>
      <c r="DH115" s="220"/>
    </row>
    <row r="116" spans="1:112" ht="12" hidden="1" outlineLevel="2" x14ac:dyDescent="0.3">
      <c r="A116" s="140" t="s">
        <v>1</v>
      </c>
      <c r="B116" s="15" t="s">
        <v>65</v>
      </c>
      <c r="C116" s="16">
        <f>IF(AND(B115&lt;0,C115&gt;0),"n/a",C115/B115-1)</f>
        <v>0.18518518518518512</v>
      </c>
      <c r="D116" s="16">
        <f t="shared" ref="D116" si="1657">IF(AND(C115&lt;0,D115&gt;0),"n/a",D115/C115-1)</f>
        <v>0.17708333333333326</v>
      </c>
      <c r="E116" s="16">
        <f t="shared" ref="E116" si="1658">IF(AND(D115&lt;0,E115&gt;0),"n/a",E115/D115-1)</f>
        <v>0.22123893805309724</v>
      </c>
      <c r="F116" s="16">
        <f>IF(AND(E115&lt;0,F115&gt;0),"n/a",F115/E115-1)</f>
        <v>0.13043478260869557</v>
      </c>
      <c r="G116" s="16">
        <f t="shared" ref="G116" si="1659">IF(AND(F115&lt;0,G115&gt;0),"n/a",G115/F115-1)</f>
        <v>0.11538461538461542</v>
      </c>
      <c r="H116" s="16">
        <f t="shared" ref="H116" si="1660">IF(AND(G115&lt;0,H115&gt;0),"n/a",H115/G115-1)</f>
        <v>0.12643678160919536</v>
      </c>
      <c r="I116" s="16">
        <f t="shared" ref="I116" si="1661">IF(AND(H115&lt;0,I115&gt;0),"n/a",I115/H115-1)</f>
        <v>8.163265306122458E-2</v>
      </c>
      <c r="J116" s="16">
        <f t="shared" ref="J116" si="1662">IF(AND(I115&lt;0,J115&gt;0),"n/a",J115/I115-1)</f>
        <v>0.10377358490566047</v>
      </c>
      <c r="K116" s="16">
        <f t="shared" ref="K116" si="1663">IF(AND(J115&lt;0,K115&gt;0),"n/a",K115/J115-1)</f>
        <v>8.9743589743589647E-2</v>
      </c>
      <c r="L116" s="16">
        <f t="shared" ref="L116" si="1664">IF(AND(K115&lt;0,L115&gt;0),"n/a",L115/K115-1)</f>
        <v>8.6274509803921484E-2</v>
      </c>
      <c r="M116" s="16">
        <f t="shared" ref="M116" si="1665">IF(AND(L115&lt;0,M115&gt;0),"n/a",M115/L115-1)</f>
        <v>7.5812274368231014E-2</v>
      </c>
      <c r="N116" s="16">
        <f t="shared" ref="N116" si="1666">IF(AND(M115&lt;0,N115&gt;0),"n/a",N115/M115-1)</f>
        <v>7.0469798657718075E-2</v>
      </c>
      <c r="O116" s="16">
        <f t="shared" ref="O116" si="1667">IF(AND(N115&lt;0,O115&gt;0),"n/a",O115/N115-1)</f>
        <v>6.2695924764890387E-2</v>
      </c>
      <c r="P116" s="16">
        <f t="shared" ref="P116" si="1668">IF(AND(O115&lt;0,P115&gt;0),"n/a",P115/O115-1)</f>
        <v>3.539823008849563E-2</v>
      </c>
      <c r="Q116" s="16">
        <f t="shared" ref="Q116" si="1669">IF(AND(P115&lt;0,Q115&gt;0),"n/a",Q115/P115-1)</f>
        <v>4.8433048433048409E-2</v>
      </c>
      <c r="R116" s="16">
        <f t="shared" ref="R116" si="1670">IF(AND(Q115&lt;0,R115&gt;0),"n/a",R115/Q115-1)</f>
        <v>5.9782608695652106E-2</v>
      </c>
      <c r="S116" s="16">
        <f t="shared" ref="S116" si="1671">IF(AND(R115&lt;0,S115&gt;0),"n/a",S115/R115-1)</f>
        <v>5.1282051282051322E-2</v>
      </c>
      <c r="T116" s="16">
        <f t="shared" ref="T116" si="1672">IF(AND(S115&lt;0,T115&gt;0),"n/a",T115/S115-1)</f>
        <v>3.7804878048780521E-2</v>
      </c>
      <c r="U116" s="16">
        <f t="shared" ref="U116" si="1673">IF(AND(T115&lt;0,U115&gt;0),"n/a",U115/T115-1)</f>
        <v>5.4524089306698054E-2</v>
      </c>
      <c r="V116" s="16">
        <f t="shared" ref="V116" si="1674">IF(AND(U115&lt;0,V115&gt;0),"n/a",V115/U115-1)</f>
        <v>4.9699130822375759E-2</v>
      </c>
      <c r="W116" s="16">
        <f t="shared" ref="W116" si="1675">IF(AND(V115&lt;0,W115&gt;0),"n/a",W115/V115-1)</f>
        <v>5.3078556263269627E-2</v>
      </c>
      <c r="X116" s="16">
        <f t="shared" ref="X116" si="1676">IF(AND(W115&lt;0,X115&gt;0),"n/a",X115/W115-1)</f>
        <v>5.2419354838709742E-2</v>
      </c>
      <c r="Y116" s="16">
        <f t="shared" ref="Y116" si="1677">IF(AND(X115&lt;0,Y115&gt;0),"n/a",Y115/X115-1)</f>
        <v>3.4482758620689724E-2</v>
      </c>
      <c r="Z116" s="16">
        <f t="shared" ref="Z116" si="1678">IF(AND(Y115&lt;0,Z115&gt;0),"n/a",Z115/Y115-1)</f>
        <v>4.8148148148148051E-2</v>
      </c>
      <c r="AA116" s="16">
        <f t="shared" ref="AA116" si="1679">IF(AND(Z115&lt;0,AA115&gt;0),"n/a",AA115/Z115-1)</f>
        <v>4.5936395759717419E-2</v>
      </c>
      <c r="AB116" s="16">
        <f t="shared" ref="AB116" si="1680">IF(AND(AA115&lt;0,AB115&gt;0),"n/a",AB115/AA115-1)</f>
        <v>6.25E-2</v>
      </c>
      <c r="AC116" s="16">
        <f t="shared" ref="AC116" si="1681">IF(AND(AB115&lt;0,AC115&gt;0),"n/a",AC115/AB115-1)</f>
        <v>6.9952305246422819E-2</v>
      </c>
      <c r="AD116" s="16">
        <f t="shared" ref="AD116" si="1682">IF(AND(AC115&lt;0,AD115&gt;0),"n/a",AD115/AC115-1)</f>
        <v>6.3893016344725106E-2</v>
      </c>
      <c r="AE116" s="16">
        <f t="shared" ref="AE116" si="1683">IF(AND(AD115&lt;0,AE115&gt;0),"n/a",AE115/AD115-1)</f>
        <v>5.5865921787709549E-2</v>
      </c>
      <c r="AF116" s="16">
        <f t="shared" ref="AF116" si="1684">IF(AND(AE115&lt;0,AF115&gt;0),"n/a",AF115/AE115-1)</f>
        <v>5.0264550264550234E-2</v>
      </c>
      <c r="AG116" s="16">
        <f t="shared" ref="AG116" si="1685">IF(AND(AF115&lt;0,AG115&gt;0),"n/a",AG115/AF115-1)</f>
        <v>4.2821158690176331E-2</v>
      </c>
      <c r="AH116" s="16">
        <f t="shared" ref="AH116" si="1686">IF(AND(AG115&lt;0,AH115&gt;0),"n/a",AH115/AG115-1)</f>
        <v>5.4347826086956541E-2</v>
      </c>
      <c r="AI116" s="16">
        <f t="shared" ref="AI116" si="1687">IF(AND(AH115&lt;0,AI115&gt;0),"n/a",AI115/AH115-1)</f>
        <v>2.405498281786933E-2</v>
      </c>
      <c r="AJ116" s="16">
        <f t="shared" ref="AJ116" si="1688">IF(AND(AI115&lt;0,AJ115&gt;0),"n/a",AJ115/AI115-1)</f>
        <v>2.6006711409396033E-2</v>
      </c>
      <c r="AK116" s="16">
        <f t="shared" ref="AK116" si="1689">IF(AND(AJ115&lt;0,AK115&gt;0),"n/a",AK115/AJ115-1)</f>
        <v>3.2433905696374943E-2</v>
      </c>
      <c r="AL116" s="16">
        <f t="shared" ref="AL116" si="1690">IF(AND(AK115&lt;0,AL115&gt;0),"n/a",AL115/AK115-1)</f>
        <v>3.5374868004223847E-2</v>
      </c>
      <c r="AM116" s="16">
        <f t="shared" ref="AM116" si="1691">IF(AND(AL115&lt;0,AM115&gt;0),"n/a",AM115/AL115-1)</f>
        <v>2.2947475777664428E-2</v>
      </c>
      <c r="AN116" s="16">
        <f t="shared" ref="AN116" si="1692">IF(AND(AM115&lt;0,AN115&gt;0),"n/a",AN115/AM115-1)</f>
        <v>9.9700897308074854E-3</v>
      </c>
      <c r="AO116" s="16">
        <f t="shared" ref="AO116" si="1693">IF(AND(AN115&lt;0,AO115&gt;0),"n/a",AO115/AN115-1)</f>
        <v>2.4679170779861703E-2</v>
      </c>
      <c r="AP116" s="16">
        <f t="shared" ref="AP116" si="1694">IF(AND(AO115&lt;0,AP115&gt;0),"n/a",AP115/AO115-1)</f>
        <v>5.2986512524084706E-2</v>
      </c>
      <c r="AQ116" s="16">
        <f t="shared" ref="AQ116" si="1695">IF(AND(AP115&lt;0,AQ115&gt;0),"n/a",AQ115/AP115-1)</f>
        <v>4.4830741079597392E-2</v>
      </c>
      <c r="AR116" s="16">
        <f t="shared" ref="AR116" si="1696">IF(AND(AQ115&lt;0,AR115&gt;0),"n/a",AR115/AQ115-1)</f>
        <v>2.1015761821365997E-2</v>
      </c>
      <c r="AS116" s="16">
        <f t="shared" ref="AS116" si="1697">IF(AND(AR115&lt;0,AS115&gt;0),"n/a",AS115/AR115-1)</f>
        <v>2.8301886792452935E-2</v>
      </c>
      <c r="AT116" s="16">
        <f t="shared" ref="AT116" si="1698">IF(AND(AS115&lt;0,AT115&gt;0),"n/a",AT115/AS115-1)</f>
        <v>2.5854879065888348E-2</v>
      </c>
      <c r="AU116" s="16">
        <f t="shared" ref="AU116" si="1699">IF(AND(AT115&lt;0,AU115&gt;0),"n/a",AU115/AT115-1)</f>
        <v>2.8455284552845628E-2</v>
      </c>
      <c r="AV116" s="16">
        <f t="shared" ref="AV116" si="1700">IF(AND(AU115&lt;0,AV115&gt;0),"n/a",AV115/AU115-1)</f>
        <v>1.0276679841897174E-2</v>
      </c>
      <c r="AW116" s="16">
        <f t="shared" ref="AW116" si="1701">IF(AND(AV115&lt;0,AW115&gt;0),"n/a",AW115/AV115-1)</f>
        <v>0</v>
      </c>
      <c r="AX116" s="16">
        <f t="shared" ref="AX116" si="1702">IF(AND(AW115&lt;0,AX115&gt;0),"n/a",AX115/AW115-1)</f>
        <v>1.4866979655712154E-2</v>
      </c>
      <c r="AY116" s="16">
        <f t="shared" ref="AY116" si="1703">IF(AND(AX115&lt;0,AY115&gt;0),"n/a",AY115/AX115-1)</f>
        <v>6.168080185042335E-3</v>
      </c>
      <c r="AZ116" s="16">
        <f t="shared" ref="AZ116" si="1704">IF(AND(AY115&lt;0,AZ115&gt;0),"n/a",AZ115/AY115-1)</f>
        <v>5.3639846743294139E-3</v>
      </c>
      <c r="BA116" s="16">
        <f t="shared" ref="BA116" si="1705">IF(AND(AZ115&lt;0,BA115&gt;0),"n/a",BA115/AZ115-1)</f>
        <v>0</v>
      </c>
      <c r="BB116" s="16">
        <f t="shared" ref="BB116" si="1706">IF(AND(BA115&lt;0,BB115&gt;0),"n/a",BB115/BA115-1)</f>
        <v>9.1463414634145312E-3</v>
      </c>
      <c r="BC116" s="34">
        <f t="shared" ref="BC116" si="1707">IF(AND(BB115&lt;0,BC115&gt;0),"n/a",BC115/BB115-1)</f>
        <v>1.8882175226586195E-2</v>
      </c>
      <c r="BD116" s="34">
        <f t="shared" ref="BD116" si="1708">IF(AND(BC115&lt;0,BD115&gt;0),"n/a",BD115/BC115-1)</f>
        <v>5.9303187546331237E-3</v>
      </c>
      <c r="BE116" s="34">
        <f t="shared" ref="BE116" si="1709">IF(AND(BD115&lt;0,BE115&gt;0),"n/a",BE115/BD115-1)</f>
        <v>7.3691967575533202E-3</v>
      </c>
      <c r="BF116" s="219"/>
      <c r="BG116" s="219"/>
      <c r="BH116" s="219"/>
      <c r="BI116" s="219"/>
      <c r="BJ116" s="219"/>
      <c r="BK116" s="219"/>
      <c r="BL116" s="219"/>
      <c r="BM116" s="219"/>
      <c r="BN116" s="302"/>
      <c r="BO116" s="302"/>
      <c r="BP116" s="302"/>
      <c r="BQ116" s="302"/>
      <c r="BR116" s="302"/>
      <c r="BS116" s="302"/>
      <c r="BT116" s="302"/>
      <c r="BU116" s="302"/>
      <c r="BV116" s="302"/>
      <c r="BW116" s="302"/>
      <c r="BX116" s="302"/>
      <c r="BY116" s="302"/>
      <c r="BZ116" s="302"/>
      <c r="CA116" s="302"/>
      <c r="CB116" s="302"/>
      <c r="CC116" s="302"/>
      <c r="CD116" s="302"/>
      <c r="CE116" s="302"/>
      <c r="CF116" s="302"/>
      <c r="CG116" s="302"/>
      <c r="CH116" s="302"/>
      <c r="CI116" s="302"/>
      <c r="CJ116" s="302"/>
      <c r="CK116" s="302"/>
      <c r="CM116" s="89" t="s">
        <v>65</v>
      </c>
      <c r="CN116" s="15" t="s">
        <v>65</v>
      </c>
      <c r="CO116" s="89" t="s">
        <v>65</v>
      </c>
      <c r="CP116" s="15" t="s">
        <v>65</v>
      </c>
      <c r="CQ116" s="89" t="s">
        <v>65</v>
      </c>
      <c r="CR116" s="15" t="s">
        <v>65</v>
      </c>
      <c r="CS116" s="89" t="s">
        <v>65</v>
      </c>
      <c r="CT116" s="15" t="s">
        <v>65</v>
      </c>
      <c r="CU116" s="89" t="s">
        <v>65</v>
      </c>
      <c r="CV116" s="89" t="s">
        <v>65</v>
      </c>
      <c r="CW116" s="89" t="s">
        <v>65</v>
      </c>
      <c r="CX116" s="89" t="s">
        <v>65</v>
      </c>
      <c r="CY116" s="89" t="s">
        <v>65</v>
      </c>
      <c r="CZ116" s="89" t="s">
        <v>65</v>
      </c>
      <c r="DA116" s="220"/>
      <c r="DB116" s="220"/>
      <c r="DC116" s="220"/>
      <c r="DD116" s="220"/>
      <c r="DE116" s="220"/>
      <c r="DF116" s="220"/>
      <c r="DG116" s="220"/>
      <c r="DH116" s="220"/>
    </row>
    <row r="117" spans="1:112" ht="12" hidden="1" outlineLevel="2" x14ac:dyDescent="0.3">
      <c r="A117" s="140" t="s">
        <v>2</v>
      </c>
      <c r="B117" s="15" t="s">
        <v>65</v>
      </c>
      <c r="C117" s="15" t="s">
        <v>65</v>
      </c>
      <c r="D117" s="15" t="s">
        <v>65</v>
      </c>
      <c r="E117" s="15" t="s">
        <v>65</v>
      </c>
      <c r="F117" s="16">
        <f>IF(AND(B115&lt;0,F115&gt;0),"n/a",F115/B115-1)</f>
        <v>0.92592592592592582</v>
      </c>
      <c r="G117" s="16">
        <f t="shared" ref="G117" si="1710">IF(AND(C115&lt;0,G115&gt;0),"n/a",G115/C115-1)</f>
        <v>0.8125</v>
      </c>
      <c r="H117" s="16">
        <f t="shared" ref="H117" si="1711">IF(AND(D115&lt;0,H115&gt;0),"n/a",H115/D115-1)</f>
        <v>0.73451327433628322</v>
      </c>
      <c r="I117" s="16">
        <f t="shared" ref="I117" si="1712">IF(AND(E115&lt;0,I115&gt;0),"n/a",I115/E115-1)</f>
        <v>0.53623188405797095</v>
      </c>
      <c r="J117" s="16">
        <f t="shared" ref="J117" si="1713">IF(AND(F115&lt;0,J115&gt;0),"n/a",J115/F115-1)</f>
        <v>0.5</v>
      </c>
      <c r="K117" s="16">
        <f t="shared" ref="K117" si="1714">IF(AND(G115&lt;0,K115&gt;0),"n/a",K115/G115-1)</f>
        <v>0.46551724137931028</v>
      </c>
      <c r="L117" s="16">
        <f t="shared" ref="L117" si="1715">IF(AND(H115&lt;0,L115&gt;0),"n/a",L115/H115-1)</f>
        <v>0.41326530612244894</v>
      </c>
      <c r="M117" s="16">
        <f t="shared" ref="M117" si="1716">IF(AND(I115&lt;0,M115&gt;0),"n/a",M115/I115-1)</f>
        <v>0.40566037735849059</v>
      </c>
      <c r="N117" s="16">
        <f t="shared" ref="N117" si="1717">IF(AND(J115&lt;0,N115&gt;0),"n/a",N115/J115-1)</f>
        <v>0.36324786324786329</v>
      </c>
      <c r="O117" s="16">
        <f t="shared" ref="O117" si="1718">IF(AND(K115&lt;0,O115&gt;0),"n/a",O115/K115-1)</f>
        <v>0.32941176470588229</v>
      </c>
      <c r="P117" s="16">
        <f t="shared" ref="P117" si="1719">IF(AND(L115&lt;0,P115&gt;0),"n/a",P115/L115-1)</f>
        <v>0.26714801444043323</v>
      </c>
      <c r="Q117" s="16">
        <f t="shared" ref="Q117" si="1720">IF(AND(M115&lt;0,Q115&gt;0),"n/a",Q115/M115-1)</f>
        <v>0.2348993288590604</v>
      </c>
      <c r="R117" s="16">
        <f t="shared" ref="R117" si="1721">IF(AND(N115&lt;0,R115&gt;0),"n/a",R115/N115-1)</f>
        <v>0.22257053291536044</v>
      </c>
      <c r="S117" s="16">
        <f t="shared" ref="S117" si="1722">IF(AND(O115&lt;0,S115&gt;0),"n/a",S115/O115-1)</f>
        <v>0.20943952802359878</v>
      </c>
      <c r="T117" s="16">
        <f t="shared" ref="T117" si="1723">IF(AND(P115&lt;0,T115&gt;0),"n/a",T115/P115-1)</f>
        <v>0.21225071225071224</v>
      </c>
      <c r="U117" s="16">
        <f t="shared" ref="U117" si="1724">IF(AND(Q115&lt;0,U115&gt;0),"n/a",U115/Q115-1)</f>
        <v>0.21929347826086953</v>
      </c>
      <c r="V117" s="16">
        <f t="shared" ref="V117" si="1725">IF(AND(R115&lt;0,V115&gt;0),"n/a",V115/R115-1)</f>
        <v>0.20769230769230762</v>
      </c>
      <c r="W117" s="16">
        <f t="shared" ref="W117" si="1726">IF(AND(S115&lt;0,W115&gt;0),"n/a",W115/S115-1)</f>
        <v>0.20975609756097557</v>
      </c>
      <c r="X117" s="16">
        <f t="shared" ref="X117" si="1727">IF(AND(T115&lt;0,X115&gt;0),"n/a",X115/T115-1)</f>
        <v>0.22679200940070499</v>
      </c>
      <c r="Y117" s="16">
        <f t="shared" ref="Y117" si="1728">IF(AND(U115&lt;0,Y115&gt;0),"n/a",Y115/U115-1)</f>
        <v>0.20347671049699123</v>
      </c>
      <c r="Z117" s="16">
        <f t="shared" ref="Z117" si="1729">IF(AND(V115&lt;0,Z115&gt;0),"n/a",Z115/V115-1)</f>
        <v>0.20169851380042458</v>
      </c>
      <c r="AA117" s="16">
        <f t="shared" ref="AA117" si="1730">IF(AND(W115&lt;0,AA115&gt;0),"n/a",AA115/W115-1)</f>
        <v>0.19354838709677424</v>
      </c>
      <c r="AB117" s="16">
        <f t="shared" ref="AB117" si="1731">IF(AND(X115&lt;0,AB115&gt;0),"n/a",AB115/X115-1)</f>
        <v>0.20498084291187735</v>
      </c>
      <c r="AC117" s="16">
        <f t="shared" ref="AC117" si="1732">IF(AND(Y115&lt;0,AC115&gt;0),"n/a",AC115/Y115-1)</f>
        <v>0.24629629629629624</v>
      </c>
      <c r="AD117" s="16">
        <f t="shared" ref="AD117" si="1733">IF(AND(Z115&lt;0,AD115&gt;0),"n/a",AD115/Z115-1)</f>
        <v>0.26501766784452307</v>
      </c>
      <c r="AE117" s="16">
        <f t="shared" ref="AE117" si="1734">IF(AND(AA115&lt;0,AE115&gt;0),"n/a",AE115/AA115-1)</f>
        <v>0.27702702702702697</v>
      </c>
      <c r="AF117" s="16">
        <f t="shared" ref="AF117" si="1735">IF(AND(AB115&lt;0,AF115&gt;0),"n/a",AF115/AB115-1)</f>
        <v>0.26232114467408585</v>
      </c>
      <c r="AG117" s="16">
        <f t="shared" ref="AG117" si="1736">IF(AND(AC115&lt;0,AG115&gt;0),"n/a",AG115/AC115-1)</f>
        <v>0.23031203566121849</v>
      </c>
      <c r="AH117" s="16">
        <f t="shared" ref="AH117" si="1737">IF(AND(AD115&lt;0,AH115&gt;0),"n/a",AH115/AD115-1)</f>
        <v>0.21927374301675973</v>
      </c>
      <c r="AI117" s="16">
        <f t="shared" ref="AI117" si="1738">IF(AND(AE115&lt;0,AI115&gt;0),"n/a",AI115/AE115-1)</f>
        <v>0.18253968253968256</v>
      </c>
      <c r="AJ117" s="16">
        <f t="shared" ref="AJ117" si="1739">IF(AND(AF115&lt;0,AJ115&gt;0),"n/a",AJ115/AF115-1)</f>
        <v>0.15522670025188923</v>
      </c>
      <c r="AK117" s="16">
        <f t="shared" ref="AK117" si="1740">IF(AND(AG115&lt;0,AK115&gt;0),"n/a",AK115/AG115-1)</f>
        <v>0.143719806763285</v>
      </c>
      <c r="AL117" s="16">
        <f t="shared" ref="AL117" si="1741">IF(AND(AH115&lt;0,AL115&gt;0),"n/a",AL115/AH115-1)</f>
        <v>0.12313860252004583</v>
      </c>
      <c r="AM117" s="16">
        <f t="shared" ref="AM117" si="1742">IF(AND(AI115&lt;0,AM115&gt;0),"n/a",AM115/AI115-1)</f>
        <v>0.12192393736017904</v>
      </c>
      <c r="AN117" s="16">
        <f t="shared" ref="AN117" si="1743">IF(AND(AJ115&lt;0,AN115&gt;0),"n/a",AN115/AJ115-1)</f>
        <v>0.10438811665303893</v>
      </c>
      <c r="AO117" s="16">
        <f t="shared" ref="AO117" si="1744">IF(AND(AK115&lt;0,AO115&gt;0),"n/a",AO115/AK115-1)</f>
        <v>9.6092925026399101E-2</v>
      </c>
      <c r="AP117" s="16">
        <f t="shared" ref="AP117" si="1745">IF(AND(AL115&lt;0,AP115&gt;0),"n/a",AP115/AL115-1)</f>
        <v>0.11473737888832236</v>
      </c>
      <c r="AQ117" s="16">
        <f t="shared" ref="AQ117" si="1746">IF(AND(AM115&lt;0,AQ115&gt;0),"n/a",AQ115/AM115-1)</f>
        <v>0.13858424725822527</v>
      </c>
      <c r="AR117" s="16">
        <f t="shared" ref="AR117" si="1747">IF(AND(AN115&lt;0,AR115&gt;0),"n/a",AR115/AN115-1)</f>
        <v>0.15103652517275412</v>
      </c>
      <c r="AS117" s="16">
        <f t="shared" ref="AS117" si="1748">IF(AND(AO115&lt;0,AS115&gt;0),"n/a",AS115/AO115-1)</f>
        <v>0.15510597302504814</v>
      </c>
      <c r="AT117" s="16">
        <f t="shared" ref="AT117" si="1749">IF(AND(AP115&lt;0,AT115&gt;0),"n/a",AT115/AP115-1)</f>
        <v>0.12534309240622132</v>
      </c>
      <c r="AU117" s="16">
        <f t="shared" ref="AU117" si="1750">IF(AND(AQ115&lt;0,AU115&gt;0),"n/a",AU115/AQ115-1)</f>
        <v>0.10770577933450087</v>
      </c>
      <c r="AV117" s="16">
        <f t="shared" ref="AV117" si="1751">IF(AND(AR115&lt;0,AV115&gt;0),"n/a",AV115/AR115-1)</f>
        <v>9.6054888507718594E-2</v>
      </c>
      <c r="AW117" s="16">
        <f t="shared" ref="AW117" si="1752">IF(AND(AS115&lt;0,AW115&gt;0),"n/a",AW115/AS115-1)</f>
        <v>6.5888240200166814E-2</v>
      </c>
      <c r="AX117" s="16">
        <f t="shared" ref="AX117" si="1753">IF(AND(AT115&lt;0,AX115&gt;0),"n/a",AX115/AT115-1)</f>
        <v>5.4471544715447129E-2</v>
      </c>
      <c r="AY117" s="16">
        <f t="shared" ref="AY117" si="1754">IF(AND(AU115&lt;0,AY115&gt;0),"n/a",AY115/AU115-1)</f>
        <v>3.1620553359683834E-2</v>
      </c>
      <c r="AZ117" s="16">
        <f t="shared" ref="AZ117" si="1755">IF(AND(AV115&lt;0,AZ115&gt;0),"n/a",AZ115/AV115-1)</f>
        <v>2.6604068857589924E-2</v>
      </c>
      <c r="BA117" s="16">
        <f t="shared" ref="BA117" si="1756">IF(AND(AW115&lt;0,BA115&gt;0),"n/a",BA115/AW115-1)</f>
        <v>2.6604068857589924E-2</v>
      </c>
      <c r="BB117" s="16">
        <f t="shared" ref="BB117" si="1757">IF(AND(AX115&lt;0,BB115&gt;0),"n/a",BB115/AX115-1)</f>
        <v>2.0817270624518214E-2</v>
      </c>
      <c r="BC117" s="34">
        <f t="shared" ref="BC117" si="1758">IF(AND(AY115&lt;0,BC115&gt;0),"n/a",BC115/AY115-1)</f>
        <v>3.3716475095785459E-2</v>
      </c>
      <c r="BD117" s="34">
        <f t="shared" ref="BD117" si="1759">IF(AND(AZ115&lt;0,BD115&gt;0),"n/a",BD115/AZ115-1)</f>
        <v>3.429878048780477E-2</v>
      </c>
      <c r="BE117" s="34">
        <f t="shared" ref="BE117" si="1760">IF(AND(BA115&lt;0,BE115&gt;0),"n/a",BE115/BA115-1)</f>
        <v>4.1920731707317138E-2</v>
      </c>
      <c r="BF117" s="219"/>
      <c r="BG117" s="219"/>
      <c r="BH117" s="219"/>
      <c r="BI117" s="219"/>
      <c r="BJ117" s="219"/>
      <c r="BK117" s="219"/>
      <c r="BL117" s="219"/>
      <c r="BM117" s="219"/>
      <c r="BN117" s="302"/>
      <c r="BO117" s="302"/>
      <c r="BP117" s="302"/>
      <c r="BQ117" s="302"/>
      <c r="BR117" s="302"/>
      <c r="BS117" s="302"/>
      <c r="BT117" s="302"/>
      <c r="BU117" s="302"/>
      <c r="BV117" s="302"/>
      <c r="BW117" s="302"/>
      <c r="BX117" s="302"/>
      <c r="BY117" s="302"/>
      <c r="BZ117" s="302"/>
      <c r="CA117" s="302"/>
      <c r="CB117" s="302"/>
      <c r="CC117" s="302"/>
      <c r="CD117" s="302"/>
      <c r="CE117" s="302"/>
      <c r="CF117" s="302"/>
      <c r="CG117" s="302"/>
      <c r="CH117" s="302"/>
      <c r="CI117" s="302"/>
      <c r="CJ117" s="302"/>
      <c r="CK117" s="302"/>
      <c r="CM117" s="89" t="s">
        <v>65</v>
      </c>
      <c r="CN117" s="16">
        <f>IF(AND(CM115&lt;0,CN115&gt;0),"n/a",CN115/CM115-1)</f>
        <v>0.53623188405797095</v>
      </c>
      <c r="CO117" s="90">
        <f t="shared" ref="CO117" si="1761">IF(AND(CN115&lt;0,CO115&gt;0),"n/a",CO115/CN115-1)</f>
        <v>0.40566037735849059</v>
      </c>
      <c r="CP117" s="16">
        <f t="shared" ref="CP117" si="1762">IF(AND(CO115&lt;0,CP115&gt;0),"n/a",CP115/CO115-1)</f>
        <v>0.2348993288590604</v>
      </c>
      <c r="CQ117" s="90">
        <f t="shared" ref="CQ117" si="1763">IF(AND(CP115&lt;0,CQ115&gt;0),"n/a",CQ115/CP115-1)</f>
        <v>0.21929347826086953</v>
      </c>
      <c r="CR117" s="16">
        <f t="shared" ref="CR117" si="1764">IF(AND(CQ115&lt;0,CR115&gt;0),"n/a",CR115/CQ115-1)</f>
        <v>0.20347671049699123</v>
      </c>
      <c r="CS117" s="90">
        <f t="shared" ref="CS117" si="1765">IF(AND(CR115&lt;0,CS115&gt;0),"n/a",CS115/CR115-1)</f>
        <v>0.24629629629629624</v>
      </c>
      <c r="CT117" s="16">
        <f t="shared" ref="CT117" si="1766">IF(AND(CS115&lt;0,CT115&gt;0),"n/a",CT115/CS115-1)</f>
        <v>0.23031203566121849</v>
      </c>
      <c r="CU117" s="90">
        <f t="shared" ref="CU117" si="1767">IF(AND(CT115&lt;0,CU115&gt;0),"n/a",CU115/CT115-1)</f>
        <v>0.143719806763285</v>
      </c>
      <c r="CV117" s="90">
        <f t="shared" ref="CV117" si="1768">IF(AND(CU115&lt;0,CV115&gt;0),"n/a",CV115/CU115-1)</f>
        <v>9.6092925026399101E-2</v>
      </c>
      <c r="CW117" s="90">
        <f t="shared" ref="CW117" si="1769">IF(AND(CV115&lt;0,CW115&gt;0),"n/a",CW115/CV115-1)</f>
        <v>0.15510597302504814</v>
      </c>
      <c r="CX117" s="90">
        <f t="shared" ref="CX117" si="1770">IF(AND(CW115&lt;0,CX115&gt;0),"n/a",CX115/CW115-1)</f>
        <v>6.5888240200166814E-2</v>
      </c>
      <c r="CY117" s="90">
        <f t="shared" ref="CY117" si="1771">IF(AND(CX115&lt;0,CY115&gt;0),"n/a",CY115/CX115-1)</f>
        <v>2.6604068857589924E-2</v>
      </c>
      <c r="CZ117" s="90">
        <f t="shared" ref="CZ117" si="1772">IF(AND(CY115&lt;0,CZ115&gt;0),"n/a",CZ115/CY115-1)</f>
        <v>4.1920731707317138E-2</v>
      </c>
      <c r="DA117" s="220"/>
      <c r="DB117" s="220"/>
      <c r="DC117" s="220"/>
      <c r="DD117" s="220"/>
      <c r="DE117" s="220"/>
      <c r="DF117" s="220"/>
      <c r="DG117" s="220"/>
      <c r="DH117" s="220"/>
    </row>
    <row r="118" spans="1:112" ht="12" hidden="1" outlineLevel="2" x14ac:dyDescent="0.3">
      <c r="A118" s="291" t="s">
        <v>402</v>
      </c>
      <c r="B118" s="11">
        <v>83</v>
      </c>
      <c r="C118" s="11">
        <v>98</v>
      </c>
      <c r="D118" s="11">
        <v>126</v>
      </c>
      <c r="E118" s="11">
        <v>133</v>
      </c>
      <c r="F118" s="11">
        <v>161</v>
      </c>
      <c r="G118" s="11">
        <v>183</v>
      </c>
      <c r="H118" s="11">
        <v>207</v>
      </c>
      <c r="I118" s="11">
        <v>225</v>
      </c>
      <c r="J118" s="11">
        <v>245</v>
      </c>
      <c r="K118" s="11">
        <v>268</v>
      </c>
      <c r="L118" s="11">
        <v>288</v>
      </c>
      <c r="M118" s="11">
        <v>304</v>
      </c>
      <c r="N118" s="11">
        <v>327</v>
      </c>
      <c r="O118" s="11">
        <v>346</v>
      </c>
      <c r="P118" s="11">
        <v>362</v>
      </c>
      <c r="Q118" s="11">
        <v>376</v>
      </c>
      <c r="R118" s="11">
        <v>395</v>
      </c>
      <c r="S118" s="11">
        <v>411</v>
      </c>
      <c r="T118" s="11">
        <v>422.5</v>
      </c>
      <c r="U118" s="11">
        <v>435.7</v>
      </c>
      <c r="V118" s="11">
        <v>453</v>
      </c>
      <c r="W118" s="11">
        <v>471</v>
      </c>
      <c r="X118" s="11">
        <v>492</v>
      </c>
      <c r="Y118" s="11">
        <v>509</v>
      </c>
      <c r="Z118" s="11">
        <v>533</v>
      </c>
      <c r="AA118" s="11">
        <v>556</v>
      </c>
      <c r="AB118" s="11">
        <v>587</v>
      </c>
      <c r="AC118" s="11">
        <v>606</v>
      </c>
      <c r="AD118" s="11">
        <v>632</v>
      </c>
      <c r="AE118" s="11">
        <v>654</v>
      </c>
      <c r="AF118" s="11">
        <v>675</v>
      </c>
      <c r="AG118" s="11">
        <v>692</v>
      </c>
      <c r="AH118" s="11">
        <v>705</v>
      </c>
      <c r="AI118" s="11">
        <v>723</v>
      </c>
      <c r="AJ118" s="11">
        <v>736.25</v>
      </c>
      <c r="AK118" s="11">
        <v>750</v>
      </c>
      <c r="AL118" s="11">
        <v>767.5</v>
      </c>
      <c r="AM118" s="11">
        <v>782</v>
      </c>
      <c r="AN118" s="11">
        <v>802</v>
      </c>
      <c r="AO118" s="11">
        <v>817</v>
      </c>
      <c r="AP118" s="11">
        <v>851</v>
      </c>
      <c r="AQ118" s="11">
        <v>892</v>
      </c>
      <c r="AR118" s="11">
        <v>906</v>
      </c>
      <c r="AS118" s="11">
        <v>921</v>
      </c>
      <c r="AT118" s="11">
        <v>940</v>
      </c>
      <c r="AU118" s="111">
        <v>951</v>
      </c>
      <c r="AV118" s="111">
        <v>949</v>
      </c>
      <c r="AW118" s="111">
        <v>945</v>
      </c>
      <c r="AX118" s="111">
        <v>957</v>
      </c>
      <c r="AY118" s="111">
        <v>959</v>
      </c>
      <c r="AZ118" s="111">
        <v>971</v>
      </c>
      <c r="BA118" s="111">
        <v>979</v>
      </c>
      <c r="BB118" s="111">
        <v>986</v>
      </c>
      <c r="BC118" s="111">
        <v>1002</v>
      </c>
      <c r="BD118" s="111">
        <v>1013</v>
      </c>
      <c r="BE118" s="111">
        <v>1018</v>
      </c>
      <c r="BF118" s="219"/>
      <c r="BG118" s="219"/>
      <c r="BH118" s="219"/>
      <c r="BI118" s="219"/>
      <c r="BJ118" s="219"/>
      <c r="BK118" s="219"/>
      <c r="BL118" s="219"/>
      <c r="BM118" s="219"/>
      <c r="BN118" s="302"/>
      <c r="BO118" s="302"/>
      <c r="BP118" s="302"/>
      <c r="BQ118" s="302"/>
      <c r="BR118" s="302"/>
      <c r="BS118" s="302"/>
      <c r="BT118" s="302"/>
      <c r="BU118" s="302"/>
      <c r="BV118" s="302"/>
      <c r="BW118" s="302"/>
      <c r="BX118" s="302"/>
      <c r="BY118" s="302"/>
      <c r="BZ118" s="302"/>
      <c r="CA118" s="302"/>
      <c r="CB118" s="302"/>
      <c r="CC118" s="302"/>
      <c r="CD118" s="302"/>
      <c r="CE118" s="302"/>
      <c r="CF118" s="302"/>
      <c r="CG118" s="302"/>
      <c r="CH118" s="302"/>
      <c r="CI118" s="302"/>
      <c r="CJ118" s="302"/>
      <c r="CK118" s="302"/>
      <c r="CM118" s="93">
        <f>E118</f>
        <v>133</v>
      </c>
      <c r="CN118" s="67">
        <f>I118</f>
        <v>225</v>
      </c>
      <c r="CO118" s="93">
        <f>M118</f>
        <v>304</v>
      </c>
      <c r="CP118" s="67">
        <f>Q118</f>
        <v>376</v>
      </c>
      <c r="CQ118" s="93">
        <f>U118</f>
        <v>435.7</v>
      </c>
      <c r="CR118" s="67">
        <f>Y118</f>
        <v>509</v>
      </c>
      <c r="CS118" s="93">
        <f>AC118</f>
        <v>606</v>
      </c>
      <c r="CT118" s="67">
        <f>AG118</f>
        <v>692</v>
      </c>
      <c r="CU118" s="93">
        <f>AK118</f>
        <v>750</v>
      </c>
      <c r="CV118" s="93">
        <f>AO118</f>
        <v>817</v>
      </c>
      <c r="CW118" s="93">
        <f>AS118</f>
        <v>921</v>
      </c>
      <c r="CX118" s="93">
        <f>AW118</f>
        <v>945</v>
      </c>
      <c r="CY118" s="93">
        <f>BA118</f>
        <v>979</v>
      </c>
      <c r="CZ118" s="93">
        <f>BE118</f>
        <v>1018</v>
      </c>
      <c r="DA118" s="220"/>
      <c r="DB118" s="220"/>
      <c r="DC118" s="220"/>
      <c r="DD118" s="220"/>
      <c r="DE118" s="220"/>
      <c r="DF118" s="220"/>
      <c r="DG118" s="220"/>
      <c r="DH118" s="220"/>
    </row>
    <row r="119" spans="1:112" ht="12" hidden="1" outlineLevel="2" x14ac:dyDescent="0.3">
      <c r="A119" s="140" t="s">
        <v>1</v>
      </c>
      <c r="B119" s="15" t="s">
        <v>65</v>
      </c>
      <c r="C119" s="16">
        <f>IF(AND(B118&lt;0,C118&gt;0),"n/a",C118/B118-1)</f>
        <v>0.18072289156626509</v>
      </c>
      <c r="D119" s="16">
        <f t="shared" ref="D119" si="1773">IF(AND(C118&lt;0,D118&gt;0),"n/a",D118/C118-1)</f>
        <v>0.28571428571428581</v>
      </c>
      <c r="E119" s="16">
        <f t="shared" ref="E119" si="1774">IF(AND(D118&lt;0,E118&gt;0),"n/a",E118/D118-1)</f>
        <v>5.555555555555558E-2</v>
      </c>
      <c r="F119" s="16">
        <f>IF(AND(E118&lt;0,F118&gt;0),"n/a",F118/E118-1)</f>
        <v>0.21052631578947367</v>
      </c>
      <c r="G119" s="16">
        <f t="shared" ref="G119" si="1775">IF(AND(F118&lt;0,G118&gt;0),"n/a",G118/F118-1)</f>
        <v>0.13664596273291929</v>
      </c>
      <c r="H119" s="16">
        <f t="shared" ref="H119" si="1776">IF(AND(G118&lt;0,H118&gt;0),"n/a",H118/G118-1)</f>
        <v>0.13114754098360648</v>
      </c>
      <c r="I119" s="16">
        <f t="shared" ref="I119" si="1777">IF(AND(H118&lt;0,I118&gt;0),"n/a",I118/H118-1)</f>
        <v>8.6956521739130377E-2</v>
      </c>
      <c r="J119" s="16">
        <f t="shared" ref="J119" si="1778">IF(AND(I118&lt;0,J118&gt;0),"n/a",J118/I118-1)</f>
        <v>8.8888888888888795E-2</v>
      </c>
      <c r="K119" s="16">
        <f t="shared" ref="K119" si="1779">IF(AND(J118&lt;0,K118&gt;0),"n/a",K118/J118-1)</f>
        <v>9.3877551020408179E-2</v>
      </c>
      <c r="L119" s="16">
        <f t="shared" ref="L119" si="1780">IF(AND(K118&lt;0,L118&gt;0),"n/a",L118/K118-1)</f>
        <v>7.4626865671641784E-2</v>
      </c>
      <c r="M119" s="16">
        <f t="shared" ref="M119" si="1781">IF(AND(L118&lt;0,M118&gt;0),"n/a",M118/L118-1)</f>
        <v>5.555555555555558E-2</v>
      </c>
      <c r="N119" s="16">
        <f t="shared" ref="N119" si="1782">IF(AND(M118&lt;0,N118&gt;0),"n/a",N118/M118-1)</f>
        <v>7.5657894736842035E-2</v>
      </c>
      <c r="O119" s="16">
        <f t="shared" ref="O119" si="1783">IF(AND(N118&lt;0,O118&gt;0),"n/a",O118/N118-1)</f>
        <v>5.8103975535168217E-2</v>
      </c>
      <c r="P119" s="16">
        <f t="shared" ref="P119" si="1784">IF(AND(O118&lt;0,P118&gt;0),"n/a",P118/O118-1)</f>
        <v>4.6242774566473965E-2</v>
      </c>
      <c r="Q119" s="16">
        <f t="shared" ref="Q119" si="1785">IF(AND(P118&lt;0,Q118&gt;0),"n/a",Q118/P118-1)</f>
        <v>3.8674033149171283E-2</v>
      </c>
      <c r="R119" s="16">
        <f t="shared" ref="R119" si="1786">IF(AND(Q118&lt;0,R118&gt;0),"n/a",R118/Q118-1)</f>
        <v>5.0531914893616969E-2</v>
      </c>
      <c r="S119" s="16">
        <f t="shared" ref="S119" si="1787">IF(AND(R118&lt;0,S118&gt;0),"n/a",S118/R118-1)</f>
        <v>4.0506329113924044E-2</v>
      </c>
      <c r="T119" s="16">
        <f t="shared" ref="T119" si="1788">IF(AND(S118&lt;0,T118&gt;0),"n/a",T118/S118-1)</f>
        <v>2.7980535279805263E-2</v>
      </c>
      <c r="U119" s="16">
        <f t="shared" ref="U119" si="1789">IF(AND(T118&lt;0,U118&gt;0),"n/a",U118/T118-1)</f>
        <v>3.1242603550295733E-2</v>
      </c>
      <c r="V119" s="16">
        <f t="shared" ref="V119" si="1790">IF(AND(U118&lt;0,V118&gt;0),"n/a",V118/U118-1)</f>
        <v>3.9706219876061599E-2</v>
      </c>
      <c r="W119" s="16">
        <f t="shared" ref="W119" si="1791">IF(AND(V118&lt;0,W118&gt;0),"n/a",W118/V118-1)</f>
        <v>3.9735099337748325E-2</v>
      </c>
      <c r="X119" s="16">
        <f t="shared" ref="X119" si="1792">IF(AND(W118&lt;0,X118&gt;0),"n/a",X118/W118-1)</f>
        <v>4.4585987261146487E-2</v>
      </c>
      <c r="Y119" s="16">
        <f t="shared" ref="Y119" si="1793">IF(AND(X118&lt;0,Y118&gt;0),"n/a",Y118/X118-1)</f>
        <v>3.4552845528455389E-2</v>
      </c>
      <c r="Z119" s="16">
        <f t="shared" ref="Z119" si="1794">IF(AND(Y118&lt;0,Z118&gt;0),"n/a",Z118/Y118-1)</f>
        <v>4.7151277013752546E-2</v>
      </c>
      <c r="AA119" s="16">
        <f t="shared" ref="AA119" si="1795">IF(AND(Z118&lt;0,AA118&gt;0),"n/a",AA118/Z118-1)</f>
        <v>4.3151969981238381E-2</v>
      </c>
      <c r="AB119" s="16">
        <f t="shared" ref="AB119" si="1796">IF(AND(AA118&lt;0,AB118&gt;0),"n/a",AB118/AA118-1)</f>
        <v>5.5755395683453335E-2</v>
      </c>
      <c r="AC119" s="16">
        <f t="shared" ref="AC119" si="1797">IF(AND(AB118&lt;0,AC118&gt;0),"n/a",AC118/AB118-1)</f>
        <v>3.236797274275971E-2</v>
      </c>
      <c r="AD119" s="16">
        <f t="shared" ref="AD119" si="1798">IF(AND(AC118&lt;0,AD118&gt;0),"n/a",AD118/AC118-1)</f>
        <v>4.2904290429042868E-2</v>
      </c>
      <c r="AE119" s="16">
        <f t="shared" ref="AE119" si="1799">IF(AND(AD118&lt;0,AE118&gt;0),"n/a",AE118/AD118-1)</f>
        <v>3.4810126582278444E-2</v>
      </c>
      <c r="AF119" s="16">
        <f t="shared" ref="AF119" si="1800">IF(AND(AE118&lt;0,AF118&gt;0),"n/a",AF118/AE118-1)</f>
        <v>3.2110091743119185E-2</v>
      </c>
      <c r="AG119" s="16">
        <f t="shared" ref="AG119" si="1801">IF(AND(AF118&lt;0,AG118&gt;0),"n/a",AG118/AF118-1)</f>
        <v>2.5185185185185199E-2</v>
      </c>
      <c r="AH119" s="16">
        <f t="shared" ref="AH119" si="1802">IF(AND(AG118&lt;0,AH118&gt;0),"n/a",AH118/AG118-1)</f>
        <v>1.8786127167629951E-2</v>
      </c>
      <c r="AI119" s="16">
        <f t="shared" ref="AI119" si="1803">IF(AND(AH118&lt;0,AI118&gt;0),"n/a",AI118/AH118-1)</f>
        <v>2.5531914893617058E-2</v>
      </c>
      <c r="AJ119" s="16">
        <f t="shared" ref="AJ119" si="1804">IF(AND(AI118&lt;0,AJ118&gt;0),"n/a",AJ118/AI118-1)</f>
        <v>1.8326417704011E-2</v>
      </c>
      <c r="AK119" s="16">
        <f t="shared" ref="AK119" si="1805">IF(AND(AJ118&lt;0,AK118&gt;0),"n/a",AK118/AJ118-1)</f>
        <v>1.8675721561969505E-2</v>
      </c>
      <c r="AL119" s="16">
        <f t="shared" ref="AL119" si="1806">IF(AND(AK118&lt;0,AL118&gt;0),"n/a",AL118/AK118-1)</f>
        <v>2.3333333333333428E-2</v>
      </c>
      <c r="AM119" s="16">
        <f t="shared" ref="AM119" si="1807">IF(AND(AL118&lt;0,AM118&gt;0),"n/a",AM118/AL118-1)</f>
        <v>1.889250814332244E-2</v>
      </c>
      <c r="AN119" s="16">
        <f t="shared" ref="AN119" si="1808">IF(AND(AM118&lt;0,AN118&gt;0),"n/a",AN118/AM118-1)</f>
        <v>2.5575447570332477E-2</v>
      </c>
      <c r="AO119" s="16">
        <f t="shared" ref="AO119" si="1809">IF(AND(AN118&lt;0,AO118&gt;0),"n/a",AO118/AN118-1)</f>
        <v>1.8703241895261735E-2</v>
      </c>
      <c r="AP119" s="16">
        <f t="shared" ref="AP119" si="1810">IF(AND(AO118&lt;0,AP118&gt;0),"n/a",AP118/AO118-1)</f>
        <v>4.1615667074663465E-2</v>
      </c>
      <c r="AQ119" s="16">
        <f t="shared" ref="AQ119" si="1811">IF(AND(AP118&lt;0,AQ118&gt;0),"n/a",AQ118/AP118-1)</f>
        <v>4.817861339600471E-2</v>
      </c>
      <c r="AR119" s="16">
        <f t="shared" ref="AR119" si="1812">IF(AND(AQ118&lt;0,AR118&gt;0),"n/a",AR118/AQ118-1)</f>
        <v>1.5695067264573925E-2</v>
      </c>
      <c r="AS119" s="16">
        <f t="shared" ref="AS119" si="1813">IF(AND(AR118&lt;0,AS118&gt;0),"n/a",AS118/AR118-1)</f>
        <v>1.655629139072845E-2</v>
      </c>
      <c r="AT119" s="16">
        <f t="shared" ref="AT119" si="1814">IF(AND(AS118&lt;0,AT118&gt;0),"n/a",AT118/AS118-1)</f>
        <v>2.0629750271444092E-2</v>
      </c>
      <c r="AU119" s="16">
        <f t="shared" ref="AU119" si="1815">IF(AND(AT118&lt;0,AU118&gt;0),"n/a",AU118/AT118-1)</f>
        <v>1.1702127659574568E-2</v>
      </c>
      <c r="AV119" s="16">
        <f t="shared" ref="AV119" si="1816">IF(AND(AU118&lt;0,AV118&gt;0),"n/a",AV118/AU118-1)</f>
        <v>-2.103049421661396E-3</v>
      </c>
      <c r="AW119" s="16">
        <f t="shared" ref="AW119" si="1817">IF(AND(AV118&lt;0,AW118&gt;0),"n/a",AW118/AV118-1)</f>
        <v>-4.2149631190726566E-3</v>
      </c>
      <c r="AX119" s="16">
        <f t="shared" ref="AX119" si="1818">IF(AND(AW118&lt;0,AX118&gt;0),"n/a",AX118/AW118-1)</f>
        <v>1.2698412698412653E-2</v>
      </c>
      <c r="AY119" s="16">
        <f t="shared" ref="AY119" si="1819">IF(AND(AX118&lt;0,AY118&gt;0),"n/a",AY118/AX118-1)</f>
        <v>2.089864158829613E-3</v>
      </c>
      <c r="AZ119" s="16">
        <f t="shared" ref="AZ119" si="1820">IF(AND(AY118&lt;0,AZ118&gt;0),"n/a",AZ118/AY118-1)</f>
        <v>1.2513034410844615E-2</v>
      </c>
      <c r="BA119" s="16">
        <f t="shared" ref="BA119" si="1821">IF(AND(AZ118&lt;0,BA118&gt;0),"n/a",BA118/AZ118-1)</f>
        <v>8.2389289392379439E-3</v>
      </c>
      <c r="BB119" s="16">
        <f t="shared" ref="BB119" si="1822">IF(AND(BA118&lt;0,BB118&gt;0),"n/a",BB118/BA118-1)</f>
        <v>7.1501532175688443E-3</v>
      </c>
      <c r="BC119" s="34">
        <f t="shared" ref="BC119" si="1823">IF(AND(BB118&lt;0,BC118&gt;0),"n/a",BC118/BB118-1)</f>
        <v>1.6227180527383478E-2</v>
      </c>
      <c r="BD119" s="34">
        <f t="shared" ref="BD119" si="1824">IF(AND(BC118&lt;0,BD118&gt;0),"n/a",BD118/BC118-1)</f>
        <v>1.0978043912175606E-2</v>
      </c>
      <c r="BE119" s="34">
        <f t="shared" ref="BE119" si="1825">IF(AND(BD118&lt;0,BE118&gt;0),"n/a",BE118/BD118-1)</f>
        <v>4.9358341559724295E-3</v>
      </c>
      <c r="BF119" s="219"/>
      <c r="BG119" s="219"/>
      <c r="BH119" s="219"/>
      <c r="BI119" s="219"/>
      <c r="BJ119" s="219"/>
      <c r="BK119" s="219"/>
      <c r="BL119" s="219"/>
      <c r="BM119" s="219"/>
      <c r="BN119" s="302"/>
      <c r="BO119" s="302"/>
      <c r="BP119" s="302"/>
      <c r="BQ119" s="302"/>
      <c r="BR119" s="302"/>
      <c r="BS119" s="302"/>
      <c r="BT119" s="302"/>
      <c r="BU119" s="302"/>
      <c r="BV119" s="302"/>
      <c r="BW119" s="302"/>
      <c r="BX119" s="302"/>
      <c r="BY119" s="302"/>
      <c r="BZ119" s="302"/>
      <c r="CA119" s="302"/>
      <c r="CB119" s="302"/>
      <c r="CC119" s="302"/>
      <c r="CD119" s="302"/>
      <c r="CE119" s="302"/>
      <c r="CF119" s="302"/>
      <c r="CG119" s="302"/>
      <c r="CH119" s="302"/>
      <c r="CI119" s="302"/>
      <c r="CJ119" s="302"/>
      <c r="CK119" s="302"/>
      <c r="CM119" s="89" t="s">
        <v>65</v>
      </c>
      <c r="CN119" s="15" t="s">
        <v>65</v>
      </c>
      <c r="CO119" s="89" t="s">
        <v>65</v>
      </c>
      <c r="CP119" s="15" t="s">
        <v>65</v>
      </c>
      <c r="CQ119" s="89" t="s">
        <v>65</v>
      </c>
      <c r="CR119" s="15" t="s">
        <v>65</v>
      </c>
      <c r="CS119" s="89" t="s">
        <v>65</v>
      </c>
      <c r="CT119" s="15" t="s">
        <v>65</v>
      </c>
      <c r="CU119" s="89" t="s">
        <v>65</v>
      </c>
      <c r="CV119" s="89" t="s">
        <v>65</v>
      </c>
      <c r="CW119" s="89" t="s">
        <v>65</v>
      </c>
      <c r="CX119" s="89" t="s">
        <v>65</v>
      </c>
      <c r="CY119" s="89" t="s">
        <v>65</v>
      </c>
      <c r="CZ119" s="89" t="s">
        <v>65</v>
      </c>
      <c r="DA119" s="220"/>
      <c r="DB119" s="220"/>
      <c r="DC119" s="220"/>
      <c r="DD119" s="220"/>
      <c r="DE119" s="220"/>
      <c r="DF119" s="220"/>
      <c r="DG119" s="220"/>
      <c r="DH119" s="220"/>
    </row>
    <row r="120" spans="1:112" ht="12" hidden="1" outlineLevel="2" x14ac:dyDescent="0.3">
      <c r="A120" s="140" t="s">
        <v>2</v>
      </c>
      <c r="B120" s="15" t="s">
        <v>65</v>
      </c>
      <c r="C120" s="15" t="s">
        <v>65</v>
      </c>
      <c r="D120" s="15" t="s">
        <v>65</v>
      </c>
      <c r="E120" s="15" t="s">
        <v>65</v>
      </c>
      <c r="F120" s="16">
        <f>IF(AND(B118&lt;0,F118&gt;0),"n/a",F118/B118-1)</f>
        <v>0.93975903614457823</v>
      </c>
      <c r="G120" s="16">
        <f t="shared" ref="G120" si="1826">IF(AND(C118&lt;0,G118&gt;0),"n/a",G118/C118-1)</f>
        <v>0.86734693877551017</v>
      </c>
      <c r="H120" s="16">
        <f t="shared" ref="H120" si="1827">IF(AND(D118&lt;0,H118&gt;0),"n/a",H118/D118-1)</f>
        <v>0.64285714285714279</v>
      </c>
      <c r="I120" s="16">
        <f t="shared" ref="I120" si="1828">IF(AND(E118&lt;0,I118&gt;0),"n/a",I118/E118-1)</f>
        <v>0.69172932330827064</v>
      </c>
      <c r="J120" s="16">
        <f t="shared" ref="J120" si="1829">IF(AND(F118&lt;0,J118&gt;0),"n/a",J118/F118-1)</f>
        <v>0.52173913043478271</v>
      </c>
      <c r="K120" s="16">
        <f t="shared" ref="K120" si="1830">IF(AND(G118&lt;0,K118&gt;0),"n/a",K118/G118-1)</f>
        <v>0.46448087431693996</v>
      </c>
      <c r="L120" s="16">
        <f t="shared" ref="L120" si="1831">IF(AND(H118&lt;0,L118&gt;0),"n/a",L118/H118-1)</f>
        <v>0.39130434782608692</v>
      </c>
      <c r="M120" s="16">
        <f t="shared" ref="M120" si="1832">IF(AND(I118&lt;0,M118&gt;0),"n/a",M118/I118-1)</f>
        <v>0.35111111111111115</v>
      </c>
      <c r="N120" s="16">
        <f t="shared" ref="N120" si="1833">IF(AND(J118&lt;0,N118&gt;0),"n/a",N118/J118-1)</f>
        <v>0.33469387755102042</v>
      </c>
      <c r="O120" s="16">
        <f t="shared" ref="O120" si="1834">IF(AND(K118&lt;0,O118&gt;0),"n/a",O118/K118-1)</f>
        <v>0.29104477611940305</v>
      </c>
      <c r="P120" s="16">
        <f t="shared" ref="P120" si="1835">IF(AND(L118&lt;0,P118&gt;0),"n/a",P118/L118-1)</f>
        <v>0.25694444444444442</v>
      </c>
      <c r="Q120" s="16">
        <f t="shared" ref="Q120" si="1836">IF(AND(M118&lt;0,Q118&gt;0),"n/a",Q118/M118-1)</f>
        <v>0.23684210526315796</v>
      </c>
      <c r="R120" s="16">
        <f t="shared" ref="R120" si="1837">IF(AND(N118&lt;0,R118&gt;0),"n/a",R118/N118-1)</f>
        <v>0.20795107033639137</v>
      </c>
      <c r="S120" s="16">
        <f t="shared" ref="S120" si="1838">IF(AND(O118&lt;0,S118&gt;0),"n/a",S118/O118-1)</f>
        <v>0.18786127167630062</v>
      </c>
      <c r="T120" s="16">
        <f t="shared" ref="T120" si="1839">IF(AND(P118&lt;0,T118&gt;0),"n/a",T118/P118-1)</f>
        <v>0.16712707182320452</v>
      </c>
      <c r="U120" s="16">
        <f t="shared" ref="U120" si="1840">IF(AND(Q118&lt;0,U118&gt;0),"n/a",U118/Q118-1)</f>
        <v>0.15877659574468073</v>
      </c>
      <c r="V120" s="16">
        <f t="shared" ref="V120" si="1841">IF(AND(R118&lt;0,V118&gt;0),"n/a",V118/R118-1)</f>
        <v>0.14683544303797458</v>
      </c>
      <c r="W120" s="16">
        <f t="shared" ref="W120" si="1842">IF(AND(S118&lt;0,W118&gt;0),"n/a",W118/S118-1)</f>
        <v>0.14598540145985406</v>
      </c>
      <c r="X120" s="16">
        <f t="shared" ref="X120" si="1843">IF(AND(T118&lt;0,X118&gt;0),"n/a",X118/T118-1)</f>
        <v>0.16449704142011834</v>
      </c>
      <c r="Y120" s="16">
        <f t="shared" ref="Y120" si="1844">IF(AND(U118&lt;0,Y118&gt;0),"n/a",Y118/U118-1)</f>
        <v>0.16823502409915081</v>
      </c>
      <c r="Z120" s="16">
        <f t="shared" ref="Z120" si="1845">IF(AND(V118&lt;0,Z118&gt;0),"n/a",Z118/V118-1)</f>
        <v>0.17660044150110377</v>
      </c>
      <c r="AA120" s="16">
        <f t="shared" ref="AA120" si="1846">IF(AND(W118&lt;0,AA118&gt;0),"n/a",AA118/W118-1)</f>
        <v>0.18046709129511673</v>
      </c>
      <c r="AB120" s="16">
        <f t="shared" ref="AB120" si="1847">IF(AND(X118&lt;0,AB118&gt;0),"n/a",AB118/X118-1)</f>
        <v>0.19308943089430897</v>
      </c>
      <c r="AC120" s="16">
        <f t="shared" ref="AC120" si="1848">IF(AND(Y118&lt;0,AC118&gt;0),"n/a",AC118/Y118-1)</f>
        <v>0.1905697445972494</v>
      </c>
      <c r="AD120" s="16">
        <f t="shared" ref="AD120" si="1849">IF(AND(Z118&lt;0,AD118&gt;0),"n/a",AD118/Z118-1)</f>
        <v>0.18574108818011248</v>
      </c>
      <c r="AE120" s="16">
        <f t="shared" ref="AE120" si="1850">IF(AND(AA118&lt;0,AE118&gt;0),"n/a",AE118/AA118-1)</f>
        <v>0.17625899280575541</v>
      </c>
      <c r="AF120" s="16">
        <f t="shared" ref="AF120" si="1851">IF(AND(AB118&lt;0,AF118&gt;0),"n/a",AF118/AB118-1)</f>
        <v>0.14991482112436105</v>
      </c>
      <c r="AG120" s="16">
        <f t="shared" ref="AG120" si="1852">IF(AND(AC118&lt;0,AG118&gt;0),"n/a",AG118/AC118-1)</f>
        <v>0.14191419141914197</v>
      </c>
      <c r="AH120" s="16">
        <f t="shared" ref="AH120" si="1853">IF(AND(AD118&lt;0,AH118&gt;0),"n/a",AH118/AD118-1)</f>
        <v>0.115506329113924</v>
      </c>
      <c r="AI120" s="16">
        <f t="shared" ref="AI120" si="1854">IF(AND(AE118&lt;0,AI118&gt;0),"n/a",AI118/AE118-1)</f>
        <v>0.10550458715596323</v>
      </c>
      <c r="AJ120" s="16">
        <f t="shared" ref="AJ120" si="1855">IF(AND(AF118&lt;0,AJ118&gt;0),"n/a",AJ118/AF118-1)</f>
        <v>9.0740740740740788E-2</v>
      </c>
      <c r="AK120" s="16">
        <f t="shared" ref="AK120" si="1856">IF(AND(AG118&lt;0,AK118&gt;0),"n/a",AK118/AG118-1)</f>
        <v>8.381502890173409E-2</v>
      </c>
      <c r="AL120" s="16">
        <f t="shared" ref="AL120" si="1857">IF(AND(AH118&lt;0,AL118&gt;0),"n/a",AL118/AH118-1)</f>
        <v>8.8652482269503619E-2</v>
      </c>
      <c r="AM120" s="16">
        <f t="shared" ref="AM120" si="1858">IF(AND(AI118&lt;0,AM118&gt;0),"n/a",AM118/AI118-1)</f>
        <v>8.1604426002766184E-2</v>
      </c>
      <c r="AN120" s="16">
        <f t="shared" ref="AN120" si="1859">IF(AND(AJ118&lt;0,AN118&gt;0),"n/a",AN118/AJ118-1)</f>
        <v>8.9303904923599298E-2</v>
      </c>
      <c r="AO120" s="16">
        <f t="shared" ref="AO120" si="1860">IF(AND(AK118&lt;0,AO118&gt;0),"n/a",AO118/AK118-1)</f>
        <v>8.9333333333333265E-2</v>
      </c>
      <c r="AP120" s="16">
        <f t="shared" ref="AP120" si="1861">IF(AND(AL118&lt;0,AP118&gt;0),"n/a",AP118/AL118-1)</f>
        <v>0.10879478827361555</v>
      </c>
      <c r="AQ120" s="16">
        <f t="shared" ref="AQ120" si="1862">IF(AND(AM118&lt;0,AQ118&gt;0),"n/a",AQ118/AM118-1)</f>
        <v>0.14066496163682873</v>
      </c>
      <c r="AR120" s="16">
        <f t="shared" ref="AR120" si="1863">IF(AND(AN118&lt;0,AR118&gt;0),"n/a",AR118/AN118-1)</f>
        <v>0.12967581047381538</v>
      </c>
      <c r="AS120" s="16">
        <f t="shared" ref="AS120" si="1864">IF(AND(AO118&lt;0,AS118&gt;0),"n/a",AS118/AO118-1)</f>
        <v>0.12729498164014696</v>
      </c>
      <c r="AT120" s="16">
        <f t="shared" ref="AT120" si="1865">IF(AND(AP118&lt;0,AT118&gt;0),"n/a",AT118/AP118-1)</f>
        <v>0.10458284371327853</v>
      </c>
      <c r="AU120" s="16">
        <f t="shared" ref="AU120" si="1866">IF(AND(AQ118&lt;0,AU118&gt;0),"n/a",AU118/AQ118-1)</f>
        <v>6.6143497757847447E-2</v>
      </c>
      <c r="AV120" s="16">
        <f t="shared" ref="AV120" si="1867">IF(AND(AR118&lt;0,AV118&gt;0),"n/a",AV118/AR118-1)</f>
        <v>4.7461368653421543E-2</v>
      </c>
      <c r="AW120" s="16">
        <f t="shared" ref="AW120" si="1868">IF(AND(AS118&lt;0,AW118&gt;0),"n/a",AW118/AS118-1)</f>
        <v>2.6058631921824116E-2</v>
      </c>
      <c r="AX120" s="16">
        <f t="shared" ref="AX120" si="1869">IF(AND(AT118&lt;0,AX118&gt;0),"n/a",AX118/AT118-1)</f>
        <v>1.8085106382978777E-2</v>
      </c>
      <c r="AY120" s="16">
        <f t="shared" ref="AY120" si="1870">IF(AND(AU118&lt;0,AY118&gt;0),"n/a",AY118/AU118-1)</f>
        <v>8.4121976866455839E-3</v>
      </c>
      <c r="AZ120" s="16">
        <f t="shared" ref="AZ120" si="1871">IF(AND(AV118&lt;0,AZ118&gt;0),"n/a",AZ118/AV118-1)</f>
        <v>2.3182297154899834E-2</v>
      </c>
      <c r="BA120" s="16">
        <f t="shared" ref="BA120" si="1872">IF(AND(AW118&lt;0,BA118&gt;0),"n/a",BA118/AW118-1)</f>
        <v>3.5978835978835999E-2</v>
      </c>
      <c r="BB120" s="16">
        <f t="shared" ref="BB120" si="1873">IF(AND(AX118&lt;0,BB118&gt;0),"n/a",BB118/AX118-1)</f>
        <v>3.0303030303030276E-2</v>
      </c>
      <c r="BC120" s="34">
        <f t="shared" ref="BC120" si="1874">IF(AND(AY118&lt;0,BC118&gt;0),"n/a",BC118/AY118-1)</f>
        <v>4.4838373305526646E-2</v>
      </c>
      <c r="BD120" s="34">
        <f t="shared" ref="BD120" si="1875">IF(AND(AZ118&lt;0,BD118&gt;0),"n/a",BD118/AZ118-1)</f>
        <v>4.3254376930998983E-2</v>
      </c>
      <c r="BE120" s="34">
        <f t="shared" ref="BE120" si="1876">IF(AND(BA118&lt;0,BE118&gt;0),"n/a",BE118/BA118-1)</f>
        <v>3.9836567926455624E-2</v>
      </c>
      <c r="BF120" s="219"/>
      <c r="BG120" s="219"/>
      <c r="BH120" s="219"/>
      <c r="BI120" s="219"/>
      <c r="BJ120" s="219"/>
      <c r="BK120" s="219"/>
      <c r="BL120" s="219"/>
      <c r="BM120" s="219"/>
      <c r="BN120" s="302"/>
      <c r="BO120" s="302"/>
      <c r="BP120" s="302"/>
      <c r="BQ120" s="302"/>
      <c r="BR120" s="302"/>
      <c r="BS120" s="302"/>
      <c r="BT120" s="302"/>
      <c r="BU120" s="302"/>
      <c r="BV120" s="302"/>
      <c r="BW120" s="302"/>
      <c r="BX120" s="302"/>
      <c r="BY120" s="302"/>
      <c r="BZ120" s="302"/>
      <c r="CA120" s="302"/>
      <c r="CB120" s="302"/>
      <c r="CC120" s="302"/>
      <c r="CD120" s="302"/>
      <c r="CE120" s="302"/>
      <c r="CF120" s="302"/>
      <c r="CG120" s="302"/>
      <c r="CH120" s="302"/>
      <c r="CI120" s="302"/>
      <c r="CJ120" s="302"/>
      <c r="CK120" s="302"/>
      <c r="CM120" s="89" t="s">
        <v>65</v>
      </c>
      <c r="CN120" s="16">
        <f>IF(AND(CM118&lt;0,CN118&gt;0),"n/a",CN118/CM118-1)</f>
        <v>0.69172932330827064</v>
      </c>
      <c r="CO120" s="90">
        <f t="shared" ref="CO120" si="1877">IF(AND(CN118&lt;0,CO118&gt;0),"n/a",CO118/CN118-1)</f>
        <v>0.35111111111111115</v>
      </c>
      <c r="CP120" s="16">
        <f t="shared" ref="CP120" si="1878">IF(AND(CO118&lt;0,CP118&gt;0),"n/a",CP118/CO118-1)</f>
        <v>0.23684210526315796</v>
      </c>
      <c r="CQ120" s="90">
        <f t="shared" ref="CQ120" si="1879">IF(AND(CP118&lt;0,CQ118&gt;0),"n/a",CQ118/CP118-1)</f>
        <v>0.15877659574468073</v>
      </c>
      <c r="CR120" s="16">
        <f t="shared" ref="CR120" si="1880">IF(AND(CQ118&lt;0,CR118&gt;0),"n/a",CR118/CQ118-1)</f>
        <v>0.16823502409915081</v>
      </c>
      <c r="CS120" s="90">
        <f t="shared" ref="CS120" si="1881">IF(AND(CR118&lt;0,CS118&gt;0),"n/a",CS118/CR118-1)</f>
        <v>0.1905697445972494</v>
      </c>
      <c r="CT120" s="16">
        <f t="shared" ref="CT120" si="1882">IF(AND(CS118&lt;0,CT118&gt;0),"n/a",CT118/CS118-1)</f>
        <v>0.14191419141914197</v>
      </c>
      <c r="CU120" s="90">
        <f t="shared" ref="CU120" si="1883">IF(AND(CT118&lt;0,CU118&gt;0),"n/a",CU118/CT118-1)</f>
        <v>8.381502890173409E-2</v>
      </c>
      <c r="CV120" s="90">
        <f t="shared" ref="CV120" si="1884">IF(AND(CU118&lt;0,CV118&gt;0),"n/a",CV118/CU118-1)</f>
        <v>8.9333333333333265E-2</v>
      </c>
      <c r="CW120" s="90">
        <f t="shared" ref="CW120" si="1885">IF(AND(CV118&lt;0,CW118&gt;0),"n/a",CW118/CV118-1)</f>
        <v>0.12729498164014696</v>
      </c>
      <c r="CX120" s="90">
        <f t="shared" ref="CX120" si="1886">IF(AND(CW118&lt;0,CX118&gt;0),"n/a",CX118/CW118-1)</f>
        <v>2.6058631921824116E-2</v>
      </c>
      <c r="CY120" s="90">
        <f t="shared" ref="CY120" si="1887">IF(AND(CX118&lt;0,CY118&gt;0),"n/a",CY118/CX118-1)</f>
        <v>3.5978835978835999E-2</v>
      </c>
      <c r="CZ120" s="90">
        <f t="shared" ref="CZ120" si="1888">IF(AND(CY118&lt;0,CZ118&gt;0),"n/a",CZ118/CY118-1)</f>
        <v>3.9836567926455624E-2</v>
      </c>
      <c r="DA120" s="220"/>
      <c r="DB120" s="220"/>
      <c r="DC120" s="220"/>
      <c r="DD120" s="220"/>
      <c r="DE120" s="220"/>
      <c r="DF120" s="220"/>
      <c r="DG120" s="220"/>
      <c r="DH120" s="220"/>
    </row>
    <row r="121" spans="1:112" ht="12" hidden="1" outlineLevel="2" x14ac:dyDescent="0.3">
      <c r="A121" s="139" t="s">
        <v>387</v>
      </c>
      <c r="B121" s="327">
        <f>SUM(B124,B127,B130,B133)</f>
        <v>235</v>
      </c>
      <c r="C121" s="327">
        <f t="shared" ref="C121:BE121" si="1889">SUM(C124,C127,C130,C133)</f>
        <v>257</v>
      </c>
      <c r="D121" s="327">
        <f t="shared" si="1889"/>
        <v>294</v>
      </c>
      <c r="E121" s="327">
        <f t="shared" si="1889"/>
        <v>328</v>
      </c>
      <c r="F121" s="327">
        <f t="shared" si="1889"/>
        <v>371</v>
      </c>
      <c r="G121" s="327">
        <f t="shared" si="1889"/>
        <v>416</v>
      </c>
      <c r="H121" s="327">
        <f t="shared" si="1889"/>
        <v>457</v>
      </c>
      <c r="I121" s="327">
        <f t="shared" si="1889"/>
        <v>483</v>
      </c>
      <c r="J121" s="327">
        <f t="shared" si="1889"/>
        <v>526</v>
      </c>
      <c r="K121" s="327">
        <f t="shared" si="1889"/>
        <v>552</v>
      </c>
      <c r="L121" s="327">
        <f t="shared" si="1889"/>
        <v>585</v>
      </c>
      <c r="M121" s="327">
        <f t="shared" si="1889"/>
        <v>618</v>
      </c>
      <c r="N121" s="327">
        <f t="shared" si="1889"/>
        <v>665</v>
      </c>
      <c r="O121" s="327">
        <f t="shared" si="1889"/>
        <v>700</v>
      </c>
      <c r="P121" s="327">
        <f t="shared" si="1889"/>
        <v>729</v>
      </c>
      <c r="Q121" s="327">
        <f t="shared" si="1889"/>
        <v>757.4</v>
      </c>
      <c r="R121" s="327">
        <f t="shared" si="1889"/>
        <v>802</v>
      </c>
      <c r="S121" s="327">
        <f t="shared" si="1889"/>
        <v>829.4</v>
      </c>
      <c r="T121" s="327">
        <f t="shared" si="1889"/>
        <v>864</v>
      </c>
      <c r="U121" s="327">
        <f t="shared" si="1889"/>
        <v>890</v>
      </c>
      <c r="V121" s="327">
        <f t="shared" si="1889"/>
        <v>936</v>
      </c>
      <c r="W121" s="327">
        <f t="shared" si="1889"/>
        <v>968.3</v>
      </c>
      <c r="X121" s="327">
        <f t="shared" si="1889"/>
        <v>1007</v>
      </c>
      <c r="Y121" s="327">
        <f t="shared" si="1889"/>
        <v>1037</v>
      </c>
      <c r="Z121" s="327">
        <f t="shared" si="1889"/>
        <v>1090</v>
      </c>
      <c r="AA121" s="327">
        <f t="shared" si="1889"/>
        <v>1128</v>
      </c>
      <c r="AB121" s="327">
        <f t="shared" si="1889"/>
        <v>1179</v>
      </c>
      <c r="AC121" s="327">
        <f t="shared" si="1889"/>
        <v>1226.5999999999999</v>
      </c>
      <c r="AD121" s="327">
        <f t="shared" si="1889"/>
        <v>1284</v>
      </c>
      <c r="AE121" s="327">
        <f t="shared" si="1889"/>
        <v>1326</v>
      </c>
      <c r="AF121" s="327">
        <f t="shared" si="1889"/>
        <v>1368</v>
      </c>
      <c r="AG121" s="327">
        <f t="shared" si="1889"/>
        <v>1401</v>
      </c>
      <c r="AH121" s="327">
        <f t="shared" si="1889"/>
        <v>1449</v>
      </c>
      <c r="AI121" s="327">
        <f t="shared" si="1889"/>
        <v>1471</v>
      </c>
      <c r="AJ121" s="327">
        <f t="shared" si="1889"/>
        <v>1494.5</v>
      </c>
      <c r="AK121" s="327">
        <f t="shared" si="1889"/>
        <v>1523</v>
      </c>
      <c r="AL121" s="327">
        <f t="shared" si="1889"/>
        <v>1562</v>
      </c>
      <c r="AM121" s="327">
        <f t="shared" si="1889"/>
        <v>1587</v>
      </c>
      <c r="AN121" s="327">
        <f t="shared" si="1889"/>
        <v>1623</v>
      </c>
      <c r="AO121" s="327">
        <f t="shared" si="1889"/>
        <v>1657</v>
      </c>
      <c r="AP121" s="327">
        <f t="shared" si="1889"/>
        <v>1734</v>
      </c>
      <c r="AQ121" s="327">
        <f t="shared" si="1889"/>
        <v>1785</v>
      </c>
      <c r="AR121" s="327">
        <f t="shared" si="1889"/>
        <v>1821</v>
      </c>
      <c r="AS121" s="327">
        <f t="shared" si="1889"/>
        <v>1845</v>
      </c>
      <c r="AT121" s="327">
        <f t="shared" si="1889"/>
        <v>1877</v>
      </c>
      <c r="AU121" s="327">
        <f t="shared" si="1889"/>
        <v>1908</v>
      </c>
      <c r="AV121" s="327">
        <f t="shared" si="1889"/>
        <v>1931</v>
      </c>
      <c r="AW121" s="327">
        <f t="shared" si="1889"/>
        <v>1929</v>
      </c>
      <c r="AX121" s="327">
        <f t="shared" si="1889"/>
        <v>1959</v>
      </c>
      <c r="AY121" s="327">
        <f t="shared" si="1889"/>
        <v>1967</v>
      </c>
      <c r="AZ121" s="327">
        <f t="shared" si="1889"/>
        <v>1983</v>
      </c>
      <c r="BA121" s="327">
        <f t="shared" si="1889"/>
        <v>2000</v>
      </c>
      <c r="BB121" s="327">
        <f t="shared" si="1889"/>
        <v>2037</v>
      </c>
      <c r="BC121" s="327">
        <f t="shared" si="1889"/>
        <v>2065</v>
      </c>
      <c r="BD121" s="327">
        <f t="shared" si="1889"/>
        <v>2085</v>
      </c>
      <c r="BE121" s="327">
        <f t="shared" si="1889"/>
        <v>2110</v>
      </c>
      <c r="BF121" s="305"/>
      <c r="BG121" s="305"/>
      <c r="BH121" s="305"/>
      <c r="BI121" s="305"/>
      <c r="BJ121" s="305"/>
      <c r="BK121" s="305"/>
      <c r="BL121" s="305"/>
      <c r="BM121" s="305"/>
      <c r="BN121" s="302"/>
      <c r="BO121" s="302"/>
      <c r="BP121" s="302"/>
      <c r="BQ121" s="302"/>
      <c r="BR121" s="302"/>
      <c r="BS121" s="302"/>
      <c r="BT121" s="302"/>
      <c r="BU121" s="302"/>
      <c r="BV121" s="302"/>
      <c r="BW121" s="302"/>
      <c r="BX121" s="302"/>
      <c r="BY121" s="302"/>
      <c r="BZ121" s="302"/>
      <c r="CA121" s="302"/>
      <c r="CB121" s="302"/>
      <c r="CC121" s="302"/>
      <c r="CD121" s="302"/>
      <c r="CE121" s="302"/>
      <c r="CF121" s="302"/>
      <c r="CG121" s="302"/>
      <c r="CH121" s="302"/>
      <c r="CI121" s="302"/>
      <c r="CJ121" s="302"/>
      <c r="CK121" s="302"/>
      <c r="CM121" s="328">
        <f>E121</f>
        <v>328</v>
      </c>
      <c r="CN121" s="327">
        <f>I121</f>
        <v>483</v>
      </c>
      <c r="CO121" s="328">
        <f>M121</f>
        <v>618</v>
      </c>
      <c r="CP121" s="327">
        <f>Q121</f>
        <v>757.4</v>
      </c>
      <c r="CQ121" s="328">
        <f>U121</f>
        <v>890</v>
      </c>
      <c r="CR121" s="327">
        <f>Y121</f>
        <v>1037</v>
      </c>
      <c r="CS121" s="328">
        <f>AC121</f>
        <v>1226.5999999999999</v>
      </c>
      <c r="CT121" s="327">
        <f>AG121</f>
        <v>1401</v>
      </c>
      <c r="CU121" s="328">
        <f>AK121</f>
        <v>1523</v>
      </c>
      <c r="CV121" s="328">
        <f>AO121</f>
        <v>1657</v>
      </c>
      <c r="CW121" s="328">
        <f>AS121</f>
        <v>1845</v>
      </c>
      <c r="CX121" s="328">
        <f>AW121</f>
        <v>1929</v>
      </c>
      <c r="CY121" s="328">
        <f>BA121</f>
        <v>2000</v>
      </c>
      <c r="CZ121" s="328">
        <f>BE121</f>
        <v>2110</v>
      </c>
      <c r="DA121" s="220"/>
      <c r="DB121" s="220"/>
      <c r="DC121" s="220"/>
      <c r="DD121" s="220"/>
      <c r="DE121" s="220"/>
      <c r="DF121" s="220"/>
      <c r="DG121" s="220"/>
      <c r="DH121" s="220"/>
    </row>
    <row r="122" spans="1:112" ht="12" hidden="1" outlineLevel="2" x14ac:dyDescent="0.3">
      <c r="A122" s="46" t="s">
        <v>1</v>
      </c>
      <c r="B122" s="15" t="s">
        <v>65</v>
      </c>
      <c r="C122" s="16">
        <f>IF(AND(B121&lt;0,C121&gt;0),"n/a",C121/B121-1)</f>
        <v>9.3617021276595658E-2</v>
      </c>
      <c r="D122" s="16">
        <f>IF(AND(C121&lt;0,D121&gt;0),"n/a",D121/C121-1)</f>
        <v>0.14396887159533067</v>
      </c>
      <c r="E122" s="16">
        <f t="shared" ref="E122" si="1890">IF(AND(D121&lt;0,E121&gt;0),"n/a",E121/D121-1)</f>
        <v>0.11564625850340127</v>
      </c>
      <c r="F122" s="16">
        <f>IF(AND(E121&lt;0,F121&gt;0),"n/a",F121/E121-1)</f>
        <v>0.13109756097560976</v>
      </c>
      <c r="G122" s="16">
        <f t="shared" ref="G122" si="1891">IF(AND(F121&lt;0,G121&gt;0),"n/a",G121/F121-1)</f>
        <v>0.12129380053908356</v>
      </c>
      <c r="H122" s="16">
        <f t="shared" ref="H122" si="1892">IF(AND(G121&lt;0,H121&gt;0),"n/a",H121/G121-1)</f>
        <v>9.8557692307692291E-2</v>
      </c>
      <c r="I122" s="16">
        <f t="shared" ref="I122" si="1893">IF(AND(H121&lt;0,I121&gt;0),"n/a",I121/H121-1)</f>
        <v>5.6892778993435478E-2</v>
      </c>
      <c r="J122" s="16">
        <f t="shared" ref="J122" si="1894">IF(AND(I121&lt;0,J121&gt;0),"n/a",J121/I121-1)</f>
        <v>8.9026915113871619E-2</v>
      </c>
      <c r="K122" s="16">
        <f t="shared" ref="K122" si="1895">IF(AND(J121&lt;0,K121&gt;0),"n/a",K121/J121-1)</f>
        <v>4.9429657794676896E-2</v>
      </c>
      <c r="L122" s="16">
        <f t="shared" ref="L122" si="1896">IF(AND(K121&lt;0,L121&gt;0),"n/a",L121/K121-1)</f>
        <v>5.9782608695652106E-2</v>
      </c>
      <c r="M122" s="16">
        <f t="shared" ref="M122" si="1897">IF(AND(L121&lt;0,M121&gt;0),"n/a",M121/L121-1)</f>
        <v>5.6410256410256432E-2</v>
      </c>
      <c r="N122" s="16">
        <f t="shared" ref="N122" si="1898">IF(AND(M121&lt;0,N121&gt;0),"n/a",N121/M121-1)</f>
        <v>7.6051779935275121E-2</v>
      </c>
      <c r="O122" s="16">
        <f t="shared" ref="O122" si="1899">IF(AND(N121&lt;0,O121&gt;0),"n/a",O121/N121-1)</f>
        <v>5.2631578947368363E-2</v>
      </c>
      <c r="P122" s="16">
        <f t="shared" ref="P122" si="1900">IF(AND(O121&lt;0,P121&gt;0),"n/a",P121/O121-1)</f>
        <v>4.142857142857137E-2</v>
      </c>
      <c r="Q122" s="16">
        <f t="shared" ref="Q122" si="1901">IF(AND(P121&lt;0,Q121&gt;0),"n/a",Q121/P121-1)</f>
        <v>3.8957475994513047E-2</v>
      </c>
      <c r="R122" s="16">
        <f t="shared" ref="R122" si="1902">IF(AND(Q121&lt;0,R121&gt;0),"n/a",R121/Q121-1)</f>
        <v>5.8885661473461859E-2</v>
      </c>
      <c r="S122" s="16">
        <f t="shared" ref="S122" si="1903">IF(AND(R121&lt;0,S121&gt;0),"n/a",S121/R121-1)</f>
        <v>3.4164588528678319E-2</v>
      </c>
      <c r="T122" s="16">
        <f t="shared" ref="T122" si="1904">IF(AND(S121&lt;0,T121&gt;0),"n/a",T121/S121-1)</f>
        <v>4.1716903785869341E-2</v>
      </c>
      <c r="U122" s="16">
        <f t="shared" ref="U122" si="1905">IF(AND(T121&lt;0,U121&gt;0),"n/a",U121/T121-1)</f>
        <v>3.009259259259256E-2</v>
      </c>
      <c r="V122" s="16">
        <f t="shared" ref="V122" si="1906">IF(AND(U121&lt;0,V121&gt;0),"n/a",V121/U121-1)</f>
        <v>5.1685393258426915E-2</v>
      </c>
      <c r="W122" s="16">
        <f t="shared" ref="W122" si="1907">IF(AND(V121&lt;0,W121&gt;0),"n/a",W121/V121-1)</f>
        <v>3.4508547008546886E-2</v>
      </c>
      <c r="X122" s="16">
        <f t="shared" ref="X122" si="1908">IF(AND(W121&lt;0,X121&gt;0),"n/a",X121/W121-1)</f>
        <v>3.9966952390787958E-2</v>
      </c>
      <c r="Y122" s="16">
        <f t="shared" ref="Y122" si="1909">IF(AND(X121&lt;0,Y121&gt;0),"n/a",Y121/X121-1)</f>
        <v>2.9791459781529195E-2</v>
      </c>
      <c r="Z122" s="16">
        <f t="shared" ref="Z122" si="1910">IF(AND(Y121&lt;0,Z121&gt;0),"n/a",Z121/Y121-1)</f>
        <v>5.1108968177434821E-2</v>
      </c>
      <c r="AA122" s="16">
        <f t="shared" ref="AA122" si="1911">IF(AND(Z121&lt;0,AA121&gt;0),"n/a",AA121/Z121-1)</f>
        <v>3.4862385321100975E-2</v>
      </c>
      <c r="AB122" s="16">
        <f t="shared" ref="AB122" si="1912">IF(AND(AA121&lt;0,AB121&gt;0),"n/a",AB121/AA121-1)</f>
        <v>4.5212765957446832E-2</v>
      </c>
      <c r="AC122" s="16">
        <f t="shared" ref="AC122" si="1913">IF(AND(AB121&lt;0,AC121&gt;0),"n/a",AC121/AB121-1)</f>
        <v>4.037319762510605E-2</v>
      </c>
      <c r="AD122" s="16">
        <f t="shared" ref="AD122" si="1914">IF(AND(AC121&lt;0,AD121&gt;0),"n/a",AD121/AC121-1)</f>
        <v>4.6796021522908848E-2</v>
      </c>
      <c r="AE122" s="16">
        <f t="shared" ref="AE122" si="1915">IF(AND(AD121&lt;0,AE121&gt;0),"n/a",AE121/AD121-1)</f>
        <v>3.2710280373831724E-2</v>
      </c>
      <c r="AF122" s="16">
        <f t="shared" ref="AF122" si="1916">IF(AND(AE121&lt;0,AF121&gt;0),"n/a",AF121/AE121-1)</f>
        <v>3.167420814479649E-2</v>
      </c>
      <c r="AG122" s="16">
        <f t="shared" ref="AG122" si="1917">IF(AND(AF121&lt;0,AG121&gt;0),"n/a",AG121/AF121-1)</f>
        <v>2.4122807017543879E-2</v>
      </c>
      <c r="AH122" s="16">
        <f t="shared" ref="AH122" si="1918">IF(AND(AG121&lt;0,AH121&gt;0),"n/a",AH121/AG121-1)</f>
        <v>3.426124197002145E-2</v>
      </c>
      <c r="AI122" s="16">
        <f t="shared" ref="AI122" si="1919">IF(AND(AH121&lt;0,AI121&gt;0),"n/a",AI121/AH121-1)</f>
        <v>1.5182884748102143E-2</v>
      </c>
      <c r="AJ122" s="16">
        <f t="shared" ref="AJ122" si="1920">IF(AND(AI121&lt;0,AJ121&gt;0),"n/a",AJ121/AI121-1)</f>
        <v>1.597552685248127E-2</v>
      </c>
      <c r="AK122" s="16">
        <f t="shared" ref="AK122" si="1921">IF(AND(AJ121&lt;0,AK121&gt;0),"n/a",AK121/AJ121-1)</f>
        <v>1.9069923051187709E-2</v>
      </c>
      <c r="AL122" s="16">
        <f t="shared" ref="AL122" si="1922">IF(AND(AK121&lt;0,AL121&gt;0),"n/a",AL121/AK121-1)</f>
        <v>2.5607353906762942E-2</v>
      </c>
      <c r="AM122" s="16">
        <f t="shared" ref="AM122" si="1923">IF(AND(AL121&lt;0,AM121&gt;0),"n/a",AM121/AL121-1)</f>
        <v>1.6005121638924535E-2</v>
      </c>
      <c r="AN122" s="16">
        <f t="shared" ref="AN122" si="1924">IF(AND(AM121&lt;0,AN121&gt;0),"n/a",AN121/AM121-1)</f>
        <v>2.2684310018903586E-2</v>
      </c>
      <c r="AO122" s="16">
        <f t="shared" ref="AO122" si="1925">IF(AND(AN121&lt;0,AO121&gt;0),"n/a",AO121/AN121-1)</f>
        <v>2.0948860135551417E-2</v>
      </c>
      <c r="AP122" s="16">
        <f t="shared" ref="AP122" si="1926">IF(AND(AO121&lt;0,AP121&gt;0),"n/a",AP121/AO121-1)</f>
        <v>4.6469523234761612E-2</v>
      </c>
      <c r="AQ122" s="16">
        <f t="shared" ref="AQ122" si="1927">IF(AND(AP121&lt;0,AQ121&gt;0),"n/a",AQ121/AP121-1)</f>
        <v>2.9411764705882248E-2</v>
      </c>
      <c r="AR122" s="16">
        <f t="shared" ref="AR122" si="1928">IF(AND(AQ121&lt;0,AR121&gt;0),"n/a",AR121/AQ121-1)</f>
        <v>2.0168067226890685E-2</v>
      </c>
      <c r="AS122" s="16">
        <f t="shared" ref="AS122" si="1929">IF(AND(AR121&lt;0,AS121&gt;0),"n/a",AS121/AR121-1)</f>
        <v>1.3179571663920919E-2</v>
      </c>
      <c r="AT122" s="16">
        <f t="shared" ref="AT122" si="1930">IF(AND(AS121&lt;0,AT121&gt;0),"n/a",AT121/AS121-1)</f>
        <v>1.7344173441734334E-2</v>
      </c>
      <c r="AU122" s="16">
        <f t="shared" ref="AU122" si="1931">IF(AND(AT121&lt;0,AU121&gt;0),"n/a",AU121/AT121-1)</f>
        <v>1.6515716568993088E-2</v>
      </c>
      <c r="AV122" s="16">
        <f t="shared" ref="AV122" si="1932">IF(AND(AU121&lt;0,AV121&gt;0),"n/a",AV121/AU121-1)</f>
        <v>1.2054507337526221E-2</v>
      </c>
      <c r="AW122" s="16">
        <f t="shared" ref="AW122" si="1933">IF(AND(AV121&lt;0,AW121&gt;0),"n/a",AW121/AV121-1)</f>
        <v>-1.0357327809424888E-3</v>
      </c>
      <c r="AX122" s="16">
        <f t="shared" ref="AX122" si="1934">IF(AND(AW121&lt;0,AX121&gt;0),"n/a",AX121/AW121-1)</f>
        <v>1.5552099533437058E-2</v>
      </c>
      <c r="AY122" s="34">
        <f t="shared" ref="AY122" si="1935">IF(AND(AX121&lt;0,AY121&gt;0),"n/a",AY121/AX121-1)</f>
        <v>4.0837161817253165E-3</v>
      </c>
      <c r="AZ122" s="34">
        <f t="shared" ref="AZ122" si="1936">IF(AND(AY121&lt;0,AZ121&gt;0),"n/a",AZ121/AY121-1)</f>
        <v>8.1342145399085908E-3</v>
      </c>
      <c r="BA122" s="34">
        <f t="shared" ref="BA122:BE122" si="1937">IF(AND(AZ121&lt;0,BA121&gt;0),"n/a",BA121/AZ121-1)</f>
        <v>8.5728693898134978E-3</v>
      </c>
      <c r="BB122" s="34">
        <f t="shared" si="1937"/>
        <v>1.8499999999999961E-2</v>
      </c>
      <c r="BC122" s="34">
        <f t="shared" si="1937"/>
        <v>1.3745704467353903E-2</v>
      </c>
      <c r="BD122" s="34">
        <f t="shared" si="1937"/>
        <v>9.6852300242131761E-3</v>
      </c>
      <c r="BE122" s="34">
        <f t="shared" si="1937"/>
        <v>1.1990407673860837E-2</v>
      </c>
      <c r="BF122" s="219"/>
      <c r="BG122" s="219"/>
      <c r="BH122" s="219"/>
      <c r="BI122" s="219"/>
      <c r="BJ122" s="219"/>
      <c r="BK122" s="219"/>
      <c r="BL122" s="219"/>
      <c r="BM122" s="219"/>
      <c r="BN122" s="302"/>
      <c r="BO122" s="302"/>
      <c r="BP122" s="302"/>
      <c r="BQ122" s="302"/>
      <c r="BR122" s="302"/>
      <c r="BS122" s="302"/>
      <c r="BT122" s="302"/>
      <c r="BU122" s="302"/>
      <c r="BV122" s="302"/>
      <c r="BW122" s="302"/>
      <c r="BX122" s="302"/>
      <c r="BY122" s="302"/>
      <c r="BZ122" s="302"/>
      <c r="CA122" s="302"/>
      <c r="CB122" s="302"/>
      <c r="CC122" s="302"/>
      <c r="CD122" s="302"/>
      <c r="CE122" s="302"/>
      <c r="CF122" s="302"/>
      <c r="CG122" s="302"/>
      <c r="CH122" s="302"/>
      <c r="CI122" s="302"/>
      <c r="CJ122" s="302"/>
      <c r="CK122" s="302"/>
      <c r="CM122" s="89" t="s">
        <v>65</v>
      </c>
      <c r="CN122" s="15" t="s">
        <v>65</v>
      </c>
      <c r="CO122" s="89" t="s">
        <v>65</v>
      </c>
      <c r="CP122" s="15" t="s">
        <v>65</v>
      </c>
      <c r="CQ122" s="89" t="s">
        <v>65</v>
      </c>
      <c r="CR122" s="15" t="s">
        <v>65</v>
      </c>
      <c r="CS122" s="89" t="s">
        <v>65</v>
      </c>
      <c r="CT122" s="15" t="s">
        <v>65</v>
      </c>
      <c r="CU122" s="89" t="s">
        <v>65</v>
      </c>
      <c r="CV122" s="89" t="s">
        <v>65</v>
      </c>
      <c r="CW122" s="89" t="s">
        <v>65</v>
      </c>
      <c r="CX122" s="89" t="s">
        <v>65</v>
      </c>
      <c r="CY122" s="89" t="s">
        <v>65</v>
      </c>
      <c r="CZ122" s="89" t="s">
        <v>65</v>
      </c>
      <c r="DA122" s="220"/>
      <c r="DB122" s="220"/>
      <c r="DC122" s="220"/>
      <c r="DD122" s="220"/>
      <c r="DE122" s="220"/>
      <c r="DF122" s="220"/>
      <c r="DG122" s="220"/>
      <c r="DH122" s="220"/>
    </row>
    <row r="123" spans="1:112" ht="12" hidden="1" outlineLevel="2" x14ac:dyDescent="0.3">
      <c r="A123" s="46" t="s">
        <v>2</v>
      </c>
      <c r="B123" s="15" t="s">
        <v>65</v>
      </c>
      <c r="C123" s="15" t="s">
        <v>65</v>
      </c>
      <c r="D123" s="15" t="s">
        <v>65</v>
      </c>
      <c r="E123" s="15" t="s">
        <v>65</v>
      </c>
      <c r="F123" s="16">
        <f>IF(AND(B121&lt;0,F121&gt;0),"n/a",F121/B121-1)</f>
        <v>0.5787234042553191</v>
      </c>
      <c r="G123" s="16">
        <f t="shared" ref="G123" si="1938">IF(AND(C121&lt;0,G121&gt;0),"n/a",G121/C121-1)</f>
        <v>0.61867704280155644</v>
      </c>
      <c r="H123" s="16">
        <f t="shared" ref="H123" si="1939">IF(AND(D121&lt;0,H121&gt;0),"n/a",H121/D121-1)</f>
        <v>0.55442176870748305</v>
      </c>
      <c r="I123" s="16">
        <f t="shared" ref="I123" si="1940">IF(AND(E121&lt;0,I121&gt;0),"n/a",I121/E121-1)</f>
        <v>0.47256097560975618</v>
      </c>
      <c r="J123" s="16">
        <f t="shared" ref="J123" si="1941">IF(AND(F121&lt;0,J121&gt;0),"n/a",J121/F121-1)</f>
        <v>0.41778975741239899</v>
      </c>
      <c r="K123" s="16">
        <f t="shared" ref="K123" si="1942">IF(AND(G121&lt;0,K121&gt;0),"n/a",K121/G121-1)</f>
        <v>0.32692307692307687</v>
      </c>
      <c r="L123" s="16">
        <f t="shared" ref="L123" si="1943">IF(AND(H121&lt;0,L121&gt;0),"n/a",L121/H121-1)</f>
        <v>0.28008752735229758</v>
      </c>
      <c r="M123" s="16">
        <f t="shared" ref="M123" si="1944">IF(AND(I121&lt;0,M121&gt;0),"n/a",M121/I121-1)</f>
        <v>0.27950310559006208</v>
      </c>
      <c r="N123" s="16">
        <f t="shared" ref="N123" si="1945">IF(AND(J121&lt;0,N121&gt;0),"n/a",N121/J121-1)</f>
        <v>0.26425855513307983</v>
      </c>
      <c r="O123" s="16">
        <f t="shared" ref="O123" si="1946">IF(AND(K121&lt;0,O121&gt;0),"n/a",O121/K121-1)</f>
        <v>0.26811594202898559</v>
      </c>
      <c r="P123" s="16">
        <f t="shared" ref="P123" si="1947">IF(AND(L121&lt;0,P121&gt;0),"n/a",P121/L121-1)</f>
        <v>0.24615384615384617</v>
      </c>
      <c r="Q123" s="16">
        <f t="shared" ref="Q123" si="1948">IF(AND(M121&lt;0,Q121&gt;0),"n/a",Q121/M121-1)</f>
        <v>0.22556634304207113</v>
      </c>
      <c r="R123" s="16">
        <f t="shared" ref="R123" si="1949">IF(AND(N121&lt;0,R121&gt;0),"n/a",R121/N121-1)</f>
        <v>0.20601503759398487</v>
      </c>
      <c r="S123" s="16">
        <f t="shared" ref="S123" si="1950">IF(AND(O121&lt;0,S121&gt;0),"n/a",S121/O121-1)</f>
        <v>0.18485714285714283</v>
      </c>
      <c r="T123" s="16">
        <f t="shared" ref="T123" si="1951">IF(AND(P121&lt;0,T121&gt;0),"n/a",T121/P121-1)</f>
        <v>0.18518518518518512</v>
      </c>
      <c r="U123" s="16">
        <f t="shared" ref="U123" si="1952">IF(AND(Q121&lt;0,U121&gt;0),"n/a",U121/Q121-1)</f>
        <v>0.17507261684710862</v>
      </c>
      <c r="V123" s="16">
        <f t="shared" ref="V123" si="1953">IF(AND(R121&lt;0,V121&gt;0),"n/a",V121/R121-1)</f>
        <v>0.16708229426433907</v>
      </c>
      <c r="W123" s="16">
        <f t="shared" ref="W123" si="1954">IF(AND(S121&lt;0,W121&gt;0),"n/a",W121/S121-1)</f>
        <v>0.1674704605739088</v>
      </c>
      <c r="X123" s="16">
        <f t="shared" ref="X123" si="1955">IF(AND(T121&lt;0,X121&gt;0),"n/a",X121/T121-1)</f>
        <v>0.1655092592592593</v>
      </c>
      <c r="Y123" s="16">
        <f t="shared" ref="Y123" si="1956">IF(AND(U121&lt;0,Y121&gt;0),"n/a",Y121/U121-1)</f>
        <v>0.16516853932584263</v>
      </c>
      <c r="Z123" s="16">
        <f t="shared" ref="Z123" si="1957">IF(AND(V121&lt;0,Z121&gt;0),"n/a",Z121/V121-1)</f>
        <v>0.16452991452991461</v>
      </c>
      <c r="AA123" s="16">
        <f t="shared" ref="AA123" si="1958">IF(AND(W121&lt;0,AA121&gt;0),"n/a",AA121/W121-1)</f>
        <v>0.16492822472374269</v>
      </c>
      <c r="AB123" s="16">
        <f t="shared" ref="AB123" si="1959">IF(AND(X121&lt;0,AB121&gt;0),"n/a",AB121/X121-1)</f>
        <v>0.17080436941410126</v>
      </c>
      <c r="AC123" s="16">
        <f t="shared" ref="AC123" si="1960">IF(AND(Y121&lt;0,AC121&gt;0),"n/a",AC121/Y121-1)</f>
        <v>0.18283510125361602</v>
      </c>
      <c r="AD123" s="16">
        <f t="shared" ref="AD123" si="1961">IF(AND(Z121&lt;0,AD121&gt;0),"n/a",AD121/Z121-1)</f>
        <v>0.17798165137614674</v>
      </c>
      <c r="AE123" s="16">
        <f t="shared" ref="AE123" si="1962">IF(AND(AA121&lt;0,AE121&gt;0),"n/a",AE121/AA121-1)</f>
        <v>0.17553191489361697</v>
      </c>
      <c r="AF123" s="16">
        <f t="shared" ref="AF123" si="1963">IF(AND(AB121&lt;0,AF121&gt;0),"n/a",AF121/AB121-1)</f>
        <v>0.16030534351145032</v>
      </c>
      <c r="AG123" s="16">
        <f t="shared" ref="AG123" si="1964">IF(AND(AC121&lt;0,AG121&gt;0),"n/a",AG121/AC121-1)</f>
        <v>0.14218164030653857</v>
      </c>
      <c r="AH123" s="16">
        <f t="shared" ref="AH123" si="1965">IF(AND(AD121&lt;0,AH121&gt;0),"n/a",AH121/AD121-1)</f>
        <v>0.12850467289719636</v>
      </c>
      <c r="AI123" s="16">
        <f t="shared" ref="AI123" si="1966">IF(AND(AE121&lt;0,AI121&gt;0),"n/a",AI121/AE121-1)</f>
        <v>0.1093514328808447</v>
      </c>
      <c r="AJ123" s="16">
        <f t="shared" ref="AJ123" si="1967">IF(AND(AF121&lt;0,AJ121&gt;0),"n/a",AJ121/AF121-1)</f>
        <v>9.2470760233918092E-2</v>
      </c>
      <c r="AK123" s="16">
        <f t="shared" ref="AK123" si="1968">IF(AND(AG121&lt;0,AK121&gt;0),"n/a",AK121/AG121-1)</f>
        <v>8.7080656673804491E-2</v>
      </c>
      <c r="AL123" s="16">
        <f t="shared" ref="AL123" si="1969">IF(AND(AH121&lt;0,AL121&gt;0),"n/a",AL121/AH121-1)</f>
        <v>7.7984817115251959E-2</v>
      </c>
      <c r="AM123" s="16">
        <f t="shared" ref="AM123" si="1970">IF(AND(AI121&lt;0,AM121&gt;0),"n/a",AM121/AI121-1)</f>
        <v>7.8857919782460817E-2</v>
      </c>
      <c r="AN123" s="16">
        <f t="shared" ref="AN123" si="1971">IF(AND(AJ121&lt;0,AN121&gt;0),"n/a",AN121/AJ121-1)</f>
        <v>8.5981933757109497E-2</v>
      </c>
      <c r="AO123" s="16">
        <f t="shared" ref="AO123" si="1972">IF(AND(AK121&lt;0,AO121&gt;0),"n/a",AO121/AK121-1)</f>
        <v>8.7984241628365156E-2</v>
      </c>
      <c r="AP123" s="16">
        <f t="shared" ref="AP123" si="1973">IF(AND(AL121&lt;0,AP121&gt;0),"n/a",AP121/AL121-1)</f>
        <v>0.11011523687580027</v>
      </c>
      <c r="AQ123" s="16">
        <f t="shared" ref="AQ123" si="1974">IF(AND(AM121&lt;0,AQ121&gt;0),"n/a",AQ121/AM121-1)</f>
        <v>0.12476370510396984</v>
      </c>
      <c r="AR123" s="16">
        <f t="shared" ref="AR123" si="1975">IF(AND(AN121&lt;0,AR121&gt;0),"n/a",AR121/AN121-1)</f>
        <v>0.12199630314232901</v>
      </c>
      <c r="AS123" s="16">
        <f t="shared" ref="AS123" si="1976">IF(AND(AO121&lt;0,AS121&gt;0),"n/a",AS121/AO121-1)</f>
        <v>0.11345805672902842</v>
      </c>
      <c r="AT123" s="16">
        <f t="shared" ref="AT123" si="1977">IF(AND(AP121&lt;0,AT121&gt;0),"n/a",AT121/AP121-1)</f>
        <v>8.2468281430219115E-2</v>
      </c>
      <c r="AU123" s="16">
        <f t="shared" ref="AU123" si="1978">IF(AND(AQ121&lt;0,AU121&gt;0),"n/a",AU121/AQ121-1)</f>
        <v>6.8907563025210061E-2</v>
      </c>
      <c r="AV123" s="16">
        <f t="shared" ref="AV123" si="1979">IF(AND(AR121&lt;0,AV121&gt;0),"n/a",AV121/AR121-1)</f>
        <v>6.0406370126304232E-2</v>
      </c>
      <c r="AW123" s="16">
        <f t="shared" ref="AW123" si="1980">IF(AND(AS121&lt;0,AW121&gt;0),"n/a",AW121/AS121-1)</f>
        <v>4.5528455284552738E-2</v>
      </c>
      <c r="AX123" s="16">
        <f t="shared" ref="AX123" si="1981">IF(AND(AT121&lt;0,AX121&gt;0),"n/a",AX121/AT121-1)</f>
        <v>4.3686734150239825E-2</v>
      </c>
      <c r="AY123" s="34">
        <f t="shared" ref="AY123" si="1982">IF(AND(AU121&lt;0,AY121&gt;0),"n/a",AY121/AU121-1)</f>
        <v>3.0922431865828104E-2</v>
      </c>
      <c r="AZ123" s="34">
        <f t="shared" ref="AZ123" si="1983">IF(AND(AV121&lt;0,AZ121&gt;0),"n/a",AZ121/AV121-1)</f>
        <v>2.6929052304505374E-2</v>
      </c>
      <c r="BA123" s="34">
        <f t="shared" ref="BA123:BE123" si="1984">IF(AND(AW121&lt;0,BA121&gt;0),"n/a",BA121/AW121-1)</f>
        <v>3.680663556246766E-2</v>
      </c>
      <c r="BB123" s="34">
        <f t="shared" si="1984"/>
        <v>3.9816232771822335E-2</v>
      </c>
      <c r="BC123" s="34">
        <f t="shared" si="1984"/>
        <v>4.9822064056939563E-2</v>
      </c>
      <c r="BD123" s="34">
        <f t="shared" si="1984"/>
        <v>5.1437216338880543E-2</v>
      </c>
      <c r="BE123" s="34">
        <f t="shared" si="1984"/>
        <v>5.4999999999999938E-2</v>
      </c>
      <c r="BF123" s="219"/>
      <c r="BG123" s="219"/>
      <c r="BH123" s="219"/>
      <c r="BI123" s="219"/>
      <c r="BJ123" s="219"/>
      <c r="BK123" s="219"/>
      <c r="BL123" s="219"/>
      <c r="BM123" s="219"/>
      <c r="BN123" s="302"/>
      <c r="BO123" s="302"/>
      <c r="BP123" s="302"/>
      <c r="BQ123" s="302"/>
      <c r="BR123" s="302"/>
      <c r="BS123" s="302"/>
      <c r="BT123" s="302"/>
      <c r="BU123" s="302"/>
      <c r="BV123" s="302"/>
      <c r="BW123" s="302"/>
      <c r="BX123" s="302"/>
      <c r="BY123" s="302"/>
      <c r="BZ123" s="302"/>
      <c r="CA123" s="302"/>
      <c r="CB123" s="302"/>
      <c r="CC123" s="302"/>
      <c r="CD123" s="302"/>
      <c r="CE123" s="302"/>
      <c r="CF123" s="302"/>
      <c r="CG123" s="302"/>
      <c r="CH123" s="302"/>
      <c r="CI123" s="302"/>
      <c r="CJ123" s="302"/>
      <c r="CK123" s="302"/>
      <c r="CM123" s="89" t="s">
        <v>65</v>
      </c>
      <c r="CN123" s="16">
        <f>IF(AND(CM121&lt;0,CN121&gt;0),"n/a",CN121/CM121-1)</f>
        <v>0.47256097560975618</v>
      </c>
      <c r="CO123" s="90">
        <f>IF(AND(CN121&lt;0,CO121&gt;0),"n/a",CO121/CN121-1)</f>
        <v>0.27950310559006208</v>
      </c>
      <c r="CP123" s="16">
        <f t="shared" ref="CP123:CZ123" si="1985">IF(AND(CO121&lt;0,CP121&gt;0),"n/a",CP121/CO121-1)</f>
        <v>0.22556634304207113</v>
      </c>
      <c r="CQ123" s="90">
        <f t="shared" si="1985"/>
        <v>0.17507261684710862</v>
      </c>
      <c r="CR123" s="16">
        <f t="shared" si="1985"/>
        <v>0.16516853932584263</v>
      </c>
      <c r="CS123" s="90">
        <f t="shared" si="1985"/>
        <v>0.18283510125361602</v>
      </c>
      <c r="CT123" s="16">
        <f t="shared" si="1985"/>
        <v>0.14218164030653857</v>
      </c>
      <c r="CU123" s="90">
        <f t="shared" si="1985"/>
        <v>8.7080656673804491E-2</v>
      </c>
      <c r="CV123" s="90">
        <f t="shared" si="1985"/>
        <v>8.7984241628365156E-2</v>
      </c>
      <c r="CW123" s="90">
        <f t="shared" si="1985"/>
        <v>0.11345805672902842</v>
      </c>
      <c r="CX123" s="90">
        <f t="shared" si="1985"/>
        <v>4.5528455284552738E-2</v>
      </c>
      <c r="CY123" s="90">
        <f t="shared" si="1985"/>
        <v>3.680663556246766E-2</v>
      </c>
      <c r="CZ123" s="90">
        <f t="shared" si="1985"/>
        <v>5.4999999999999938E-2</v>
      </c>
      <c r="DA123" s="220"/>
      <c r="DB123" s="220"/>
      <c r="DC123" s="220"/>
      <c r="DD123" s="220"/>
      <c r="DE123" s="220"/>
      <c r="DF123" s="220"/>
      <c r="DG123" s="220"/>
      <c r="DH123" s="220"/>
    </row>
    <row r="124" spans="1:112" ht="12" hidden="1" outlineLevel="2" x14ac:dyDescent="0.3">
      <c r="A124" s="291" t="s">
        <v>403</v>
      </c>
      <c r="B124" s="11">
        <v>82</v>
      </c>
      <c r="C124" s="11">
        <v>85</v>
      </c>
      <c r="D124" s="11">
        <v>92</v>
      </c>
      <c r="E124" s="11">
        <v>99</v>
      </c>
      <c r="F124" s="11">
        <v>105</v>
      </c>
      <c r="G124" s="11">
        <v>117</v>
      </c>
      <c r="H124" s="11">
        <v>124</v>
      </c>
      <c r="I124" s="11">
        <v>126</v>
      </c>
      <c r="J124" s="11">
        <v>129</v>
      </c>
      <c r="K124" s="11">
        <v>130</v>
      </c>
      <c r="L124" s="11">
        <v>132</v>
      </c>
      <c r="M124" s="11">
        <v>135</v>
      </c>
      <c r="N124" s="11">
        <v>139</v>
      </c>
      <c r="O124" s="11">
        <v>142</v>
      </c>
      <c r="P124" s="11">
        <v>144</v>
      </c>
      <c r="Q124" s="11">
        <v>146.69999999999999</v>
      </c>
      <c r="R124" s="11">
        <v>150</v>
      </c>
      <c r="S124" s="11">
        <v>151.69999999999999</v>
      </c>
      <c r="T124" s="11">
        <v>155</v>
      </c>
      <c r="U124" s="11">
        <v>157</v>
      </c>
      <c r="V124" s="11">
        <v>161</v>
      </c>
      <c r="W124" s="11">
        <v>164</v>
      </c>
      <c r="X124" s="11">
        <v>166.5</v>
      </c>
      <c r="Y124" s="11">
        <v>169</v>
      </c>
      <c r="Z124" s="11">
        <v>173</v>
      </c>
      <c r="AA124" s="11">
        <v>175</v>
      </c>
      <c r="AB124" s="11">
        <v>178</v>
      </c>
      <c r="AC124" s="11">
        <v>180</v>
      </c>
      <c r="AD124" s="11">
        <v>182</v>
      </c>
      <c r="AE124" s="11">
        <v>183</v>
      </c>
      <c r="AF124" s="11">
        <v>185</v>
      </c>
      <c r="AG124" s="11">
        <v>184</v>
      </c>
      <c r="AH124" s="11">
        <v>185</v>
      </c>
      <c r="AI124" s="11">
        <v>185</v>
      </c>
      <c r="AJ124" s="11">
        <v>185</v>
      </c>
      <c r="AK124" s="11">
        <v>186</v>
      </c>
      <c r="AL124" s="11">
        <v>186</v>
      </c>
      <c r="AM124" s="11">
        <v>187</v>
      </c>
      <c r="AN124" s="11">
        <v>189</v>
      </c>
      <c r="AO124" s="11">
        <v>190</v>
      </c>
      <c r="AP124" s="11">
        <v>195</v>
      </c>
      <c r="AQ124" s="11">
        <v>198</v>
      </c>
      <c r="AR124" s="11">
        <v>196</v>
      </c>
      <c r="AS124" s="11">
        <v>195</v>
      </c>
      <c r="AT124" s="11">
        <v>195</v>
      </c>
      <c r="AU124" s="111">
        <v>195</v>
      </c>
      <c r="AV124" s="111">
        <v>196</v>
      </c>
      <c r="AW124" s="111">
        <v>195</v>
      </c>
      <c r="AX124" s="111">
        <v>196</v>
      </c>
      <c r="AY124" s="111">
        <v>197</v>
      </c>
      <c r="AZ124" s="111">
        <v>197</v>
      </c>
      <c r="BA124" s="111">
        <v>199</v>
      </c>
      <c r="BB124" s="111">
        <v>200</v>
      </c>
      <c r="BC124" s="111">
        <v>202</v>
      </c>
      <c r="BD124" s="111">
        <v>203</v>
      </c>
      <c r="BE124" s="111">
        <v>205</v>
      </c>
      <c r="BF124" s="219"/>
      <c r="BG124" s="219"/>
      <c r="BH124" s="219"/>
      <c r="BI124" s="219"/>
      <c r="BJ124" s="219"/>
      <c r="BK124" s="219"/>
      <c r="BL124" s="219"/>
      <c r="BM124" s="219"/>
      <c r="BN124" s="302"/>
      <c r="BO124" s="302"/>
      <c r="BP124" s="302"/>
      <c r="BQ124" s="302"/>
      <c r="BR124" s="302"/>
      <c r="BS124" s="302"/>
      <c r="BT124" s="302"/>
      <c r="BU124" s="302"/>
      <c r="BV124" s="302"/>
      <c r="BW124" s="302"/>
      <c r="BX124" s="302"/>
      <c r="BY124" s="302"/>
      <c r="BZ124" s="302"/>
      <c r="CA124" s="302"/>
      <c r="CB124" s="302"/>
      <c r="CC124" s="302"/>
      <c r="CD124" s="302"/>
      <c r="CE124" s="302"/>
      <c r="CF124" s="302"/>
      <c r="CG124" s="302"/>
      <c r="CH124" s="302"/>
      <c r="CI124" s="302"/>
      <c r="CJ124" s="302"/>
      <c r="CK124" s="302"/>
      <c r="CM124" s="93">
        <f>E124</f>
        <v>99</v>
      </c>
      <c r="CN124" s="67">
        <f>I124</f>
        <v>126</v>
      </c>
      <c r="CO124" s="93">
        <f>M124</f>
        <v>135</v>
      </c>
      <c r="CP124" s="67">
        <f>Q124</f>
        <v>146.69999999999999</v>
      </c>
      <c r="CQ124" s="93">
        <f>U124</f>
        <v>157</v>
      </c>
      <c r="CR124" s="67">
        <f>Y124</f>
        <v>169</v>
      </c>
      <c r="CS124" s="93">
        <f>AC124</f>
        <v>180</v>
      </c>
      <c r="CT124" s="67">
        <f>AG124</f>
        <v>184</v>
      </c>
      <c r="CU124" s="93">
        <f>AK124</f>
        <v>186</v>
      </c>
      <c r="CV124" s="93">
        <f>AO124</f>
        <v>190</v>
      </c>
      <c r="CW124" s="93">
        <f>AS124</f>
        <v>195</v>
      </c>
      <c r="CX124" s="93">
        <f>AW124</f>
        <v>195</v>
      </c>
      <c r="CY124" s="93">
        <f>BA124</f>
        <v>199</v>
      </c>
      <c r="CZ124" s="93">
        <f>BE124</f>
        <v>205</v>
      </c>
      <c r="DA124" s="220"/>
      <c r="DB124" s="220"/>
      <c r="DC124" s="220"/>
      <c r="DD124" s="220"/>
      <c r="DE124" s="220"/>
      <c r="DF124" s="220"/>
      <c r="DG124" s="220"/>
      <c r="DH124" s="220"/>
    </row>
    <row r="125" spans="1:112" ht="12" hidden="1" outlineLevel="2" x14ac:dyDescent="0.3">
      <c r="A125" s="140" t="s">
        <v>1</v>
      </c>
      <c r="B125" s="15" t="s">
        <v>65</v>
      </c>
      <c r="C125" s="16">
        <f>IF(AND(B124&lt;0,C124&gt;0),"n/a",C124/B124-1)</f>
        <v>3.6585365853658569E-2</v>
      </c>
      <c r="D125" s="16">
        <f t="shared" ref="D125" si="1986">IF(AND(C124&lt;0,D124&gt;0),"n/a",D124/C124-1)</f>
        <v>8.2352941176470518E-2</v>
      </c>
      <c r="E125" s="16">
        <f t="shared" ref="E125" si="1987">IF(AND(D124&lt;0,E124&gt;0),"n/a",E124/D124-1)</f>
        <v>7.6086956521739024E-2</v>
      </c>
      <c r="F125" s="16">
        <f>IF(AND(E124&lt;0,F124&gt;0),"n/a",F124/E124-1)</f>
        <v>6.0606060606060552E-2</v>
      </c>
      <c r="G125" s="16">
        <f t="shared" ref="G125" si="1988">IF(AND(F124&lt;0,G124&gt;0),"n/a",G124/F124-1)</f>
        <v>0.11428571428571432</v>
      </c>
      <c r="H125" s="16">
        <f t="shared" ref="H125" si="1989">IF(AND(G124&lt;0,H124&gt;0),"n/a",H124/G124-1)</f>
        <v>5.9829059829059839E-2</v>
      </c>
      <c r="I125" s="16">
        <f t="shared" ref="I125" si="1990">IF(AND(H124&lt;0,I124&gt;0),"n/a",I124/H124-1)</f>
        <v>1.6129032258064502E-2</v>
      </c>
      <c r="J125" s="16">
        <f t="shared" ref="J125" si="1991">IF(AND(I124&lt;0,J124&gt;0),"n/a",J124/I124-1)</f>
        <v>2.3809523809523725E-2</v>
      </c>
      <c r="K125" s="16">
        <f t="shared" ref="K125" si="1992">IF(AND(J124&lt;0,K124&gt;0),"n/a",K124/J124-1)</f>
        <v>7.7519379844961378E-3</v>
      </c>
      <c r="L125" s="16">
        <f t="shared" ref="L125" si="1993">IF(AND(K124&lt;0,L124&gt;0),"n/a",L124/K124-1)</f>
        <v>1.538461538461533E-2</v>
      </c>
      <c r="M125" s="16">
        <f t="shared" ref="M125" si="1994">IF(AND(L124&lt;0,M124&gt;0),"n/a",M124/L124-1)</f>
        <v>2.2727272727272707E-2</v>
      </c>
      <c r="N125" s="16">
        <f t="shared" ref="N125" si="1995">IF(AND(M124&lt;0,N124&gt;0),"n/a",N124/M124-1)</f>
        <v>2.9629629629629672E-2</v>
      </c>
      <c r="O125" s="16">
        <f t="shared" ref="O125" si="1996">IF(AND(N124&lt;0,O124&gt;0),"n/a",O124/N124-1)</f>
        <v>2.1582733812949728E-2</v>
      </c>
      <c r="P125" s="16">
        <f t="shared" ref="P125" si="1997">IF(AND(O124&lt;0,P124&gt;0),"n/a",P124/O124-1)</f>
        <v>1.4084507042253502E-2</v>
      </c>
      <c r="Q125" s="16">
        <f t="shared" ref="Q125" si="1998">IF(AND(P124&lt;0,Q124&gt;0),"n/a",Q124/P124-1)</f>
        <v>1.8749999999999822E-2</v>
      </c>
      <c r="R125" s="16">
        <f t="shared" ref="R125" si="1999">IF(AND(Q124&lt;0,R124&gt;0),"n/a",R124/Q124-1)</f>
        <v>2.249488752556239E-2</v>
      </c>
      <c r="S125" s="16">
        <f t="shared" ref="S125" si="2000">IF(AND(R124&lt;0,S124&gt;0),"n/a",S124/R124-1)</f>
        <v>1.1333333333333195E-2</v>
      </c>
      <c r="T125" s="16">
        <f t="shared" ref="T125" si="2001">IF(AND(S124&lt;0,T124&gt;0),"n/a",T124/S124-1)</f>
        <v>2.1753460777851119E-2</v>
      </c>
      <c r="U125" s="16">
        <f t="shared" ref="U125" si="2002">IF(AND(T124&lt;0,U124&gt;0),"n/a",U124/T124-1)</f>
        <v>1.2903225806451646E-2</v>
      </c>
      <c r="V125" s="16">
        <f t="shared" ref="V125" si="2003">IF(AND(U124&lt;0,V124&gt;0),"n/a",V124/U124-1)</f>
        <v>2.5477707006369421E-2</v>
      </c>
      <c r="W125" s="16">
        <f t="shared" ref="W125" si="2004">IF(AND(V124&lt;0,W124&gt;0),"n/a",W124/V124-1)</f>
        <v>1.8633540372670732E-2</v>
      </c>
      <c r="X125" s="16">
        <f t="shared" ref="X125" si="2005">IF(AND(W124&lt;0,X124&gt;0),"n/a",X124/W124-1)</f>
        <v>1.5243902439024293E-2</v>
      </c>
      <c r="Y125" s="16">
        <f t="shared" ref="Y125" si="2006">IF(AND(X124&lt;0,Y124&gt;0),"n/a",Y124/X124-1)</f>
        <v>1.501501501501501E-2</v>
      </c>
      <c r="Z125" s="16">
        <f t="shared" ref="Z125" si="2007">IF(AND(Y124&lt;0,Z124&gt;0),"n/a",Z124/Y124-1)</f>
        <v>2.3668639053254337E-2</v>
      </c>
      <c r="AA125" s="16">
        <f t="shared" ref="AA125" si="2008">IF(AND(Z124&lt;0,AA124&gt;0),"n/a",AA124/Z124-1)</f>
        <v>1.1560693641618602E-2</v>
      </c>
      <c r="AB125" s="16">
        <f t="shared" ref="AB125" si="2009">IF(AND(AA124&lt;0,AB124&gt;0),"n/a",AB124/AA124-1)</f>
        <v>1.7142857142857126E-2</v>
      </c>
      <c r="AC125" s="16">
        <f t="shared" ref="AC125" si="2010">IF(AND(AB124&lt;0,AC124&gt;0),"n/a",AC124/AB124-1)</f>
        <v>1.1235955056179803E-2</v>
      </c>
      <c r="AD125" s="16">
        <f t="shared" ref="AD125" si="2011">IF(AND(AC124&lt;0,AD124&gt;0),"n/a",AD124/AC124-1)</f>
        <v>1.1111111111111072E-2</v>
      </c>
      <c r="AE125" s="16">
        <f t="shared" ref="AE125" si="2012">IF(AND(AD124&lt;0,AE124&gt;0),"n/a",AE124/AD124-1)</f>
        <v>5.494505494505475E-3</v>
      </c>
      <c r="AF125" s="16">
        <f t="shared" ref="AF125" si="2013">IF(AND(AE124&lt;0,AF124&gt;0),"n/a",AF124/AE124-1)</f>
        <v>1.0928961748633892E-2</v>
      </c>
      <c r="AG125" s="16">
        <f t="shared" ref="AG125" si="2014">IF(AND(AF124&lt;0,AG124&gt;0),"n/a",AG124/AF124-1)</f>
        <v>-5.4054054054053502E-3</v>
      </c>
      <c r="AH125" s="16">
        <f t="shared" ref="AH125" si="2015">IF(AND(AG124&lt;0,AH124&gt;0),"n/a",AH124/AG124-1)</f>
        <v>5.4347826086955653E-3</v>
      </c>
      <c r="AI125" s="16">
        <f t="shared" ref="AI125" si="2016">IF(AND(AH124&lt;0,AI124&gt;0),"n/a",AI124/AH124-1)</f>
        <v>0</v>
      </c>
      <c r="AJ125" s="16">
        <f t="shared" ref="AJ125" si="2017">IF(AND(AI124&lt;0,AJ124&gt;0),"n/a",AJ124/AI124-1)</f>
        <v>0</v>
      </c>
      <c r="AK125" s="16">
        <f t="shared" ref="AK125" si="2018">IF(AND(AJ124&lt;0,AK124&gt;0),"n/a",AK124/AJ124-1)</f>
        <v>5.4054054054053502E-3</v>
      </c>
      <c r="AL125" s="16">
        <f t="shared" ref="AL125" si="2019">IF(AND(AK124&lt;0,AL124&gt;0),"n/a",AL124/AK124-1)</f>
        <v>0</v>
      </c>
      <c r="AM125" s="16">
        <f t="shared" ref="AM125" si="2020">IF(AND(AL124&lt;0,AM124&gt;0),"n/a",AM124/AL124-1)</f>
        <v>5.3763440860215006E-3</v>
      </c>
      <c r="AN125" s="16">
        <f t="shared" ref="AN125" si="2021">IF(AND(AM124&lt;0,AN124&gt;0),"n/a",AN124/AM124-1)</f>
        <v>1.0695187165775444E-2</v>
      </c>
      <c r="AO125" s="16">
        <f t="shared" ref="AO125" si="2022">IF(AND(AN124&lt;0,AO124&gt;0),"n/a",AO124/AN124-1)</f>
        <v>5.2910052910053462E-3</v>
      </c>
      <c r="AP125" s="16">
        <f t="shared" ref="AP125" si="2023">IF(AND(AO124&lt;0,AP124&gt;0),"n/a",AP124/AO124-1)</f>
        <v>2.6315789473684292E-2</v>
      </c>
      <c r="AQ125" s="16">
        <f t="shared" ref="AQ125" si="2024">IF(AND(AP124&lt;0,AQ124&gt;0),"n/a",AQ124/AP124-1)</f>
        <v>1.538461538461533E-2</v>
      </c>
      <c r="AR125" s="16">
        <f t="shared" ref="AR125" si="2025">IF(AND(AQ124&lt;0,AR124&gt;0),"n/a",AR124/AQ124-1)</f>
        <v>-1.0101010101010055E-2</v>
      </c>
      <c r="AS125" s="16">
        <f t="shared" ref="AS125" si="2026">IF(AND(AR124&lt;0,AS124&gt;0),"n/a",AS124/AR124-1)</f>
        <v>-5.1020408163264808E-3</v>
      </c>
      <c r="AT125" s="16">
        <f t="shared" ref="AT125" si="2027">IF(AND(AS124&lt;0,AT124&gt;0),"n/a",AT124/AS124-1)</f>
        <v>0</v>
      </c>
      <c r="AU125" s="16">
        <f t="shared" ref="AU125" si="2028">IF(AND(AT124&lt;0,AU124&gt;0),"n/a",AU124/AT124-1)</f>
        <v>0</v>
      </c>
      <c r="AV125" s="16">
        <f t="shared" ref="AV125" si="2029">IF(AND(AU124&lt;0,AV124&gt;0),"n/a",AV124/AU124-1)</f>
        <v>5.12820512820511E-3</v>
      </c>
      <c r="AW125" s="16">
        <f t="shared" ref="AW125" si="2030">IF(AND(AV124&lt;0,AW124&gt;0),"n/a",AW124/AV124-1)</f>
        <v>-5.1020408163264808E-3</v>
      </c>
      <c r="AX125" s="16">
        <f t="shared" ref="AX125" si="2031">IF(AND(AW124&lt;0,AX124&gt;0),"n/a",AX124/AW124-1)</f>
        <v>5.12820512820511E-3</v>
      </c>
      <c r="AY125" s="16">
        <f t="shared" ref="AY125" si="2032">IF(AND(AX124&lt;0,AY124&gt;0),"n/a",AY124/AX124-1)</f>
        <v>5.1020408163264808E-3</v>
      </c>
      <c r="AZ125" s="16">
        <f t="shared" ref="AZ125" si="2033">IF(AND(AY124&lt;0,AZ124&gt;0),"n/a",AZ124/AY124-1)</f>
        <v>0</v>
      </c>
      <c r="BA125" s="16">
        <f t="shared" ref="BA125" si="2034">IF(AND(AZ124&lt;0,BA124&gt;0),"n/a",BA124/AZ124-1)</f>
        <v>1.0152284263959421E-2</v>
      </c>
      <c r="BB125" s="16">
        <f t="shared" ref="BB125" si="2035">IF(AND(BA124&lt;0,BB124&gt;0),"n/a",BB124/BA124-1)</f>
        <v>5.0251256281406143E-3</v>
      </c>
      <c r="BC125" s="34">
        <f t="shared" ref="BC125" si="2036">IF(AND(BB124&lt;0,BC124&gt;0),"n/a",BC124/BB124-1)</f>
        <v>1.0000000000000009E-2</v>
      </c>
      <c r="BD125" s="34">
        <f t="shared" ref="BD125" si="2037">IF(AND(BC124&lt;0,BD124&gt;0),"n/a",BD124/BC124-1)</f>
        <v>4.9504950495049549E-3</v>
      </c>
      <c r="BE125" s="34">
        <f t="shared" ref="BE125" si="2038">IF(AND(BD124&lt;0,BE124&gt;0),"n/a",BE124/BD124-1)</f>
        <v>9.8522167487684609E-3</v>
      </c>
      <c r="BF125" s="219"/>
      <c r="BG125" s="219"/>
      <c r="BH125" s="219"/>
      <c r="BI125" s="219"/>
      <c r="BJ125" s="219"/>
      <c r="BK125" s="219"/>
      <c r="BL125" s="219"/>
      <c r="BM125" s="219"/>
      <c r="BN125" s="302"/>
      <c r="BO125" s="302"/>
      <c r="BP125" s="302"/>
      <c r="BQ125" s="302"/>
      <c r="BR125" s="302"/>
      <c r="BS125" s="302"/>
      <c r="BT125" s="302"/>
      <c r="BU125" s="302"/>
      <c r="BV125" s="302"/>
      <c r="BW125" s="302"/>
      <c r="BX125" s="302"/>
      <c r="BY125" s="302"/>
      <c r="BZ125" s="302"/>
      <c r="CA125" s="302"/>
      <c r="CB125" s="302"/>
      <c r="CC125" s="302"/>
      <c r="CD125" s="302"/>
      <c r="CE125" s="302"/>
      <c r="CF125" s="302"/>
      <c r="CG125" s="302"/>
      <c r="CH125" s="302"/>
      <c r="CI125" s="302"/>
      <c r="CJ125" s="302"/>
      <c r="CK125" s="302"/>
      <c r="CM125" s="89" t="s">
        <v>65</v>
      </c>
      <c r="CN125" s="15" t="s">
        <v>65</v>
      </c>
      <c r="CO125" s="89" t="s">
        <v>65</v>
      </c>
      <c r="CP125" s="15" t="s">
        <v>65</v>
      </c>
      <c r="CQ125" s="89" t="s">
        <v>65</v>
      </c>
      <c r="CR125" s="15" t="s">
        <v>65</v>
      </c>
      <c r="CS125" s="89" t="s">
        <v>65</v>
      </c>
      <c r="CT125" s="15" t="s">
        <v>65</v>
      </c>
      <c r="CU125" s="89" t="s">
        <v>65</v>
      </c>
      <c r="CV125" s="89" t="s">
        <v>65</v>
      </c>
      <c r="CW125" s="89" t="s">
        <v>65</v>
      </c>
      <c r="CX125" s="89" t="s">
        <v>65</v>
      </c>
      <c r="CY125" s="89" t="s">
        <v>65</v>
      </c>
      <c r="CZ125" s="89" t="s">
        <v>65</v>
      </c>
      <c r="DA125" s="220"/>
      <c r="DB125" s="220"/>
      <c r="DC125" s="220"/>
      <c r="DD125" s="220"/>
      <c r="DE125" s="220"/>
      <c r="DF125" s="220"/>
      <c r="DG125" s="220"/>
      <c r="DH125" s="220"/>
    </row>
    <row r="126" spans="1:112" ht="12" hidden="1" outlineLevel="2" x14ac:dyDescent="0.3">
      <c r="A126" s="140" t="s">
        <v>2</v>
      </c>
      <c r="B126" s="15" t="s">
        <v>65</v>
      </c>
      <c r="C126" s="15" t="s">
        <v>65</v>
      </c>
      <c r="D126" s="15" t="s">
        <v>65</v>
      </c>
      <c r="E126" s="15" t="s">
        <v>65</v>
      </c>
      <c r="F126" s="16">
        <f>IF(AND(B124&lt;0,F124&gt;0),"n/a",F124/B124-1)</f>
        <v>0.28048780487804881</v>
      </c>
      <c r="G126" s="16">
        <f t="shared" ref="G126" si="2039">IF(AND(C124&lt;0,G124&gt;0),"n/a",G124/C124-1)</f>
        <v>0.37647058823529411</v>
      </c>
      <c r="H126" s="16">
        <f t="shared" ref="H126" si="2040">IF(AND(D124&lt;0,H124&gt;0),"n/a",H124/D124-1)</f>
        <v>0.34782608695652173</v>
      </c>
      <c r="I126" s="16">
        <f t="shared" ref="I126" si="2041">IF(AND(E124&lt;0,I124&gt;0),"n/a",I124/E124-1)</f>
        <v>0.27272727272727271</v>
      </c>
      <c r="J126" s="16">
        <f t="shared" ref="J126" si="2042">IF(AND(F124&lt;0,J124&gt;0),"n/a",J124/F124-1)</f>
        <v>0.22857142857142865</v>
      </c>
      <c r="K126" s="16">
        <f t="shared" ref="K126" si="2043">IF(AND(G124&lt;0,K124&gt;0),"n/a",K124/G124-1)</f>
        <v>0.11111111111111116</v>
      </c>
      <c r="L126" s="16">
        <f t="shared" ref="L126" si="2044">IF(AND(H124&lt;0,L124&gt;0),"n/a",L124/H124-1)</f>
        <v>6.4516129032258007E-2</v>
      </c>
      <c r="M126" s="16">
        <f t="shared" ref="M126" si="2045">IF(AND(I124&lt;0,M124&gt;0),"n/a",M124/I124-1)</f>
        <v>7.1428571428571397E-2</v>
      </c>
      <c r="N126" s="16">
        <f t="shared" ref="N126" si="2046">IF(AND(J124&lt;0,N124&gt;0),"n/a",N124/J124-1)</f>
        <v>7.7519379844961156E-2</v>
      </c>
      <c r="O126" s="16">
        <f t="shared" ref="O126" si="2047">IF(AND(K124&lt;0,O124&gt;0),"n/a",O124/K124-1)</f>
        <v>9.2307692307692202E-2</v>
      </c>
      <c r="P126" s="16">
        <f t="shared" ref="P126" si="2048">IF(AND(L124&lt;0,P124&gt;0),"n/a",P124/L124-1)</f>
        <v>9.0909090909090828E-2</v>
      </c>
      <c r="Q126" s="16">
        <f t="shared" ref="Q126" si="2049">IF(AND(M124&lt;0,Q124&gt;0),"n/a",Q124/M124-1)</f>
        <v>8.666666666666667E-2</v>
      </c>
      <c r="R126" s="16">
        <f t="shared" ref="R126" si="2050">IF(AND(N124&lt;0,R124&gt;0),"n/a",R124/N124-1)</f>
        <v>7.9136690647481966E-2</v>
      </c>
      <c r="S126" s="16">
        <f t="shared" ref="S126" si="2051">IF(AND(O124&lt;0,S124&gt;0),"n/a",S124/O124-1)</f>
        <v>6.8309859154929597E-2</v>
      </c>
      <c r="T126" s="16">
        <f t="shared" ref="T126" si="2052">IF(AND(P124&lt;0,T124&gt;0),"n/a",T124/P124-1)</f>
        <v>7.638888888888884E-2</v>
      </c>
      <c r="U126" s="16">
        <f t="shared" ref="U126" si="2053">IF(AND(Q124&lt;0,U124&gt;0),"n/a",U124/Q124-1)</f>
        <v>7.0211315610088754E-2</v>
      </c>
      <c r="V126" s="16">
        <f t="shared" ref="V126" si="2054">IF(AND(R124&lt;0,V124&gt;0),"n/a",V124/R124-1)</f>
        <v>7.333333333333325E-2</v>
      </c>
      <c r="W126" s="16">
        <f t="shared" ref="W126" si="2055">IF(AND(S124&lt;0,W124&gt;0),"n/a",W124/S124-1)</f>
        <v>8.1081081081081141E-2</v>
      </c>
      <c r="X126" s="16">
        <f t="shared" ref="X126" si="2056">IF(AND(T124&lt;0,X124&gt;0),"n/a",X124/T124-1)</f>
        <v>7.4193548387096797E-2</v>
      </c>
      <c r="Y126" s="16">
        <f t="shared" ref="Y126" si="2057">IF(AND(U124&lt;0,Y124&gt;0),"n/a",Y124/U124-1)</f>
        <v>7.6433121019108263E-2</v>
      </c>
      <c r="Z126" s="16">
        <f t="shared" ref="Z126" si="2058">IF(AND(V124&lt;0,Z124&gt;0),"n/a",Z124/V124-1)</f>
        <v>7.4534161490683148E-2</v>
      </c>
      <c r="AA126" s="16">
        <f t="shared" ref="AA126" si="2059">IF(AND(W124&lt;0,AA124&gt;0),"n/a",AA124/W124-1)</f>
        <v>6.7073170731707377E-2</v>
      </c>
      <c r="AB126" s="16">
        <f t="shared" ref="AB126" si="2060">IF(AND(X124&lt;0,AB124&gt;0),"n/a",AB124/X124-1)</f>
        <v>6.9069069069069178E-2</v>
      </c>
      <c r="AC126" s="16">
        <f t="shared" ref="AC126" si="2061">IF(AND(Y124&lt;0,AC124&gt;0),"n/a",AC124/Y124-1)</f>
        <v>6.5088757396449815E-2</v>
      </c>
      <c r="AD126" s="16">
        <f t="shared" ref="AD126" si="2062">IF(AND(Z124&lt;0,AD124&gt;0),"n/a",AD124/Z124-1)</f>
        <v>5.2023121387283267E-2</v>
      </c>
      <c r="AE126" s="16">
        <f t="shared" ref="AE126" si="2063">IF(AND(AA124&lt;0,AE124&gt;0),"n/a",AE124/AA124-1)</f>
        <v>4.5714285714285818E-2</v>
      </c>
      <c r="AF126" s="16">
        <f t="shared" ref="AF126" si="2064">IF(AND(AB124&lt;0,AF124&gt;0),"n/a",AF124/AB124-1)</f>
        <v>3.9325842696629199E-2</v>
      </c>
      <c r="AG126" s="16">
        <f t="shared" ref="AG126" si="2065">IF(AND(AC124&lt;0,AG124&gt;0),"n/a",AG124/AC124-1)</f>
        <v>2.2222222222222143E-2</v>
      </c>
      <c r="AH126" s="16">
        <f t="shared" ref="AH126" si="2066">IF(AND(AD124&lt;0,AH124&gt;0),"n/a",AH124/AD124-1)</f>
        <v>1.6483516483516425E-2</v>
      </c>
      <c r="AI126" s="16">
        <f t="shared" ref="AI126" si="2067">IF(AND(AE124&lt;0,AI124&gt;0),"n/a",AI124/AE124-1)</f>
        <v>1.0928961748633892E-2</v>
      </c>
      <c r="AJ126" s="16">
        <f t="shared" ref="AJ126" si="2068">IF(AND(AF124&lt;0,AJ124&gt;0),"n/a",AJ124/AF124-1)</f>
        <v>0</v>
      </c>
      <c r="AK126" s="16">
        <f t="shared" ref="AK126" si="2069">IF(AND(AG124&lt;0,AK124&gt;0),"n/a",AK124/AG124-1)</f>
        <v>1.0869565217391353E-2</v>
      </c>
      <c r="AL126" s="16">
        <f t="shared" ref="AL126" si="2070">IF(AND(AH124&lt;0,AL124&gt;0),"n/a",AL124/AH124-1)</f>
        <v>5.4054054054053502E-3</v>
      </c>
      <c r="AM126" s="16">
        <f t="shared" ref="AM126" si="2071">IF(AND(AI124&lt;0,AM124&gt;0),"n/a",AM124/AI124-1)</f>
        <v>1.08108108108107E-2</v>
      </c>
      <c r="AN126" s="16">
        <f t="shared" ref="AN126" si="2072">IF(AND(AJ124&lt;0,AN124&gt;0),"n/a",AN124/AJ124-1)</f>
        <v>2.1621621621621623E-2</v>
      </c>
      <c r="AO126" s="16">
        <f t="shared" ref="AO126" si="2073">IF(AND(AK124&lt;0,AO124&gt;0),"n/a",AO124/AK124-1)</f>
        <v>2.1505376344086002E-2</v>
      </c>
      <c r="AP126" s="16">
        <f t="shared" ref="AP126" si="2074">IF(AND(AL124&lt;0,AP124&gt;0),"n/a",AP124/AL124-1)</f>
        <v>4.8387096774193505E-2</v>
      </c>
      <c r="AQ126" s="16">
        <f t="shared" ref="AQ126" si="2075">IF(AND(AM124&lt;0,AQ124&gt;0),"n/a",AQ124/AM124-1)</f>
        <v>5.8823529411764719E-2</v>
      </c>
      <c r="AR126" s="16">
        <f t="shared" ref="AR126" si="2076">IF(AND(AN124&lt;0,AR124&gt;0),"n/a",AR124/AN124-1)</f>
        <v>3.7037037037036979E-2</v>
      </c>
      <c r="AS126" s="16">
        <f t="shared" ref="AS126" si="2077">IF(AND(AO124&lt;0,AS124&gt;0),"n/a",AS124/AO124-1)</f>
        <v>2.6315789473684292E-2</v>
      </c>
      <c r="AT126" s="16">
        <f t="shared" ref="AT126" si="2078">IF(AND(AP124&lt;0,AT124&gt;0),"n/a",AT124/AP124-1)</f>
        <v>0</v>
      </c>
      <c r="AU126" s="16">
        <f t="shared" ref="AU126" si="2079">IF(AND(AQ124&lt;0,AU124&gt;0),"n/a",AU124/AQ124-1)</f>
        <v>-1.5151515151515138E-2</v>
      </c>
      <c r="AV126" s="16">
        <f t="shared" ref="AV126" si="2080">IF(AND(AR124&lt;0,AV124&gt;0),"n/a",AV124/AR124-1)</f>
        <v>0</v>
      </c>
      <c r="AW126" s="16">
        <f t="shared" ref="AW126" si="2081">IF(AND(AS124&lt;0,AW124&gt;0),"n/a",AW124/AS124-1)</f>
        <v>0</v>
      </c>
      <c r="AX126" s="16">
        <f t="shared" ref="AX126" si="2082">IF(AND(AT124&lt;0,AX124&gt;0),"n/a",AX124/AT124-1)</f>
        <v>5.12820512820511E-3</v>
      </c>
      <c r="AY126" s="16">
        <f t="shared" ref="AY126" si="2083">IF(AND(AU124&lt;0,AY124&gt;0),"n/a",AY124/AU124-1)</f>
        <v>1.025641025641022E-2</v>
      </c>
      <c r="AZ126" s="16">
        <f t="shared" ref="AZ126" si="2084">IF(AND(AV124&lt;0,AZ124&gt;0),"n/a",AZ124/AV124-1)</f>
        <v>5.1020408163264808E-3</v>
      </c>
      <c r="BA126" s="16">
        <f t="shared" ref="BA126" si="2085">IF(AND(AW124&lt;0,BA124&gt;0),"n/a",BA124/AW124-1)</f>
        <v>2.051282051282044E-2</v>
      </c>
      <c r="BB126" s="16">
        <f t="shared" ref="BB126" si="2086">IF(AND(AX124&lt;0,BB124&gt;0),"n/a",BB124/AX124-1)</f>
        <v>2.0408163265306145E-2</v>
      </c>
      <c r="BC126" s="34">
        <f t="shared" ref="BC126" si="2087">IF(AND(AY124&lt;0,BC124&gt;0),"n/a",BC124/AY124-1)</f>
        <v>2.5380710659898442E-2</v>
      </c>
      <c r="BD126" s="34">
        <f t="shared" ref="BD126" si="2088">IF(AND(AZ124&lt;0,BD124&gt;0),"n/a",BD124/AZ124-1)</f>
        <v>3.0456852791878264E-2</v>
      </c>
      <c r="BE126" s="34">
        <f t="shared" ref="BE126" si="2089">IF(AND(BA124&lt;0,BE124&gt;0),"n/a",BE124/BA124-1)</f>
        <v>3.015075376884413E-2</v>
      </c>
      <c r="BF126" s="219"/>
      <c r="BG126" s="219"/>
      <c r="BH126" s="219"/>
      <c r="BI126" s="219"/>
      <c r="BJ126" s="219"/>
      <c r="BK126" s="219"/>
      <c r="BL126" s="219"/>
      <c r="BM126" s="219"/>
      <c r="BN126" s="302"/>
      <c r="BO126" s="302"/>
      <c r="BP126" s="302"/>
      <c r="BQ126" s="302"/>
      <c r="BR126" s="302"/>
      <c r="BS126" s="302"/>
      <c r="BT126" s="302"/>
      <c r="BU126" s="302"/>
      <c r="BV126" s="302"/>
      <c r="BW126" s="302"/>
      <c r="BX126" s="302"/>
      <c r="BY126" s="302"/>
      <c r="BZ126" s="302"/>
      <c r="CA126" s="302"/>
      <c r="CB126" s="302"/>
      <c r="CC126" s="302"/>
      <c r="CD126" s="302"/>
      <c r="CE126" s="302"/>
      <c r="CF126" s="302"/>
      <c r="CG126" s="302"/>
      <c r="CH126" s="302"/>
      <c r="CI126" s="302"/>
      <c r="CJ126" s="302"/>
      <c r="CK126" s="302"/>
      <c r="CM126" s="89" t="s">
        <v>65</v>
      </c>
      <c r="CN126" s="16">
        <f>IF(AND(CM124&lt;0,CN124&gt;0),"n/a",CN124/CM124-1)</f>
        <v>0.27272727272727271</v>
      </c>
      <c r="CO126" s="90">
        <f t="shared" ref="CO126" si="2090">IF(AND(CN124&lt;0,CO124&gt;0),"n/a",CO124/CN124-1)</f>
        <v>7.1428571428571397E-2</v>
      </c>
      <c r="CP126" s="16">
        <f t="shared" ref="CP126" si="2091">IF(AND(CO124&lt;0,CP124&gt;0),"n/a",CP124/CO124-1)</f>
        <v>8.666666666666667E-2</v>
      </c>
      <c r="CQ126" s="90">
        <f t="shared" ref="CQ126" si="2092">IF(AND(CP124&lt;0,CQ124&gt;0),"n/a",CQ124/CP124-1)</f>
        <v>7.0211315610088754E-2</v>
      </c>
      <c r="CR126" s="16">
        <f t="shared" ref="CR126" si="2093">IF(AND(CQ124&lt;0,CR124&gt;0),"n/a",CR124/CQ124-1)</f>
        <v>7.6433121019108263E-2</v>
      </c>
      <c r="CS126" s="90">
        <f t="shared" ref="CS126" si="2094">IF(AND(CR124&lt;0,CS124&gt;0),"n/a",CS124/CR124-1)</f>
        <v>6.5088757396449815E-2</v>
      </c>
      <c r="CT126" s="16">
        <f t="shared" ref="CT126" si="2095">IF(AND(CS124&lt;0,CT124&gt;0),"n/a",CT124/CS124-1)</f>
        <v>2.2222222222222143E-2</v>
      </c>
      <c r="CU126" s="90">
        <f t="shared" ref="CU126" si="2096">IF(AND(CT124&lt;0,CU124&gt;0),"n/a",CU124/CT124-1)</f>
        <v>1.0869565217391353E-2</v>
      </c>
      <c r="CV126" s="90">
        <f t="shared" ref="CV126" si="2097">IF(AND(CU124&lt;0,CV124&gt;0),"n/a",CV124/CU124-1)</f>
        <v>2.1505376344086002E-2</v>
      </c>
      <c r="CW126" s="90">
        <f t="shared" ref="CW126" si="2098">IF(AND(CV124&lt;0,CW124&gt;0),"n/a",CW124/CV124-1)</f>
        <v>2.6315789473684292E-2</v>
      </c>
      <c r="CX126" s="90">
        <f t="shared" ref="CX126" si="2099">IF(AND(CW124&lt;0,CX124&gt;0),"n/a",CX124/CW124-1)</f>
        <v>0</v>
      </c>
      <c r="CY126" s="90">
        <f t="shared" ref="CY126" si="2100">IF(AND(CX124&lt;0,CY124&gt;0),"n/a",CY124/CX124-1)</f>
        <v>2.051282051282044E-2</v>
      </c>
      <c r="CZ126" s="90">
        <f t="shared" ref="CZ126" si="2101">IF(AND(CY124&lt;0,CZ124&gt;0),"n/a",CZ124/CY124-1)</f>
        <v>3.015075376884413E-2</v>
      </c>
      <c r="DA126" s="220"/>
      <c r="DB126" s="220"/>
      <c r="DC126" s="220"/>
      <c r="DD126" s="220"/>
      <c r="DE126" s="220"/>
      <c r="DF126" s="220"/>
      <c r="DG126" s="220"/>
      <c r="DH126" s="220"/>
    </row>
    <row r="127" spans="1:112" ht="12" hidden="1" outlineLevel="2" x14ac:dyDescent="0.3">
      <c r="A127" s="291" t="s">
        <v>404</v>
      </c>
      <c r="B127" s="11">
        <v>79</v>
      </c>
      <c r="C127" s="11">
        <v>85</v>
      </c>
      <c r="D127" s="11">
        <v>94</v>
      </c>
      <c r="E127" s="11">
        <v>107</v>
      </c>
      <c r="F127" s="11">
        <v>120</v>
      </c>
      <c r="G127" s="11">
        <v>127</v>
      </c>
      <c r="H127" s="11">
        <v>135</v>
      </c>
      <c r="I127" s="11">
        <v>143</v>
      </c>
      <c r="J127" s="11">
        <v>152</v>
      </c>
      <c r="K127" s="11">
        <v>154</v>
      </c>
      <c r="L127" s="11">
        <v>160</v>
      </c>
      <c r="M127" s="11">
        <v>169</v>
      </c>
      <c r="N127" s="11">
        <v>179</v>
      </c>
      <c r="O127" s="11">
        <v>182</v>
      </c>
      <c r="P127" s="11">
        <v>188</v>
      </c>
      <c r="Q127" s="11">
        <v>194.7</v>
      </c>
      <c r="R127" s="11">
        <v>203</v>
      </c>
      <c r="S127" s="11">
        <v>205.7</v>
      </c>
      <c r="T127" s="11">
        <v>212</v>
      </c>
      <c r="U127" s="11">
        <v>217</v>
      </c>
      <c r="V127" s="11">
        <v>225</v>
      </c>
      <c r="W127" s="11">
        <v>227.6</v>
      </c>
      <c r="X127" s="11">
        <v>232.5</v>
      </c>
      <c r="Y127" s="11">
        <v>240</v>
      </c>
      <c r="Z127" s="11">
        <v>249</v>
      </c>
      <c r="AA127" s="11">
        <v>252</v>
      </c>
      <c r="AB127" s="11">
        <v>256</v>
      </c>
      <c r="AC127" s="11">
        <v>262</v>
      </c>
      <c r="AD127" s="11">
        <v>267</v>
      </c>
      <c r="AE127" s="11">
        <v>271</v>
      </c>
      <c r="AF127" s="11">
        <v>274</v>
      </c>
      <c r="AG127" s="11">
        <v>277</v>
      </c>
      <c r="AH127" s="11">
        <v>282</v>
      </c>
      <c r="AI127" s="11">
        <v>279</v>
      </c>
      <c r="AJ127" s="11">
        <v>278</v>
      </c>
      <c r="AK127" s="11">
        <v>282</v>
      </c>
      <c r="AL127" s="11">
        <v>286</v>
      </c>
      <c r="AM127" s="11">
        <v>286</v>
      </c>
      <c r="AN127" s="11">
        <v>288</v>
      </c>
      <c r="AO127" s="11">
        <v>294</v>
      </c>
      <c r="AP127" s="11">
        <v>305</v>
      </c>
      <c r="AQ127" s="11">
        <v>305</v>
      </c>
      <c r="AR127" s="11">
        <v>305</v>
      </c>
      <c r="AS127" s="11">
        <v>308</v>
      </c>
      <c r="AT127" s="11">
        <v>309</v>
      </c>
      <c r="AU127" s="111">
        <v>307</v>
      </c>
      <c r="AV127" s="111">
        <v>308</v>
      </c>
      <c r="AW127" s="111">
        <v>309</v>
      </c>
      <c r="AX127" s="111">
        <v>307</v>
      </c>
      <c r="AY127" s="111">
        <v>303</v>
      </c>
      <c r="AZ127" s="111">
        <v>303</v>
      </c>
      <c r="BA127" s="111">
        <v>304</v>
      </c>
      <c r="BB127" s="111">
        <v>307</v>
      </c>
      <c r="BC127" s="111">
        <v>307</v>
      </c>
      <c r="BD127" s="111">
        <v>307</v>
      </c>
      <c r="BE127" s="111">
        <v>308</v>
      </c>
      <c r="BF127" s="219"/>
      <c r="BG127" s="219"/>
      <c r="BH127" s="219"/>
      <c r="BI127" s="219"/>
      <c r="BJ127" s="219"/>
      <c r="BK127" s="219"/>
      <c r="BL127" s="219"/>
      <c r="BM127" s="219"/>
      <c r="BN127" s="302"/>
      <c r="BO127" s="302"/>
      <c r="BP127" s="302"/>
      <c r="BQ127" s="302"/>
      <c r="BR127" s="302"/>
      <c r="BS127" s="302"/>
      <c r="BT127" s="302"/>
      <c r="BU127" s="302"/>
      <c r="BV127" s="302"/>
      <c r="BW127" s="302"/>
      <c r="BX127" s="302"/>
      <c r="BY127" s="302"/>
      <c r="BZ127" s="302"/>
      <c r="CA127" s="302"/>
      <c r="CB127" s="302"/>
      <c r="CC127" s="302"/>
      <c r="CD127" s="302"/>
      <c r="CE127" s="302"/>
      <c r="CF127" s="302"/>
      <c r="CG127" s="302"/>
      <c r="CH127" s="302"/>
      <c r="CI127" s="302"/>
      <c r="CJ127" s="302"/>
      <c r="CK127" s="302"/>
      <c r="CM127" s="93">
        <f>E127</f>
        <v>107</v>
      </c>
      <c r="CN127" s="67">
        <f>I127</f>
        <v>143</v>
      </c>
      <c r="CO127" s="93">
        <f>M127</f>
        <v>169</v>
      </c>
      <c r="CP127" s="67">
        <f>Q127</f>
        <v>194.7</v>
      </c>
      <c r="CQ127" s="93">
        <f>U127</f>
        <v>217</v>
      </c>
      <c r="CR127" s="67">
        <f>Y127</f>
        <v>240</v>
      </c>
      <c r="CS127" s="93">
        <f>AC127</f>
        <v>262</v>
      </c>
      <c r="CT127" s="67">
        <f>AG127</f>
        <v>277</v>
      </c>
      <c r="CU127" s="93">
        <f>AK127</f>
        <v>282</v>
      </c>
      <c r="CV127" s="93">
        <f>AO127</f>
        <v>294</v>
      </c>
      <c r="CW127" s="93">
        <f>AS127</f>
        <v>308</v>
      </c>
      <c r="CX127" s="93">
        <f>AW127</f>
        <v>309</v>
      </c>
      <c r="CY127" s="93">
        <f>BA127</f>
        <v>304</v>
      </c>
      <c r="CZ127" s="93">
        <f>BE127</f>
        <v>308</v>
      </c>
      <c r="DA127" s="220"/>
      <c r="DB127" s="220"/>
      <c r="DC127" s="220"/>
      <c r="DD127" s="220"/>
      <c r="DE127" s="220"/>
      <c r="DF127" s="220"/>
      <c r="DG127" s="220"/>
      <c r="DH127" s="220"/>
    </row>
    <row r="128" spans="1:112" ht="12" hidden="1" outlineLevel="2" x14ac:dyDescent="0.3">
      <c r="A128" s="140" t="s">
        <v>1</v>
      </c>
      <c r="B128" s="15" t="s">
        <v>65</v>
      </c>
      <c r="C128" s="16">
        <f>IF(AND(B127&lt;0,C127&gt;0),"n/a",C127/B127-1)</f>
        <v>7.5949367088607556E-2</v>
      </c>
      <c r="D128" s="16">
        <f t="shared" ref="D128" si="2102">IF(AND(C127&lt;0,D127&gt;0),"n/a",D127/C127-1)</f>
        <v>0.10588235294117654</v>
      </c>
      <c r="E128" s="16">
        <f t="shared" ref="E128" si="2103">IF(AND(D127&lt;0,E127&gt;0),"n/a",E127/D127-1)</f>
        <v>0.13829787234042556</v>
      </c>
      <c r="F128" s="16">
        <f>IF(AND(E127&lt;0,F127&gt;0),"n/a",F127/E127-1)</f>
        <v>0.12149532710280364</v>
      </c>
      <c r="G128" s="16">
        <f t="shared" ref="G128" si="2104">IF(AND(F127&lt;0,G127&gt;0),"n/a",G127/F127-1)</f>
        <v>5.8333333333333348E-2</v>
      </c>
      <c r="H128" s="16">
        <f t="shared" ref="H128" si="2105">IF(AND(G127&lt;0,H127&gt;0),"n/a",H127/G127-1)</f>
        <v>6.2992125984252079E-2</v>
      </c>
      <c r="I128" s="16">
        <f t="shared" ref="I128" si="2106">IF(AND(H127&lt;0,I127&gt;0),"n/a",I127/H127-1)</f>
        <v>5.9259259259259345E-2</v>
      </c>
      <c r="J128" s="16">
        <f t="shared" ref="J128" si="2107">IF(AND(I127&lt;0,J127&gt;0),"n/a",J127/I127-1)</f>
        <v>6.2937062937062915E-2</v>
      </c>
      <c r="K128" s="16">
        <f t="shared" ref="K128" si="2108">IF(AND(J127&lt;0,K127&gt;0),"n/a",K127/J127-1)</f>
        <v>1.3157894736842035E-2</v>
      </c>
      <c r="L128" s="16">
        <f t="shared" ref="L128" si="2109">IF(AND(K127&lt;0,L127&gt;0),"n/a",L127/K127-1)</f>
        <v>3.8961038961038863E-2</v>
      </c>
      <c r="M128" s="16">
        <f t="shared" ref="M128" si="2110">IF(AND(L127&lt;0,M127&gt;0),"n/a",M127/L127-1)</f>
        <v>5.6249999999999911E-2</v>
      </c>
      <c r="N128" s="16">
        <f t="shared" ref="N128" si="2111">IF(AND(M127&lt;0,N127&gt;0),"n/a",N127/M127-1)</f>
        <v>5.9171597633136175E-2</v>
      </c>
      <c r="O128" s="16">
        <f t="shared" ref="O128" si="2112">IF(AND(N127&lt;0,O127&gt;0),"n/a",O127/N127-1)</f>
        <v>1.6759776536312776E-2</v>
      </c>
      <c r="P128" s="16">
        <f t="shared" ref="P128" si="2113">IF(AND(O127&lt;0,P127&gt;0),"n/a",P127/O127-1)</f>
        <v>3.2967032967033072E-2</v>
      </c>
      <c r="Q128" s="16">
        <f t="shared" ref="Q128" si="2114">IF(AND(P127&lt;0,Q127&gt;0),"n/a",Q127/P127-1)</f>
        <v>3.5638297872340408E-2</v>
      </c>
      <c r="R128" s="16">
        <f t="shared" ref="R128" si="2115">IF(AND(Q127&lt;0,R127&gt;0),"n/a",R127/Q127-1)</f>
        <v>4.2629686697483349E-2</v>
      </c>
      <c r="S128" s="16">
        <f t="shared" ref="S128" si="2116">IF(AND(R127&lt;0,S127&gt;0),"n/a",S127/R127-1)</f>
        <v>1.3300492610837322E-2</v>
      </c>
      <c r="T128" s="16">
        <f t="shared" ref="T128" si="2117">IF(AND(S127&lt;0,T127&gt;0),"n/a",T127/S127-1)</f>
        <v>3.0627126883811417E-2</v>
      </c>
      <c r="U128" s="16">
        <f t="shared" ref="U128" si="2118">IF(AND(T127&lt;0,U127&gt;0),"n/a",U127/T127-1)</f>
        <v>2.3584905660377409E-2</v>
      </c>
      <c r="V128" s="16">
        <f t="shared" ref="V128" si="2119">IF(AND(U127&lt;0,V127&gt;0),"n/a",V127/U127-1)</f>
        <v>3.6866359447004671E-2</v>
      </c>
      <c r="W128" s="16">
        <f t="shared" ref="W128" si="2120">IF(AND(V127&lt;0,W127&gt;0),"n/a",W127/V127-1)</f>
        <v>1.1555555555555541E-2</v>
      </c>
      <c r="X128" s="16">
        <f t="shared" ref="X128" si="2121">IF(AND(W127&lt;0,X127&gt;0),"n/a",X127/W127-1)</f>
        <v>2.152899824253085E-2</v>
      </c>
      <c r="Y128" s="16">
        <f t="shared" ref="Y128" si="2122">IF(AND(X127&lt;0,Y127&gt;0),"n/a",Y127/X127-1)</f>
        <v>3.2258064516129004E-2</v>
      </c>
      <c r="Z128" s="16">
        <f t="shared" ref="Z128" si="2123">IF(AND(Y127&lt;0,Z127&gt;0),"n/a",Z127/Y127-1)</f>
        <v>3.7500000000000089E-2</v>
      </c>
      <c r="AA128" s="16">
        <f t="shared" ref="AA128" si="2124">IF(AND(Z127&lt;0,AA127&gt;0),"n/a",AA127/Z127-1)</f>
        <v>1.2048192771084265E-2</v>
      </c>
      <c r="AB128" s="16">
        <f t="shared" ref="AB128" si="2125">IF(AND(AA127&lt;0,AB127&gt;0),"n/a",AB127/AA127-1)</f>
        <v>1.5873015873015817E-2</v>
      </c>
      <c r="AC128" s="16">
        <f t="shared" ref="AC128" si="2126">IF(AND(AB127&lt;0,AC127&gt;0),"n/a",AC127/AB127-1)</f>
        <v>2.34375E-2</v>
      </c>
      <c r="AD128" s="16">
        <f t="shared" ref="AD128" si="2127">IF(AND(AC127&lt;0,AD127&gt;0),"n/a",AD127/AC127-1)</f>
        <v>1.9083969465648831E-2</v>
      </c>
      <c r="AE128" s="16">
        <f t="shared" ref="AE128" si="2128">IF(AND(AD127&lt;0,AE127&gt;0),"n/a",AE127/AD127-1)</f>
        <v>1.4981273408239737E-2</v>
      </c>
      <c r="AF128" s="16">
        <f t="shared" ref="AF128" si="2129">IF(AND(AE127&lt;0,AF127&gt;0),"n/a",AF127/AE127-1)</f>
        <v>1.1070110701107083E-2</v>
      </c>
      <c r="AG128" s="16">
        <f t="shared" ref="AG128" si="2130">IF(AND(AF127&lt;0,AG127&gt;0),"n/a",AG127/AF127-1)</f>
        <v>1.0948905109489093E-2</v>
      </c>
      <c r="AH128" s="16">
        <f t="shared" ref="AH128" si="2131">IF(AND(AG127&lt;0,AH127&gt;0),"n/a",AH127/AG127-1)</f>
        <v>1.8050541516245522E-2</v>
      </c>
      <c r="AI128" s="16">
        <f t="shared" ref="AI128" si="2132">IF(AND(AH127&lt;0,AI127&gt;0),"n/a",AI127/AH127-1)</f>
        <v>-1.0638297872340385E-2</v>
      </c>
      <c r="AJ128" s="16">
        <f t="shared" ref="AJ128" si="2133">IF(AND(AI127&lt;0,AJ127&gt;0),"n/a",AJ127/AI127-1)</f>
        <v>-3.5842293906810374E-3</v>
      </c>
      <c r="AK128" s="16">
        <f t="shared" ref="AK128" si="2134">IF(AND(AJ127&lt;0,AK127&gt;0),"n/a",AK127/AJ127-1)</f>
        <v>1.4388489208633004E-2</v>
      </c>
      <c r="AL128" s="16">
        <f t="shared" ref="AL128" si="2135">IF(AND(AK127&lt;0,AL127&gt;0),"n/a",AL127/AK127-1)</f>
        <v>1.4184397163120588E-2</v>
      </c>
      <c r="AM128" s="16">
        <f t="shared" ref="AM128" si="2136">IF(AND(AL127&lt;0,AM127&gt;0),"n/a",AM127/AL127-1)</f>
        <v>0</v>
      </c>
      <c r="AN128" s="16">
        <f t="shared" ref="AN128" si="2137">IF(AND(AM127&lt;0,AN127&gt;0),"n/a",AN127/AM127-1)</f>
        <v>6.9930069930070893E-3</v>
      </c>
      <c r="AO128" s="16">
        <f t="shared" ref="AO128" si="2138">IF(AND(AN127&lt;0,AO127&gt;0),"n/a",AO127/AN127-1)</f>
        <v>2.0833333333333259E-2</v>
      </c>
      <c r="AP128" s="16">
        <f t="shared" ref="AP128" si="2139">IF(AND(AO127&lt;0,AP127&gt;0),"n/a",AP127/AO127-1)</f>
        <v>3.7414965986394488E-2</v>
      </c>
      <c r="AQ128" s="16">
        <f t="shared" ref="AQ128" si="2140">IF(AND(AP127&lt;0,AQ127&gt;0),"n/a",AQ127/AP127-1)</f>
        <v>0</v>
      </c>
      <c r="AR128" s="16">
        <f t="shared" ref="AR128" si="2141">IF(AND(AQ127&lt;0,AR127&gt;0),"n/a",AR127/AQ127-1)</f>
        <v>0</v>
      </c>
      <c r="AS128" s="16">
        <f t="shared" ref="AS128" si="2142">IF(AND(AR127&lt;0,AS127&gt;0),"n/a",AS127/AR127-1)</f>
        <v>9.8360655737705915E-3</v>
      </c>
      <c r="AT128" s="16">
        <f t="shared" ref="AT128" si="2143">IF(AND(AS127&lt;0,AT127&gt;0),"n/a",AT127/AS127-1)</f>
        <v>3.2467532467532756E-3</v>
      </c>
      <c r="AU128" s="16">
        <f t="shared" ref="AU128" si="2144">IF(AND(AT127&lt;0,AU127&gt;0),"n/a",AU127/AT127-1)</f>
        <v>-6.4724919093851474E-3</v>
      </c>
      <c r="AV128" s="34">
        <f t="shared" ref="AV128" si="2145">IF(AND(AU127&lt;0,AV127&gt;0),"n/a",AV127/AU127-1)</f>
        <v>3.2573289902280145E-3</v>
      </c>
      <c r="AW128" s="34">
        <f t="shared" ref="AW128" si="2146">IF(AND(AV127&lt;0,AW127&gt;0),"n/a",AW127/AV127-1)</f>
        <v>3.2467532467532756E-3</v>
      </c>
      <c r="AX128" s="34">
        <f t="shared" ref="AX128" si="2147">IF(AND(AW127&lt;0,AX127&gt;0),"n/a",AX127/AW127-1)</f>
        <v>-6.4724919093851474E-3</v>
      </c>
      <c r="AY128" s="34">
        <f t="shared" ref="AY128" si="2148">IF(AND(AX127&lt;0,AY127&gt;0),"n/a",AY127/AX127-1)</f>
        <v>-1.3029315960912058E-2</v>
      </c>
      <c r="AZ128" s="34">
        <f t="shared" ref="AZ128" si="2149">IF(AND(AY127&lt;0,AZ127&gt;0),"n/a",AZ127/AY127-1)</f>
        <v>0</v>
      </c>
      <c r="BA128" s="34">
        <f t="shared" ref="BA128" si="2150">IF(AND(AZ127&lt;0,BA127&gt;0),"n/a",BA127/AZ127-1)</f>
        <v>3.3003300330032292E-3</v>
      </c>
      <c r="BB128" s="34">
        <f t="shared" ref="BB128" si="2151">IF(AND(BA127&lt;0,BB127&gt;0),"n/a",BB127/BA127-1)</f>
        <v>9.8684210526316374E-3</v>
      </c>
      <c r="BC128" s="34">
        <f t="shared" ref="BC128" si="2152">IF(AND(BB127&lt;0,BC127&gt;0),"n/a",BC127/BB127-1)</f>
        <v>0</v>
      </c>
      <c r="BD128" s="34">
        <f t="shared" ref="BD128" si="2153">IF(AND(BC127&lt;0,BD127&gt;0),"n/a",BD127/BC127-1)</f>
        <v>0</v>
      </c>
      <c r="BE128" s="34">
        <f t="shared" ref="BE128" si="2154">IF(AND(BD127&lt;0,BE127&gt;0),"n/a",BE127/BD127-1)</f>
        <v>3.2573289902280145E-3</v>
      </c>
      <c r="BF128" s="219"/>
      <c r="BG128" s="219"/>
      <c r="BH128" s="219"/>
      <c r="BI128" s="219"/>
      <c r="BJ128" s="219"/>
      <c r="BK128" s="219"/>
      <c r="BL128" s="219"/>
      <c r="BM128" s="219"/>
      <c r="BN128" s="302"/>
      <c r="BO128" s="302"/>
      <c r="BP128" s="302"/>
      <c r="BQ128" s="302"/>
      <c r="BR128" s="302"/>
      <c r="BS128" s="302"/>
      <c r="BT128" s="302"/>
      <c r="BU128" s="302"/>
      <c r="BV128" s="302"/>
      <c r="BW128" s="302"/>
      <c r="BX128" s="302"/>
      <c r="BY128" s="302"/>
      <c r="BZ128" s="302"/>
      <c r="CA128" s="302"/>
      <c r="CB128" s="302"/>
      <c r="CC128" s="302"/>
      <c r="CD128" s="302"/>
      <c r="CE128" s="302"/>
      <c r="CF128" s="302"/>
      <c r="CG128" s="302"/>
      <c r="CH128" s="302"/>
      <c r="CI128" s="302"/>
      <c r="CJ128" s="302"/>
      <c r="CK128" s="302"/>
      <c r="CM128" s="89" t="s">
        <v>65</v>
      </c>
      <c r="CN128" s="15" t="s">
        <v>65</v>
      </c>
      <c r="CO128" s="89" t="s">
        <v>65</v>
      </c>
      <c r="CP128" s="15" t="s">
        <v>65</v>
      </c>
      <c r="CQ128" s="89" t="s">
        <v>65</v>
      </c>
      <c r="CR128" s="15" t="s">
        <v>65</v>
      </c>
      <c r="CS128" s="89" t="s">
        <v>65</v>
      </c>
      <c r="CT128" s="15" t="s">
        <v>65</v>
      </c>
      <c r="CU128" s="89" t="s">
        <v>65</v>
      </c>
      <c r="CV128" s="89" t="s">
        <v>65</v>
      </c>
      <c r="CW128" s="89" t="s">
        <v>65</v>
      </c>
      <c r="CX128" s="89" t="s">
        <v>65</v>
      </c>
      <c r="CY128" s="89" t="s">
        <v>65</v>
      </c>
      <c r="CZ128" s="89" t="s">
        <v>65</v>
      </c>
      <c r="DA128" s="220"/>
      <c r="DB128" s="220"/>
      <c r="DC128" s="220"/>
      <c r="DD128" s="220"/>
      <c r="DE128" s="220"/>
      <c r="DF128" s="220"/>
      <c r="DG128" s="220"/>
      <c r="DH128" s="220"/>
    </row>
    <row r="129" spans="1:112" ht="12" hidden="1" outlineLevel="2" x14ac:dyDescent="0.3">
      <c r="A129" s="140" t="s">
        <v>2</v>
      </c>
      <c r="B129" s="15" t="s">
        <v>65</v>
      </c>
      <c r="C129" s="15" t="s">
        <v>65</v>
      </c>
      <c r="D129" s="15" t="s">
        <v>65</v>
      </c>
      <c r="E129" s="15" t="s">
        <v>65</v>
      </c>
      <c r="F129" s="16">
        <f>IF(AND(B127&lt;0,F127&gt;0),"n/a",F127/B127-1)</f>
        <v>0.518987341772152</v>
      </c>
      <c r="G129" s="16">
        <f t="shared" ref="G129" si="2155">IF(AND(C127&lt;0,G127&gt;0),"n/a",G127/C127-1)</f>
        <v>0.49411764705882355</v>
      </c>
      <c r="H129" s="16">
        <f t="shared" ref="H129" si="2156">IF(AND(D127&lt;0,H127&gt;0),"n/a",H127/D127-1)</f>
        <v>0.43617021276595747</v>
      </c>
      <c r="I129" s="16">
        <f t="shared" ref="I129" si="2157">IF(AND(E127&lt;0,I127&gt;0),"n/a",I127/E127-1)</f>
        <v>0.33644859813084116</v>
      </c>
      <c r="J129" s="16">
        <f t="shared" ref="J129" si="2158">IF(AND(F127&lt;0,J127&gt;0),"n/a",J127/F127-1)</f>
        <v>0.26666666666666661</v>
      </c>
      <c r="K129" s="16">
        <f t="shared" ref="K129" si="2159">IF(AND(G127&lt;0,K127&gt;0),"n/a",K127/G127-1)</f>
        <v>0.21259842519685046</v>
      </c>
      <c r="L129" s="16">
        <f t="shared" ref="L129" si="2160">IF(AND(H127&lt;0,L127&gt;0),"n/a",L127/H127-1)</f>
        <v>0.18518518518518512</v>
      </c>
      <c r="M129" s="16">
        <f t="shared" ref="M129" si="2161">IF(AND(I127&lt;0,M127&gt;0),"n/a",M127/I127-1)</f>
        <v>0.18181818181818188</v>
      </c>
      <c r="N129" s="16">
        <f t="shared" ref="N129" si="2162">IF(AND(J127&lt;0,N127&gt;0),"n/a",N127/J127-1)</f>
        <v>0.17763157894736836</v>
      </c>
      <c r="O129" s="16">
        <f t="shared" ref="O129" si="2163">IF(AND(K127&lt;0,O127&gt;0),"n/a",O127/K127-1)</f>
        <v>0.18181818181818188</v>
      </c>
      <c r="P129" s="16">
        <f t="shared" ref="P129" si="2164">IF(AND(L127&lt;0,P127&gt;0),"n/a",P127/L127-1)</f>
        <v>0.17500000000000004</v>
      </c>
      <c r="Q129" s="16">
        <f t="shared" ref="Q129" si="2165">IF(AND(M127&lt;0,Q127&gt;0),"n/a",Q127/M127-1)</f>
        <v>0.15207100591715972</v>
      </c>
      <c r="R129" s="16">
        <f t="shared" ref="R129" si="2166">IF(AND(N127&lt;0,R127&gt;0),"n/a",R127/N127-1)</f>
        <v>0.13407821229050287</v>
      </c>
      <c r="S129" s="16">
        <f t="shared" ref="S129" si="2167">IF(AND(O127&lt;0,S127&gt;0),"n/a",S127/O127-1)</f>
        <v>0.1302197802197802</v>
      </c>
      <c r="T129" s="16">
        <f t="shared" ref="T129" si="2168">IF(AND(P127&lt;0,T127&gt;0),"n/a",T127/P127-1)</f>
        <v>0.12765957446808507</v>
      </c>
      <c r="U129" s="16">
        <f t="shared" ref="U129" si="2169">IF(AND(Q127&lt;0,U127&gt;0),"n/a",U127/Q127-1)</f>
        <v>0.11453518233179261</v>
      </c>
      <c r="V129" s="16">
        <f t="shared" ref="V129" si="2170">IF(AND(R127&lt;0,V127&gt;0),"n/a",V127/R127-1)</f>
        <v>0.10837438423645329</v>
      </c>
      <c r="W129" s="16">
        <f t="shared" ref="W129" si="2171">IF(AND(S127&lt;0,W127&gt;0),"n/a",W127/S127-1)</f>
        <v>0.1064657267865825</v>
      </c>
      <c r="X129" s="16">
        <f t="shared" ref="X129" si="2172">IF(AND(T127&lt;0,X127&gt;0),"n/a",X127/T127-1)</f>
        <v>9.6698113207547065E-2</v>
      </c>
      <c r="Y129" s="16">
        <f t="shared" ref="Y129" si="2173">IF(AND(U127&lt;0,Y127&gt;0),"n/a",Y127/U127-1)</f>
        <v>0.10599078341013835</v>
      </c>
      <c r="Z129" s="16">
        <f t="shared" ref="Z129" si="2174">IF(AND(V127&lt;0,Z127&gt;0),"n/a",Z127/V127-1)</f>
        <v>0.10666666666666669</v>
      </c>
      <c r="AA129" s="16">
        <f t="shared" ref="AA129" si="2175">IF(AND(W127&lt;0,AA127&gt;0),"n/a",AA127/W127-1)</f>
        <v>0.10720562390158173</v>
      </c>
      <c r="AB129" s="16">
        <f t="shared" ref="AB129" si="2176">IF(AND(X127&lt;0,AB127&gt;0),"n/a",AB127/X127-1)</f>
        <v>0.1010752688172043</v>
      </c>
      <c r="AC129" s="16">
        <f t="shared" ref="AC129" si="2177">IF(AND(Y127&lt;0,AC127&gt;0),"n/a",AC127/Y127-1)</f>
        <v>9.1666666666666563E-2</v>
      </c>
      <c r="AD129" s="16">
        <f t="shared" ref="AD129" si="2178">IF(AND(Z127&lt;0,AD127&gt;0),"n/a",AD127/Z127-1)</f>
        <v>7.2289156626506035E-2</v>
      </c>
      <c r="AE129" s="16">
        <f t="shared" ref="AE129" si="2179">IF(AND(AA127&lt;0,AE127&gt;0),"n/a",AE127/AA127-1)</f>
        <v>7.5396825396825351E-2</v>
      </c>
      <c r="AF129" s="16">
        <f t="shared" ref="AF129" si="2180">IF(AND(AB127&lt;0,AF127&gt;0),"n/a",AF127/AB127-1)</f>
        <v>7.03125E-2</v>
      </c>
      <c r="AG129" s="16">
        <f t="shared" ref="AG129" si="2181">IF(AND(AC127&lt;0,AG127&gt;0),"n/a",AG127/AC127-1)</f>
        <v>5.7251908396946494E-2</v>
      </c>
      <c r="AH129" s="16">
        <f t="shared" ref="AH129" si="2182">IF(AND(AD127&lt;0,AH127&gt;0),"n/a",AH127/AD127-1)</f>
        <v>5.6179775280898792E-2</v>
      </c>
      <c r="AI129" s="16">
        <f t="shared" ref="AI129" si="2183">IF(AND(AE127&lt;0,AI127&gt;0),"n/a",AI127/AE127-1)</f>
        <v>2.9520295202952074E-2</v>
      </c>
      <c r="AJ129" s="16">
        <f t="shared" ref="AJ129" si="2184">IF(AND(AF127&lt;0,AJ127&gt;0),"n/a",AJ127/AF127-1)</f>
        <v>1.4598540145985384E-2</v>
      </c>
      <c r="AK129" s="16">
        <f t="shared" ref="AK129" si="2185">IF(AND(AG127&lt;0,AK127&gt;0),"n/a",AK127/AG127-1)</f>
        <v>1.8050541516245522E-2</v>
      </c>
      <c r="AL129" s="16">
        <f t="shared" ref="AL129" si="2186">IF(AND(AH127&lt;0,AL127&gt;0),"n/a",AL127/AH127-1)</f>
        <v>1.4184397163120588E-2</v>
      </c>
      <c r="AM129" s="16">
        <f t="shared" ref="AM129" si="2187">IF(AND(AI127&lt;0,AM127&gt;0),"n/a",AM127/AI127-1)</f>
        <v>2.5089605734766929E-2</v>
      </c>
      <c r="AN129" s="16">
        <f t="shared" ref="AN129" si="2188">IF(AND(AJ127&lt;0,AN127&gt;0),"n/a",AN127/AJ127-1)</f>
        <v>3.5971223021582732E-2</v>
      </c>
      <c r="AO129" s="16">
        <f t="shared" ref="AO129" si="2189">IF(AND(AK127&lt;0,AO127&gt;0),"n/a",AO127/AK127-1)</f>
        <v>4.2553191489361764E-2</v>
      </c>
      <c r="AP129" s="16">
        <f t="shared" ref="AP129" si="2190">IF(AND(AL127&lt;0,AP127&gt;0),"n/a",AP127/AL127-1)</f>
        <v>6.643356643356646E-2</v>
      </c>
      <c r="AQ129" s="16">
        <f t="shared" ref="AQ129" si="2191">IF(AND(AM127&lt;0,AQ127&gt;0),"n/a",AQ127/AM127-1)</f>
        <v>6.643356643356646E-2</v>
      </c>
      <c r="AR129" s="16">
        <f t="shared" ref="AR129" si="2192">IF(AND(AN127&lt;0,AR127&gt;0),"n/a",AR127/AN127-1)</f>
        <v>5.9027777777777679E-2</v>
      </c>
      <c r="AS129" s="16">
        <f t="shared" ref="AS129" si="2193">IF(AND(AO127&lt;0,AS127&gt;0),"n/a",AS127/AO127-1)</f>
        <v>4.7619047619047672E-2</v>
      </c>
      <c r="AT129" s="16">
        <f t="shared" ref="AT129" si="2194">IF(AND(AP127&lt;0,AT127&gt;0),"n/a",AT127/AP127-1)</f>
        <v>1.3114754098360715E-2</v>
      </c>
      <c r="AU129" s="16">
        <f t="shared" ref="AU129" si="2195">IF(AND(AQ127&lt;0,AU127&gt;0),"n/a",AU127/AQ127-1)</f>
        <v>6.5573770491802463E-3</v>
      </c>
      <c r="AV129" s="34">
        <f t="shared" ref="AV129" si="2196">IF(AND(AR127&lt;0,AV127&gt;0),"n/a",AV127/AR127-1)</f>
        <v>9.8360655737705915E-3</v>
      </c>
      <c r="AW129" s="34">
        <f t="shared" ref="AW129" si="2197">IF(AND(AS127&lt;0,AW127&gt;0),"n/a",AW127/AS127-1)</f>
        <v>3.2467532467532756E-3</v>
      </c>
      <c r="AX129" s="34">
        <f t="shared" ref="AX129" si="2198">IF(AND(AT127&lt;0,AX127&gt;0),"n/a",AX127/AT127-1)</f>
        <v>-6.4724919093851474E-3</v>
      </c>
      <c r="AY129" s="34">
        <f t="shared" ref="AY129" si="2199">IF(AND(AU127&lt;0,AY127&gt;0),"n/a",AY127/AU127-1)</f>
        <v>-1.3029315960912058E-2</v>
      </c>
      <c r="AZ129" s="34">
        <f t="shared" ref="AZ129" si="2200">IF(AND(AV127&lt;0,AZ127&gt;0),"n/a",AZ127/AV127-1)</f>
        <v>-1.6233766233766267E-2</v>
      </c>
      <c r="BA129" s="34">
        <f t="shared" ref="BA129" si="2201">IF(AND(AW127&lt;0,BA127&gt;0),"n/a",BA127/AW127-1)</f>
        <v>-1.6181229773462813E-2</v>
      </c>
      <c r="BB129" s="34">
        <f t="shared" ref="BB129" si="2202">IF(AND(AX127&lt;0,BB127&gt;0),"n/a",BB127/AX127-1)</f>
        <v>0</v>
      </c>
      <c r="BC129" s="34">
        <f t="shared" ref="BC129" si="2203">IF(AND(AY127&lt;0,BC127&gt;0),"n/a",BC127/AY127-1)</f>
        <v>1.3201320132013139E-2</v>
      </c>
      <c r="BD129" s="34">
        <f t="shared" ref="BD129" si="2204">IF(AND(AZ127&lt;0,BD127&gt;0),"n/a",BD127/AZ127-1)</f>
        <v>1.3201320132013139E-2</v>
      </c>
      <c r="BE129" s="34">
        <f t="shared" ref="BE129" si="2205">IF(AND(BA127&lt;0,BE127&gt;0),"n/a",BE127/BA127-1)</f>
        <v>1.3157894736842035E-2</v>
      </c>
      <c r="BF129" s="219"/>
      <c r="BG129" s="219"/>
      <c r="BH129" s="219"/>
      <c r="BI129" s="219"/>
      <c r="BJ129" s="219"/>
      <c r="BK129" s="219"/>
      <c r="BL129" s="219"/>
      <c r="BM129" s="219"/>
      <c r="BN129" s="302"/>
      <c r="BO129" s="302"/>
      <c r="BP129" s="302"/>
      <c r="BQ129" s="302"/>
      <c r="BR129" s="302"/>
      <c r="BS129" s="302"/>
      <c r="BT129" s="302"/>
      <c r="BU129" s="302"/>
      <c r="BV129" s="302"/>
      <c r="BW129" s="302"/>
      <c r="BX129" s="302"/>
      <c r="BY129" s="302"/>
      <c r="BZ129" s="302"/>
      <c r="CA129" s="302"/>
      <c r="CB129" s="302"/>
      <c r="CC129" s="302"/>
      <c r="CD129" s="302"/>
      <c r="CE129" s="302"/>
      <c r="CF129" s="302"/>
      <c r="CG129" s="302"/>
      <c r="CH129" s="302"/>
      <c r="CI129" s="302"/>
      <c r="CJ129" s="302"/>
      <c r="CK129" s="302"/>
      <c r="CM129" s="89" t="s">
        <v>65</v>
      </c>
      <c r="CN129" s="16">
        <f>IF(AND(CM127&lt;0,CN127&gt;0),"n/a",CN127/CM127-1)</f>
        <v>0.33644859813084116</v>
      </c>
      <c r="CO129" s="90">
        <f t="shared" ref="CO129" si="2206">IF(AND(CN127&lt;0,CO127&gt;0),"n/a",CO127/CN127-1)</f>
        <v>0.18181818181818188</v>
      </c>
      <c r="CP129" s="16">
        <f t="shared" ref="CP129" si="2207">IF(AND(CO127&lt;0,CP127&gt;0),"n/a",CP127/CO127-1)</f>
        <v>0.15207100591715972</v>
      </c>
      <c r="CQ129" s="90">
        <f t="shared" ref="CQ129" si="2208">IF(AND(CP127&lt;0,CQ127&gt;0),"n/a",CQ127/CP127-1)</f>
        <v>0.11453518233179261</v>
      </c>
      <c r="CR129" s="16">
        <f t="shared" ref="CR129" si="2209">IF(AND(CQ127&lt;0,CR127&gt;0),"n/a",CR127/CQ127-1)</f>
        <v>0.10599078341013835</v>
      </c>
      <c r="CS129" s="90">
        <f t="shared" ref="CS129" si="2210">IF(AND(CR127&lt;0,CS127&gt;0),"n/a",CS127/CR127-1)</f>
        <v>9.1666666666666563E-2</v>
      </c>
      <c r="CT129" s="16">
        <f t="shared" ref="CT129" si="2211">IF(AND(CS127&lt;0,CT127&gt;0),"n/a",CT127/CS127-1)</f>
        <v>5.7251908396946494E-2</v>
      </c>
      <c r="CU129" s="90">
        <f t="shared" ref="CU129" si="2212">IF(AND(CT127&lt;0,CU127&gt;0),"n/a",CU127/CT127-1)</f>
        <v>1.8050541516245522E-2</v>
      </c>
      <c r="CV129" s="90">
        <f t="shared" ref="CV129" si="2213">IF(AND(CU127&lt;0,CV127&gt;0),"n/a",CV127/CU127-1)</f>
        <v>4.2553191489361764E-2</v>
      </c>
      <c r="CW129" s="90">
        <f t="shared" ref="CW129" si="2214">IF(AND(CV127&lt;0,CW127&gt;0),"n/a",CW127/CV127-1)</f>
        <v>4.7619047619047672E-2</v>
      </c>
      <c r="CX129" s="90">
        <f t="shared" ref="CX129" si="2215">IF(AND(CW127&lt;0,CX127&gt;0),"n/a",CX127/CW127-1)</f>
        <v>3.2467532467532756E-3</v>
      </c>
      <c r="CY129" s="90">
        <f t="shared" ref="CY129" si="2216">IF(AND(CX127&lt;0,CY127&gt;0),"n/a",CY127/CX127-1)</f>
        <v>-1.6181229773462813E-2</v>
      </c>
      <c r="CZ129" s="90">
        <f t="shared" ref="CZ129" si="2217">IF(AND(CY127&lt;0,CZ127&gt;0),"n/a",CZ127/CY127-1)</f>
        <v>1.3157894736842035E-2</v>
      </c>
      <c r="DA129" s="220"/>
      <c r="DB129" s="220"/>
      <c r="DC129" s="220"/>
      <c r="DD129" s="220"/>
      <c r="DE129" s="220"/>
      <c r="DF129" s="220"/>
      <c r="DG129" s="220"/>
      <c r="DH129" s="220"/>
    </row>
    <row r="130" spans="1:112" ht="12" hidden="1" outlineLevel="2" x14ac:dyDescent="0.3">
      <c r="A130" s="291" t="s">
        <v>405</v>
      </c>
      <c r="B130" s="11">
        <v>39</v>
      </c>
      <c r="C130" s="11">
        <v>45</v>
      </c>
      <c r="D130" s="11">
        <v>54</v>
      </c>
      <c r="E130" s="11">
        <v>64</v>
      </c>
      <c r="F130" s="11">
        <v>72</v>
      </c>
      <c r="G130" s="11">
        <v>85</v>
      </c>
      <c r="H130" s="11">
        <v>98</v>
      </c>
      <c r="I130" s="11">
        <v>105</v>
      </c>
      <c r="J130" s="11">
        <v>119</v>
      </c>
      <c r="K130" s="11">
        <v>129</v>
      </c>
      <c r="L130" s="11">
        <v>141</v>
      </c>
      <c r="M130" s="11">
        <v>153</v>
      </c>
      <c r="N130" s="11">
        <v>167</v>
      </c>
      <c r="O130" s="11">
        <v>181</v>
      </c>
      <c r="P130" s="11">
        <v>189</v>
      </c>
      <c r="Q130" s="11">
        <v>200</v>
      </c>
      <c r="R130" s="11">
        <v>216</v>
      </c>
      <c r="S130" s="11">
        <v>228</v>
      </c>
      <c r="T130" s="11">
        <v>241.5</v>
      </c>
      <c r="U130" s="11">
        <v>253</v>
      </c>
      <c r="V130" s="11">
        <v>270</v>
      </c>
      <c r="W130" s="11">
        <v>285</v>
      </c>
      <c r="X130" s="11">
        <v>300</v>
      </c>
      <c r="Y130" s="11">
        <v>309</v>
      </c>
      <c r="Z130" s="11">
        <v>328.5</v>
      </c>
      <c r="AA130" s="11">
        <v>346</v>
      </c>
      <c r="AB130" s="11">
        <v>368</v>
      </c>
      <c r="AC130" s="11">
        <v>396.3</v>
      </c>
      <c r="AD130" s="11">
        <v>427</v>
      </c>
      <c r="AE130" s="11">
        <v>453</v>
      </c>
      <c r="AF130" s="11">
        <v>476</v>
      </c>
      <c r="AG130" s="11">
        <v>499</v>
      </c>
      <c r="AH130" s="11">
        <v>529</v>
      </c>
      <c r="AI130" s="11">
        <v>546</v>
      </c>
      <c r="AJ130" s="11">
        <v>561.25</v>
      </c>
      <c r="AK130" s="11">
        <v>577</v>
      </c>
      <c r="AL130" s="11">
        <v>600</v>
      </c>
      <c r="AM130" s="11">
        <v>615</v>
      </c>
      <c r="AN130" s="11">
        <v>627</v>
      </c>
      <c r="AO130" s="11">
        <v>641</v>
      </c>
      <c r="AP130" s="11">
        <v>678</v>
      </c>
      <c r="AQ130" s="11">
        <v>699</v>
      </c>
      <c r="AR130" s="11">
        <v>727</v>
      </c>
      <c r="AS130" s="11">
        <v>744</v>
      </c>
      <c r="AT130" s="11">
        <v>760</v>
      </c>
      <c r="AU130" s="111">
        <v>788</v>
      </c>
      <c r="AV130" s="111">
        <v>805</v>
      </c>
      <c r="AW130" s="111">
        <v>806</v>
      </c>
      <c r="AX130" s="111">
        <v>827</v>
      </c>
      <c r="AY130" s="111">
        <v>836</v>
      </c>
      <c r="AZ130" s="111">
        <v>845</v>
      </c>
      <c r="BA130" s="111">
        <v>854</v>
      </c>
      <c r="BB130" s="111">
        <v>873</v>
      </c>
      <c r="BC130" s="111">
        <v>891</v>
      </c>
      <c r="BD130" s="111">
        <v>899</v>
      </c>
      <c r="BE130" s="111">
        <v>914</v>
      </c>
      <c r="BF130" s="219"/>
      <c r="BG130" s="219"/>
      <c r="BH130" s="219"/>
      <c r="BI130" s="219"/>
      <c r="BJ130" s="219"/>
      <c r="BK130" s="219"/>
      <c r="BL130" s="219"/>
      <c r="BM130" s="219"/>
      <c r="BN130" s="302"/>
      <c r="BO130" s="302"/>
      <c r="BP130" s="302"/>
      <c r="BQ130" s="302"/>
      <c r="BR130" s="302"/>
      <c r="BS130" s="302"/>
      <c r="BT130" s="302"/>
      <c r="BU130" s="302"/>
      <c r="BV130" s="302"/>
      <c r="BW130" s="302"/>
      <c r="BX130" s="302"/>
      <c r="BY130" s="302"/>
      <c r="BZ130" s="302"/>
      <c r="CA130" s="302"/>
      <c r="CB130" s="302"/>
      <c r="CC130" s="302"/>
      <c r="CD130" s="302"/>
      <c r="CE130" s="302"/>
      <c r="CF130" s="302"/>
      <c r="CG130" s="302"/>
      <c r="CH130" s="302"/>
      <c r="CI130" s="302"/>
      <c r="CJ130" s="302"/>
      <c r="CK130" s="302"/>
      <c r="CM130" s="93">
        <f>E130</f>
        <v>64</v>
      </c>
      <c r="CN130" s="67">
        <f>I130</f>
        <v>105</v>
      </c>
      <c r="CO130" s="93">
        <f>M130</f>
        <v>153</v>
      </c>
      <c r="CP130" s="67">
        <f>Q130</f>
        <v>200</v>
      </c>
      <c r="CQ130" s="93">
        <f>U130</f>
        <v>253</v>
      </c>
      <c r="CR130" s="67">
        <f>Y130</f>
        <v>309</v>
      </c>
      <c r="CS130" s="93">
        <f>AC130</f>
        <v>396.3</v>
      </c>
      <c r="CT130" s="67">
        <f>AG130</f>
        <v>499</v>
      </c>
      <c r="CU130" s="93">
        <f>AK130</f>
        <v>577</v>
      </c>
      <c r="CV130" s="93">
        <f>AO130</f>
        <v>641</v>
      </c>
      <c r="CW130" s="93">
        <f>AS130</f>
        <v>744</v>
      </c>
      <c r="CX130" s="93">
        <f>AW130</f>
        <v>806</v>
      </c>
      <c r="CY130" s="93">
        <f>BA130</f>
        <v>854</v>
      </c>
      <c r="CZ130" s="93">
        <f>BE130</f>
        <v>914</v>
      </c>
      <c r="DA130" s="220"/>
      <c r="DB130" s="220"/>
      <c r="DC130" s="220"/>
      <c r="DD130" s="220"/>
      <c r="DE130" s="220"/>
      <c r="DF130" s="220"/>
      <c r="DG130" s="220"/>
      <c r="DH130" s="220"/>
    </row>
    <row r="131" spans="1:112" ht="12" hidden="1" outlineLevel="2" x14ac:dyDescent="0.3">
      <c r="A131" s="140" t="s">
        <v>1</v>
      </c>
      <c r="B131" s="15" t="s">
        <v>65</v>
      </c>
      <c r="C131" s="16">
        <f>IF(AND(B130&lt;0,C130&gt;0),"n/a",C130/B130-1)</f>
        <v>0.15384615384615374</v>
      </c>
      <c r="D131" s="16">
        <f t="shared" ref="D131" si="2218">IF(AND(C130&lt;0,D130&gt;0),"n/a",D130/C130-1)</f>
        <v>0.19999999999999996</v>
      </c>
      <c r="E131" s="16">
        <f t="shared" ref="E131" si="2219">IF(AND(D130&lt;0,E130&gt;0),"n/a",E130/D130-1)</f>
        <v>0.18518518518518512</v>
      </c>
      <c r="F131" s="16">
        <f>IF(AND(E130&lt;0,F130&gt;0),"n/a",F130/E130-1)</f>
        <v>0.125</v>
      </c>
      <c r="G131" s="16">
        <f t="shared" ref="G131" si="2220">IF(AND(F130&lt;0,G130&gt;0),"n/a",G130/F130-1)</f>
        <v>0.18055555555555558</v>
      </c>
      <c r="H131" s="16">
        <f t="shared" ref="H131" si="2221">IF(AND(G130&lt;0,H130&gt;0),"n/a",H130/G130-1)</f>
        <v>0.15294117647058814</v>
      </c>
      <c r="I131" s="16">
        <f t="shared" ref="I131" si="2222">IF(AND(H130&lt;0,I130&gt;0),"n/a",I130/H130-1)</f>
        <v>7.1428571428571397E-2</v>
      </c>
      <c r="J131" s="16">
        <f t="shared" ref="J131" si="2223">IF(AND(I130&lt;0,J130&gt;0),"n/a",J130/I130-1)</f>
        <v>0.1333333333333333</v>
      </c>
      <c r="K131" s="16">
        <f t="shared" ref="K131" si="2224">IF(AND(J130&lt;0,K130&gt;0),"n/a",K130/J130-1)</f>
        <v>8.4033613445378075E-2</v>
      </c>
      <c r="L131" s="16">
        <f t="shared" ref="L131" si="2225">IF(AND(K130&lt;0,L130&gt;0),"n/a",L130/K130-1)</f>
        <v>9.3023255813953432E-2</v>
      </c>
      <c r="M131" s="16">
        <f t="shared" ref="M131" si="2226">IF(AND(L130&lt;0,M130&gt;0),"n/a",M130/L130-1)</f>
        <v>8.5106382978723305E-2</v>
      </c>
      <c r="N131" s="16">
        <f t="shared" ref="N131" si="2227">IF(AND(M130&lt;0,N130&gt;0),"n/a",N130/M130-1)</f>
        <v>9.1503267973856106E-2</v>
      </c>
      <c r="O131" s="16">
        <f t="shared" ref="O131" si="2228">IF(AND(N130&lt;0,O130&gt;0),"n/a",O130/N130-1)</f>
        <v>8.3832335329341312E-2</v>
      </c>
      <c r="P131" s="16">
        <f t="shared" ref="P131" si="2229">IF(AND(O130&lt;0,P130&gt;0),"n/a",P130/O130-1)</f>
        <v>4.4198895027624419E-2</v>
      </c>
      <c r="Q131" s="16">
        <f t="shared" ref="Q131" si="2230">IF(AND(P130&lt;0,Q130&gt;0),"n/a",Q130/P130-1)</f>
        <v>5.8201058201058142E-2</v>
      </c>
      <c r="R131" s="16">
        <f t="shared" ref="R131" si="2231">IF(AND(Q130&lt;0,R130&gt;0),"n/a",R130/Q130-1)</f>
        <v>8.0000000000000071E-2</v>
      </c>
      <c r="S131" s="16">
        <f t="shared" ref="S131" si="2232">IF(AND(R130&lt;0,S130&gt;0),"n/a",S130/R130-1)</f>
        <v>5.555555555555558E-2</v>
      </c>
      <c r="T131" s="16">
        <f t="shared" ref="T131" si="2233">IF(AND(S130&lt;0,T130&gt;0),"n/a",T130/S130-1)</f>
        <v>5.921052631578938E-2</v>
      </c>
      <c r="U131" s="16">
        <f t="shared" ref="U131" si="2234">IF(AND(T130&lt;0,U130&gt;0),"n/a",U130/T130-1)</f>
        <v>4.7619047619047672E-2</v>
      </c>
      <c r="V131" s="16">
        <f t="shared" ref="V131" si="2235">IF(AND(U130&lt;0,V130&gt;0),"n/a",V130/U130-1)</f>
        <v>6.7193675889328119E-2</v>
      </c>
      <c r="W131" s="16">
        <f t="shared" ref="W131" si="2236">IF(AND(V130&lt;0,W130&gt;0),"n/a",W130/V130-1)</f>
        <v>5.555555555555558E-2</v>
      </c>
      <c r="X131" s="16">
        <f t="shared" ref="X131" si="2237">IF(AND(W130&lt;0,X130&gt;0),"n/a",X130/W130-1)</f>
        <v>5.2631578947368363E-2</v>
      </c>
      <c r="Y131" s="16">
        <f t="shared" ref="Y131" si="2238">IF(AND(X130&lt;0,Y130&gt;0),"n/a",Y130/X130-1)</f>
        <v>3.0000000000000027E-2</v>
      </c>
      <c r="Z131" s="16">
        <f t="shared" ref="Z131" si="2239">IF(AND(Y130&lt;0,Z130&gt;0),"n/a",Z130/Y130-1)</f>
        <v>6.3106796116504826E-2</v>
      </c>
      <c r="AA131" s="16">
        <f t="shared" ref="AA131" si="2240">IF(AND(Z130&lt;0,AA130&gt;0),"n/a",AA130/Z130-1)</f>
        <v>5.3272450532724447E-2</v>
      </c>
      <c r="AB131" s="16">
        <f t="shared" ref="AB131" si="2241">IF(AND(AA130&lt;0,AB130&gt;0),"n/a",AB130/AA130-1)</f>
        <v>6.3583815028901647E-2</v>
      </c>
      <c r="AC131" s="16">
        <f t="shared" ref="AC131" si="2242">IF(AND(AB130&lt;0,AC130&gt;0),"n/a",AC130/AB130-1)</f>
        <v>7.6902173913043548E-2</v>
      </c>
      <c r="AD131" s="16">
        <f t="shared" ref="AD131" si="2243">IF(AND(AC130&lt;0,AD130&gt;0),"n/a",AD130/AC130-1)</f>
        <v>7.7466565733030457E-2</v>
      </c>
      <c r="AE131" s="16">
        <f t="shared" ref="AE131" si="2244">IF(AND(AD130&lt;0,AE130&gt;0),"n/a",AE130/AD130-1)</f>
        <v>6.0889929742388826E-2</v>
      </c>
      <c r="AF131" s="16">
        <f t="shared" ref="AF131" si="2245">IF(AND(AE130&lt;0,AF130&gt;0),"n/a",AF130/AE130-1)</f>
        <v>5.0772626931567366E-2</v>
      </c>
      <c r="AG131" s="16">
        <f t="shared" ref="AG131" si="2246">IF(AND(AF130&lt;0,AG130&gt;0),"n/a",AG130/AF130-1)</f>
        <v>4.8319327731092487E-2</v>
      </c>
      <c r="AH131" s="16">
        <f t="shared" ref="AH131" si="2247">IF(AND(AG130&lt;0,AH130&gt;0),"n/a",AH130/AG130-1)</f>
        <v>6.0120240480961984E-2</v>
      </c>
      <c r="AI131" s="16">
        <f t="shared" ref="AI131" si="2248">IF(AND(AH130&lt;0,AI130&gt;0),"n/a",AI130/AH130-1)</f>
        <v>3.2136105860113506E-2</v>
      </c>
      <c r="AJ131" s="16">
        <f t="shared" ref="AJ131" si="2249">IF(AND(AI130&lt;0,AJ130&gt;0),"n/a",AJ130/AI130-1)</f>
        <v>2.7930402930402831E-2</v>
      </c>
      <c r="AK131" s="16">
        <f t="shared" ref="AK131" si="2250">IF(AND(AJ130&lt;0,AK130&gt;0),"n/a",AK130/AJ130-1)</f>
        <v>2.8062360801781816E-2</v>
      </c>
      <c r="AL131" s="16">
        <f t="shared" ref="AL131" si="2251">IF(AND(AK130&lt;0,AL130&gt;0),"n/a",AL130/AK130-1)</f>
        <v>3.9861351819757473E-2</v>
      </c>
      <c r="AM131" s="16">
        <f t="shared" ref="AM131" si="2252">IF(AND(AL130&lt;0,AM130&gt;0),"n/a",AM130/AL130-1)</f>
        <v>2.4999999999999911E-2</v>
      </c>
      <c r="AN131" s="16">
        <f t="shared" ref="AN131" si="2253">IF(AND(AM130&lt;0,AN130&gt;0),"n/a",AN130/AM130-1)</f>
        <v>1.9512195121951237E-2</v>
      </c>
      <c r="AO131" s="16">
        <f t="shared" ref="AO131" si="2254">IF(AND(AN130&lt;0,AO130&gt;0),"n/a",AO130/AN130-1)</f>
        <v>2.2328548644338087E-2</v>
      </c>
      <c r="AP131" s="16">
        <f t="shared" ref="AP131" si="2255">IF(AND(AO130&lt;0,AP130&gt;0),"n/a",AP130/AO130-1)</f>
        <v>5.7722308892355745E-2</v>
      </c>
      <c r="AQ131" s="16">
        <f t="shared" ref="AQ131" si="2256">IF(AND(AP130&lt;0,AQ130&gt;0),"n/a",AQ130/AP130-1)</f>
        <v>3.0973451327433565E-2</v>
      </c>
      <c r="AR131" s="16">
        <f t="shared" ref="AR131" si="2257">IF(AND(AQ130&lt;0,AR130&gt;0),"n/a",AR130/AQ130-1)</f>
        <v>4.0057224606580899E-2</v>
      </c>
      <c r="AS131" s="16">
        <f t="shared" ref="AS131" si="2258">IF(AND(AR130&lt;0,AS130&gt;0),"n/a",AS130/AR130-1)</f>
        <v>2.3383768913342484E-2</v>
      </c>
      <c r="AT131" s="16">
        <f t="shared" ref="AT131" si="2259">IF(AND(AS130&lt;0,AT130&gt;0),"n/a",AT130/AS130-1)</f>
        <v>2.1505376344086002E-2</v>
      </c>
      <c r="AU131" s="16">
        <f>IF(AND(AT130&lt;0,AU130&gt;0),"n/a",AU130/AT130-1)</f>
        <v>3.6842105263157787E-2</v>
      </c>
      <c r="AV131" s="34">
        <f t="shared" ref="AV131" si="2260">IF(AND(AU130&lt;0,AV130&gt;0),"n/a",AV130/AU130-1)</f>
        <v>2.1573604060913798E-2</v>
      </c>
      <c r="AW131" s="34">
        <f t="shared" ref="AW131" si="2261">IF(AND(AV130&lt;0,AW130&gt;0),"n/a",AW130/AV130-1)</f>
        <v>1.242236024844745E-3</v>
      </c>
      <c r="AX131" s="34">
        <f t="shared" ref="AX131" si="2262">IF(AND(AW130&lt;0,AX130&gt;0),"n/a",AX130/AW130-1)</f>
        <v>2.6054590570719682E-2</v>
      </c>
      <c r="AY131" s="34">
        <f t="shared" ref="AY131" si="2263">IF(AND(AX130&lt;0,AY130&gt;0),"n/a",AY130/AX130-1)</f>
        <v>1.0882708585247869E-2</v>
      </c>
      <c r="AZ131" s="34">
        <f t="shared" ref="AZ131" si="2264">IF(AND(AY130&lt;0,AZ130&gt;0),"n/a",AZ130/AY130-1)</f>
        <v>1.0765550239234534E-2</v>
      </c>
      <c r="BA131" s="34">
        <f t="shared" ref="BA131" si="2265">IF(AND(AZ130&lt;0,BA130&gt;0),"n/a",BA130/AZ130-1)</f>
        <v>1.0650887573964596E-2</v>
      </c>
      <c r="BB131" s="34">
        <f t="shared" ref="BB131" si="2266">IF(AND(BA130&lt;0,BB130&gt;0),"n/a",BB130/BA130-1)</f>
        <v>2.2248243559718883E-2</v>
      </c>
      <c r="BC131" s="34">
        <f t="shared" ref="BC131" si="2267">IF(AND(BB130&lt;0,BC130&gt;0),"n/a",BC130/BB130-1)</f>
        <v>2.0618556701030855E-2</v>
      </c>
      <c r="BD131" s="34">
        <f t="shared" ref="BD131" si="2268">IF(AND(BC130&lt;0,BD130&gt;0),"n/a",BD130/BC130-1)</f>
        <v>8.9786756453422711E-3</v>
      </c>
      <c r="BE131" s="34">
        <f t="shared" ref="BE131" si="2269">IF(AND(BD130&lt;0,BE130&gt;0),"n/a",BE130/BD130-1)</f>
        <v>1.6685205784204626E-2</v>
      </c>
      <c r="BF131" s="219"/>
      <c r="BG131" s="219"/>
      <c r="BH131" s="219"/>
      <c r="BI131" s="219"/>
      <c r="BJ131" s="219"/>
      <c r="BK131" s="219"/>
      <c r="BL131" s="219"/>
      <c r="BM131" s="219"/>
      <c r="BN131" s="302"/>
      <c r="BO131" s="302"/>
      <c r="BP131" s="302"/>
      <c r="BQ131" s="302"/>
      <c r="BR131" s="302"/>
      <c r="BS131" s="302"/>
      <c r="BT131" s="302"/>
      <c r="BU131" s="302"/>
      <c r="BV131" s="302"/>
      <c r="BW131" s="302"/>
      <c r="BX131" s="302"/>
      <c r="BY131" s="302"/>
      <c r="BZ131" s="302"/>
      <c r="CA131" s="302"/>
      <c r="CB131" s="302"/>
      <c r="CC131" s="302"/>
      <c r="CD131" s="302"/>
      <c r="CE131" s="302"/>
      <c r="CF131" s="302"/>
      <c r="CG131" s="302"/>
      <c r="CH131" s="302"/>
      <c r="CI131" s="302"/>
      <c r="CJ131" s="302"/>
      <c r="CK131" s="302"/>
      <c r="CM131" s="89" t="s">
        <v>65</v>
      </c>
      <c r="CN131" s="15" t="s">
        <v>65</v>
      </c>
      <c r="CO131" s="89" t="s">
        <v>65</v>
      </c>
      <c r="CP131" s="15" t="s">
        <v>65</v>
      </c>
      <c r="CQ131" s="89" t="s">
        <v>65</v>
      </c>
      <c r="CR131" s="15" t="s">
        <v>65</v>
      </c>
      <c r="CS131" s="89" t="s">
        <v>65</v>
      </c>
      <c r="CT131" s="15" t="s">
        <v>65</v>
      </c>
      <c r="CU131" s="89" t="s">
        <v>65</v>
      </c>
      <c r="CV131" s="89" t="s">
        <v>65</v>
      </c>
      <c r="CW131" s="89" t="s">
        <v>65</v>
      </c>
      <c r="CX131" s="89" t="s">
        <v>65</v>
      </c>
      <c r="CY131" s="89" t="s">
        <v>65</v>
      </c>
      <c r="CZ131" s="89" t="s">
        <v>65</v>
      </c>
      <c r="DA131" s="220"/>
      <c r="DB131" s="220"/>
      <c r="DC131" s="220"/>
      <c r="DD131" s="220"/>
      <c r="DE131" s="220"/>
      <c r="DF131" s="220"/>
      <c r="DG131" s="220"/>
      <c r="DH131" s="220"/>
    </row>
    <row r="132" spans="1:112" ht="12" hidden="1" outlineLevel="2" x14ac:dyDescent="0.3">
      <c r="A132" s="140" t="s">
        <v>2</v>
      </c>
      <c r="B132" s="15" t="s">
        <v>65</v>
      </c>
      <c r="C132" s="15" t="s">
        <v>65</v>
      </c>
      <c r="D132" s="15" t="s">
        <v>65</v>
      </c>
      <c r="E132" s="15" t="s">
        <v>65</v>
      </c>
      <c r="F132" s="16">
        <f>IF(AND(B130&lt;0,F130&gt;0),"n/a",F130/B130-1)</f>
        <v>0.84615384615384626</v>
      </c>
      <c r="G132" s="16">
        <f t="shared" ref="G132" si="2270">IF(AND(C130&lt;0,G130&gt;0),"n/a",G130/C130-1)</f>
        <v>0.88888888888888884</v>
      </c>
      <c r="H132" s="16">
        <f t="shared" ref="H132" si="2271">IF(AND(D130&lt;0,H130&gt;0),"n/a",H130/D130-1)</f>
        <v>0.81481481481481488</v>
      </c>
      <c r="I132" s="16">
        <f t="shared" ref="I132" si="2272">IF(AND(E130&lt;0,I130&gt;0),"n/a",I130/E130-1)</f>
        <v>0.640625</v>
      </c>
      <c r="J132" s="16">
        <f t="shared" ref="J132" si="2273">IF(AND(F130&lt;0,J130&gt;0),"n/a",J130/F130-1)</f>
        <v>0.65277777777777768</v>
      </c>
      <c r="K132" s="16">
        <f t="shared" ref="K132" si="2274">IF(AND(G130&lt;0,K130&gt;0),"n/a",K130/G130-1)</f>
        <v>0.51764705882352935</v>
      </c>
      <c r="L132" s="16">
        <f t="shared" ref="L132" si="2275">IF(AND(H130&lt;0,L130&gt;0),"n/a",L130/H130-1)</f>
        <v>0.43877551020408156</v>
      </c>
      <c r="M132" s="16">
        <f t="shared" ref="M132" si="2276">IF(AND(I130&lt;0,M130&gt;0),"n/a",M130/I130-1)</f>
        <v>0.45714285714285707</v>
      </c>
      <c r="N132" s="16">
        <f t="shared" ref="N132" si="2277">IF(AND(J130&lt;0,N130&gt;0),"n/a",N130/J130-1)</f>
        <v>0.40336134453781503</v>
      </c>
      <c r="O132" s="16">
        <f t="shared" ref="O132" si="2278">IF(AND(K130&lt;0,O130&gt;0),"n/a",O130/K130-1)</f>
        <v>0.4031007751937985</v>
      </c>
      <c r="P132" s="16">
        <f t="shared" ref="P132" si="2279">IF(AND(L130&lt;0,P130&gt;0),"n/a",P130/L130-1)</f>
        <v>0.34042553191489366</v>
      </c>
      <c r="Q132" s="16">
        <f t="shared" ref="Q132" si="2280">IF(AND(M130&lt;0,Q130&gt;0),"n/a",Q130/M130-1)</f>
        <v>0.30718954248366015</v>
      </c>
      <c r="R132" s="16">
        <f t="shared" ref="R132" si="2281">IF(AND(N130&lt;0,R130&gt;0),"n/a",R130/N130-1)</f>
        <v>0.29341317365269459</v>
      </c>
      <c r="S132" s="16">
        <f t="shared" ref="S132" si="2282">IF(AND(O130&lt;0,S130&gt;0),"n/a",S130/O130-1)</f>
        <v>0.25966850828729271</v>
      </c>
      <c r="T132" s="16">
        <f t="shared" ref="T132" si="2283">IF(AND(P130&lt;0,T130&gt;0),"n/a",T130/P130-1)</f>
        <v>0.27777777777777768</v>
      </c>
      <c r="U132" s="16">
        <f t="shared" ref="U132" si="2284">IF(AND(Q130&lt;0,U130&gt;0),"n/a",U130/Q130-1)</f>
        <v>0.2649999999999999</v>
      </c>
      <c r="V132" s="16">
        <f t="shared" ref="V132" si="2285">IF(AND(R130&lt;0,V130&gt;0),"n/a",V130/R130-1)</f>
        <v>0.25</v>
      </c>
      <c r="W132" s="16">
        <f t="shared" ref="W132" si="2286">IF(AND(S130&lt;0,W130&gt;0),"n/a",W130/S130-1)</f>
        <v>0.25</v>
      </c>
      <c r="X132" s="16">
        <f t="shared" ref="X132" si="2287">IF(AND(T130&lt;0,X130&gt;0),"n/a",X130/T130-1)</f>
        <v>0.2422360248447204</v>
      </c>
      <c r="Y132" s="16">
        <f t="shared" ref="Y132" si="2288">IF(AND(U130&lt;0,Y130&gt;0),"n/a",Y130/U130-1)</f>
        <v>0.22134387351778662</v>
      </c>
      <c r="Z132" s="16">
        <f t="shared" ref="Z132" si="2289">IF(AND(V130&lt;0,Z130&gt;0),"n/a",Z130/V130-1)</f>
        <v>0.21666666666666656</v>
      </c>
      <c r="AA132" s="16">
        <f t="shared" ref="AA132" si="2290">IF(AND(W130&lt;0,AA130&gt;0),"n/a",AA130/W130-1)</f>
        <v>0.21403508771929824</v>
      </c>
      <c r="AB132" s="16">
        <f t="shared" ref="AB132" si="2291">IF(AND(X130&lt;0,AB130&gt;0),"n/a",AB130/X130-1)</f>
        <v>0.22666666666666657</v>
      </c>
      <c r="AC132" s="16">
        <f t="shared" ref="AC132" si="2292">IF(AND(Y130&lt;0,AC130&gt;0),"n/a",AC130/Y130-1)</f>
        <v>0.28252427184466034</v>
      </c>
      <c r="AD132" s="16">
        <f t="shared" ref="AD132" si="2293">IF(AND(Z130&lt;0,AD130&gt;0),"n/a",AD130/Z130-1)</f>
        <v>0.29984779299847797</v>
      </c>
      <c r="AE132" s="16">
        <f t="shared" ref="AE132" si="2294">IF(AND(AA130&lt;0,AE130&gt;0),"n/a",AE130/AA130-1)</f>
        <v>0.30924855491329484</v>
      </c>
      <c r="AF132" s="16">
        <f t="shared" ref="AF132" si="2295">IF(AND(AB130&lt;0,AF130&gt;0),"n/a",AF130/AB130-1)</f>
        <v>0.29347826086956519</v>
      </c>
      <c r="AG132" s="16">
        <f t="shared" ref="AG132" si="2296">IF(AND(AC130&lt;0,AG130&gt;0),"n/a",AG130/AC130-1)</f>
        <v>0.25914711077466568</v>
      </c>
      <c r="AH132" s="16">
        <f t="shared" ref="AH132" si="2297">IF(AND(AD130&lt;0,AH130&gt;0),"n/a",AH130/AD130-1)</f>
        <v>0.23887587822014056</v>
      </c>
      <c r="AI132" s="16">
        <f t="shared" ref="AI132" si="2298">IF(AND(AE130&lt;0,AI130&gt;0),"n/a",AI130/AE130-1)</f>
        <v>0.20529801324503305</v>
      </c>
      <c r="AJ132" s="16">
        <f t="shared" ref="AJ132" si="2299">IF(AND(AF130&lt;0,AJ130&gt;0),"n/a",AJ130/AF130-1)</f>
        <v>0.17909663865546221</v>
      </c>
      <c r="AK132" s="16">
        <f t="shared" ref="AK132" si="2300">IF(AND(AG130&lt;0,AK130&gt;0),"n/a",AK130/AG130-1)</f>
        <v>0.15631262525050094</v>
      </c>
      <c r="AL132" s="16">
        <f t="shared" ref="AL132" si="2301">IF(AND(AH130&lt;0,AL130&gt;0),"n/a",AL130/AH130-1)</f>
        <v>0.13421550094517953</v>
      </c>
      <c r="AM132" s="16">
        <f t="shared" ref="AM132" si="2302">IF(AND(AI130&lt;0,AM130&gt;0),"n/a",AM130/AI130-1)</f>
        <v>0.12637362637362637</v>
      </c>
      <c r="AN132" s="16">
        <f t="shared" ref="AN132" si="2303">IF(AND(AJ130&lt;0,AN130&gt;0),"n/a",AN130/AJ130-1)</f>
        <v>0.11714922048997778</v>
      </c>
      <c r="AO132" s="16">
        <f t="shared" ref="AO132" si="2304">IF(AND(AK130&lt;0,AO130&gt;0),"n/a",AO130/AK130-1)</f>
        <v>0.1109185441941074</v>
      </c>
      <c r="AP132" s="16">
        <f t="shared" ref="AP132" si="2305">IF(AND(AL130&lt;0,AP130&gt;0),"n/a",AP130/AL130-1)</f>
        <v>0.12999999999999989</v>
      </c>
      <c r="AQ132" s="16">
        <f t="shared" ref="AQ132" si="2306">IF(AND(AM130&lt;0,AQ130&gt;0),"n/a",AQ130/AM130-1)</f>
        <v>0.13658536585365844</v>
      </c>
      <c r="AR132" s="16">
        <f t="shared" ref="AR132" si="2307">IF(AND(AN130&lt;0,AR130&gt;0),"n/a",AR130/AN130-1)</f>
        <v>0.15948963317384379</v>
      </c>
      <c r="AS132" s="16">
        <f t="shared" ref="AS132" si="2308">IF(AND(AO130&lt;0,AS130&gt;0),"n/a",AS130/AO130-1)</f>
        <v>0.16068642745709827</v>
      </c>
      <c r="AT132" s="16">
        <f t="shared" ref="AT132" si="2309">IF(AND(AP130&lt;0,AT130&gt;0),"n/a",AT130/AP130-1)</f>
        <v>0.12094395280235992</v>
      </c>
      <c r="AU132" s="16">
        <f t="shared" ref="AU132" si="2310">IF(AND(AQ130&lt;0,AU130&gt;0),"n/a",AU130/AQ130-1)</f>
        <v>0.12732474964234619</v>
      </c>
      <c r="AV132" s="34">
        <f t="shared" ref="AV132" si="2311">IF(AND(AR130&lt;0,AV130&gt;0),"n/a",AV130/AR130-1)</f>
        <v>0.1072902338376891</v>
      </c>
      <c r="AW132" s="34">
        <f t="shared" ref="AW132" si="2312">IF(AND(AS130&lt;0,AW130&gt;0),"n/a",AW130/AS130-1)</f>
        <v>8.3333333333333259E-2</v>
      </c>
      <c r="AX132" s="34">
        <f t="shared" ref="AX132" si="2313">IF(AND(AT130&lt;0,AX130&gt;0),"n/a",AX130/AT130-1)</f>
        <v>8.8157894736842213E-2</v>
      </c>
      <c r="AY132" s="34">
        <f t="shared" ref="AY132" si="2314">IF(AND(AU130&lt;0,AY130&gt;0),"n/a",AY130/AU130-1)</f>
        <v>6.0913705583756306E-2</v>
      </c>
      <c r="AZ132" s="34">
        <f t="shared" ref="AZ132" si="2315">IF(AND(AV130&lt;0,AZ130&gt;0),"n/a",AZ130/AV130-1)</f>
        <v>4.9689440993788914E-2</v>
      </c>
      <c r="BA132" s="34">
        <f t="shared" ref="BA132" si="2316">IF(AND(AW130&lt;0,BA130&gt;0),"n/a",BA130/AW130-1)</f>
        <v>5.9553349875930417E-2</v>
      </c>
      <c r="BB132" s="34">
        <f t="shared" ref="BB132" si="2317">IF(AND(AX130&lt;0,BB130&gt;0),"n/a",BB130/AX130-1)</f>
        <v>5.5622732769044836E-2</v>
      </c>
      <c r="BC132" s="34">
        <f t="shared" ref="BC132" si="2318">IF(AND(AY130&lt;0,BC130&gt;0),"n/a",BC130/AY130-1)</f>
        <v>6.578947368421062E-2</v>
      </c>
      <c r="BD132" s="34">
        <f t="shared" ref="BD132" si="2319">IF(AND(AZ130&lt;0,BD130&gt;0),"n/a",BD130/AZ130-1)</f>
        <v>6.3905325443786909E-2</v>
      </c>
      <c r="BE132" s="34">
        <f t="shared" ref="BE132" si="2320">IF(AND(BA130&lt;0,BE130&gt;0),"n/a",BE130/BA130-1)</f>
        <v>7.0257611241217877E-2</v>
      </c>
      <c r="BF132" s="219"/>
      <c r="BG132" s="219"/>
      <c r="BH132" s="219"/>
      <c r="BI132" s="219"/>
      <c r="BJ132" s="219"/>
      <c r="BK132" s="219"/>
      <c r="BL132" s="219"/>
      <c r="BM132" s="219"/>
      <c r="BN132" s="302"/>
      <c r="BO132" s="302"/>
      <c r="BP132" s="302"/>
      <c r="BQ132" s="302"/>
      <c r="BR132" s="302"/>
      <c r="BS132" s="302"/>
      <c r="BT132" s="302"/>
      <c r="BU132" s="302"/>
      <c r="BV132" s="302"/>
      <c r="BW132" s="302"/>
      <c r="BX132" s="302"/>
      <c r="BY132" s="302"/>
      <c r="BZ132" s="302"/>
      <c r="CA132" s="302"/>
      <c r="CB132" s="302"/>
      <c r="CC132" s="302"/>
      <c r="CD132" s="302"/>
      <c r="CE132" s="302"/>
      <c r="CF132" s="302"/>
      <c r="CG132" s="302"/>
      <c r="CH132" s="302"/>
      <c r="CI132" s="302"/>
      <c r="CJ132" s="302"/>
      <c r="CK132" s="302"/>
      <c r="CM132" s="89" t="s">
        <v>65</v>
      </c>
      <c r="CN132" s="16">
        <f>IF(AND(CM130&lt;0,CN130&gt;0),"n/a",CN130/CM130-1)</f>
        <v>0.640625</v>
      </c>
      <c r="CO132" s="90">
        <f t="shared" ref="CO132" si="2321">IF(AND(CN130&lt;0,CO130&gt;0),"n/a",CO130/CN130-1)</f>
        <v>0.45714285714285707</v>
      </c>
      <c r="CP132" s="16">
        <f t="shared" ref="CP132" si="2322">IF(AND(CO130&lt;0,CP130&gt;0),"n/a",CP130/CO130-1)</f>
        <v>0.30718954248366015</v>
      </c>
      <c r="CQ132" s="90">
        <f t="shared" ref="CQ132" si="2323">IF(AND(CP130&lt;0,CQ130&gt;0),"n/a",CQ130/CP130-1)</f>
        <v>0.2649999999999999</v>
      </c>
      <c r="CR132" s="16">
        <f t="shared" ref="CR132" si="2324">IF(AND(CQ130&lt;0,CR130&gt;0),"n/a",CR130/CQ130-1)</f>
        <v>0.22134387351778662</v>
      </c>
      <c r="CS132" s="90">
        <f t="shared" ref="CS132" si="2325">IF(AND(CR130&lt;0,CS130&gt;0),"n/a",CS130/CR130-1)</f>
        <v>0.28252427184466034</v>
      </c>
      <c r="CT132" s="16">
        <f t="shared" ref="CT132" si="2326">IF(AND(CS130&lt;0,CT130&gt;0),"n/a",CT130/CS130-1)</f>
        <v>0.25914711077466568</v>
      </c>
      <c r="CU132" s="90">
        <f t="shared" ref="CU132" si="2327">IF(AND(CT130&lt;0,CU130&gt;0),"n/a",CU130/CT130-1)</f>
        <v>0.15631262525050094</v>
      </c>
      <c r="CV132" s="90">
        <f t="shared" ref="CV132" si="2328">IF(AND(CU130&lt;0,CV130&gt;0),"n/a",CV130/CU130-1)</f>
        <v>0.1109185441941074</v>
      </c>
      <c r="CW132" s="90">
        <f t="shared" ref="CW132" si="2329">IF(AND(CV130&lt;0,CW130&gt;0),"n/a",CW130/CV130-1)</f>
        <v>0.16068642745709827</v>
      </c>
      <c r="CX132" s="90">
        <f t="shared" ref="CX132" si="2330">IF(AND(CW130&lt;0,CX130&gt;0),"n/a",CX130/CW130-1)</f>
        <v>8.3333333333333259E-2</v>
      </c>
      <c r="CY132" s="90">
        <f t="shared" ref="CY132" si="2331">IF(AND(CX130&lt;0,CY130&gt;0),"n/a",CY130/CX130-1)</f>
        <v>5.9553349875930417E-2</v>
      </c>
      <c r="CZ132" s="90">
        <f t="shared" ref="CZ132" si="2332">IF(AND(CY130&lt;0,CZ130&gt;0),"n/a",CZ130/CY130-1)</f>
        <v>7.0257611241217877E-2</v>
      </c>
      <c r="DA132" s="220"/>
      <c r="DB132" s="220"/>
      <c r="DC132" s="220"/>
      <c r="DD132" s="220"/>
      <c r="DE132" s="220"/>
      <c r="DF132" s="220"/>
      <c r="DG132" s="220"/>
      <c r="DH132" s="220"/>
    </row>
    <row r="133" spans="1:112" ht="12" hidden="1" outlineLevel="2" x14ac:dyDescent="0.3">
      <c r="A133" s="291" t="s">
        <v>406</v>
      </c>
      <c r="B133" s="11">
        <v>35</v>
      </c>
      <c r="C133" s="11">
        <v>42</v>
      </c>
      <c r="D133" s="11">
        <v>54</v>
      </c>
      <c r="E133" s="11">
        <v>58</v>
      </c>
      <c r="F133" s="11">
        <v>74</v>
      </c>
      <c r="G133" s="11">
        <v>87</v>
      </c>
      <c r="H133" s="11">
        <v>100</v>
      </c>
      <c r="I133" s="11">
        <v>109</v>
      </c>
      <c r="J133" s="11">
        <v>126</v>
      </c>
      <c r="K133" s="11">
        <v>139</v>
      </c>
      <c r="L133" s="11">
        <v>152</v>
      </c>
      <c r="M133" s="11">
        <v>161</v>
      </c>
      <c r="N133" s="11">
        <v>180</v>
      </c>
      <c r="O133" s="11">
        <v>195</v>
      </c>
      <c r="P133" s="11">
        <v>208</v>
      </c>
      <c r="Q133" s="11">
        <v>216</v>
      </c>
      <c r="R133" s="11">
        <v>233</v>
      </c>
      <c r="S133" s="11">
        <v>244</v>
      </c>
      <c r="T133" s="11">
        <v>255.5</v>
      </c>
      <c r="U133" s="11">
        <v>263</v>
      </c>
      <c r="V133" s="11">
        <v>280</v>
      </c>
      <c r="W133" s="11">
        <v>291.7</v>
      </c>
      <c r="X133" s="11">
        <v>308</v>
      </c>
      <c r="Y133" s="11">
        <v>319</v>
      </c>
      <c r="Z133" s="11">
        <v>339.5</v>
      </c>
      <c r="AA133" s="11">
        <v>355</v>
      </c>
      <c r="AB133" s="11">
        <v>377</v>
      </c>
      <c r="AC133" s="11">
        <v>388.3</v>
      </c>
      <c r="AD133" s="11">
        <v>408</v>
      </c>
      <c r="AE133" s="11">
        <v>419</v>
      </c>
      <c r="AF133" s="11">
        <v>433</v>
      </c>
      <c r="AG133" s="11">
        <v>441</v>
      </c>
      <c r="AH133" s="11">
        <v>453</v>
      </c>
      <c r="AI133" s="11">
        <v>461</v>
      </c>
      <c r="AJ133" s="11">
        <v>470.25</v>
      </c>
      <c r="AK133" s="11">
        <v>478</v>
      </c>
      <c r="AL133" s="11">
        <v>490</v>
      </c>
      <c r="AM133" s="11">
        <v>499</v>
      </c>
      <c r="AN133" s="11">
        <v>519</v>
      </c>
      <c r="AO133" s="11">
        <v>532</v>
      </c>
      <c r="AP133" s="11">
        <v>556</v>
      </c>
      <c r="AQ133" s="11">
        <v>583</v>
      </c>
      <c r="AR133" s="11">
        <v>593</v>
      </c>
      <c r="AS133" s="11">
        <v>598</v>
      </c>
      <c r="AT133" s="11">
        <v>613</v>
      </c>
      <c r="AU133" s="111">
        <v>618</v>
      </c>
      <c r="AV133" s="111">
        <v>622</v>
      </c>
      <c r="AW133" s="111">
        <v>619</v>
      </c>
      <c r="AX133" s="111">
        <v>629</v>
      </c>
      <c r="AY133" s="111">
        <v>631</v>
      </c>
      <c r="AZ133" s="111">
        <v>638</v>
      </c>
      <c r="BA133" s="111">
        <v>643</v>
      </c>
      <c r="BB133" s="111">
        <v>657</v>
      </c>
      <c r="BC133" s="111">
        <v>665</v>
      </c>
      <c r="BD133" s="111">
        <v>676</v>
      </c>
      <c r="BE133" s="111">
        <v>683</v>
      </c>
      <c r="BF133" s="219"/>
      <c r="BG133" s="219"/>
      <c r="BH133" s="219"/>
      <c r="BI133" s="219"/>
      <c r="BJ133" s="219"/>
      <c r="BK133" s="219"/>
      <c r="BL133" s="219"/>
      <c r="BM133" s="219"/>
      <c r="BN133" s="302"/>
      <c r="BO133" s="302"/>
      <c r="BP133" s="302"/>
      <c r="BQ133" s="302"/>
      <c r="BR133" s="302"/>
      <c r="BS133" s="302"/>
      <c r="BT133" s="302"/>
      <c r="BU133" s="302"/>
      <c r="BV133" s="302"/>
      <c r="BW133" s="302"/>
      <c r="BX133" s="302"/>
      <c r="BY133" s="302"/>
      <c r="BZ133" s="302"/>
      <c r="CA133" s="302"/>
      <c r="CB133" s="302"/>
      <c r="CC133" s="302"/>
      <c r="CD133" s="302"/>
      <c r="CE133" s="302"/>
      <c r="CF133" s="302"/>
      <c r="CG133" s="302"/>
      <c r="CH133" s="302"/>
      <c r="CI133" s="302"/>
      <c r="CJ133" s="302"/>
      <c r="CK133" s="302"/>
      <c r="CM133" s="93">
        <f>E133</f>
        <v>58</v>
      </c>
      <c r="CN133" s="67">
        <f>I133</f>
        <v>109</v>
      </c>
      <c r="CO133" s="93">
        <f>M133</f>
        <v>161</v>
      </c>
      <c r="CP133" s="67">
        <f>Q133</f>
        <v>216</v>
      </c>
      <c r="CQ133" s="93">
        <f>U133</f>
        <v>263</v>
      </c>
      <c r="CR133" s="67">
        <f>Y133</f>
        <v>319</v>
      </c>
      <c r="CS133" s="93">
        <f>AC133</f>
        <v>388.3</v>
      </c>
      <c r="CT133" s="67">
        <f>AG133</f>
        <v>441</v>
      </c>
      <c r="CU133" s="93">
        <f>AK133</f>
        <v>478</v>
      </c>
      <c r="CV133" s="93">
        <f>AO133</f>
        <v>532</v>
      </c>
      <c r="CW133" s="93">
        <f>AS133</f>
        <v>598</v>
      </c>
      <c r="CX133" s="93">
        <f>AW133</f>
        <v>619</v>
      </c>
      <c r="CY133" s="93">
        <f>BA133</f>
        <v>643</v>
      </c>
      <c r="CZ133" s="93">
        <f>BE133</f>
        <v>683</v>
      </c>
      <c r="DA133" s="220"/>
      <c r="DB133" s="220"/>
      <c r="DC133" s="220"/>
      <c r="DD133" s="220"/>
      <c r="DE133" s="220"/>
      <c r="DF133" s="220"/>
      <c r="DG133" s="220"/>
      <c r="DH133" s="220"/>
    </row>
    <row r="134" spans="1:112" ht="12" hidden="1" outlineLevel="2" x14ac:dyDescent="0.3">
      <c r="A134" s="140" t="s">
        <v>1</v>
      </c>
      <c r="B134" s="15" t="s">
        <v>65</v>
      </c>
      <c r="C134" s="16">
        <f>IF(AND(B133&lt;0,C133&gt;0),"n/a",C133/B133-1)</f>
        <v>0.19999999999999996</v>
      </c>
      <c r="D134" s="16">
        <f t="shared" ref="D134" si="2333">IF(AND(C133&lt;0,D133&gt;0),"n/a",D133/C133-1)</f>
        <v>0.28571428571428581</v>
      </c>
      <c r="E134" s="16">
        <f t="shared" ref="E134" si="2334">IF(AND(D133&lt;0,E133&gt;0),"n/a",E133/D133-1)</f>
        <v>7.4074074074074181E-2</v>
      </c>
      <c r="F134" s="16">
        <f>IF(AND(E133&lt;0,F133&gt;0),"n/a",F133/E133-1)</f>
        <v>0.27586206896551735</v>
      </c>
      <c r="G134" s="16">
        <f t="shared" ref="G134" si="2335">IF(AND(F133&lt;0,G133&gt;0),"n/a",G133/F133-1)</f>
        <v>0.17567567567567566</v>
      </c>
      <c r="H134" s="16">
        <f t="shared" ref="H134" si="2336">IF(AND(G133&lt;0,H133&gt;0),"n/a",H133/G133-1)</f>
        <v>0.14942528735632177</v>
      </c>
      <c r="I134" s="16">
        <f t="shared" ref="I134" si="2337">IF(AND(H133&lt;0,I133&gt;0),"n/a",I133/H133-1)</f>
        <v>9.000000000000008E-2</v>
      </c>
      <c r="J134" s="16">
        <f t="shared" ref="J134" si="2338">IF(AND(I133&lt;0,J133&gt;0),"n/a",J133/I133-1)</f>
        <v>0.15596330275229353</v>
      </c>
      <c r="K134" s="16">
        <f t="shared" ref="K134" si="2339">IF(AND(J133&lt;0,K133&gt;0),"n/a",K133/J133-1)</f>
        <v>0.10317460317460325</v>
      </c>
      <c r="L134" s="16">
        <f t="shared" ref="L134" si="2340">IF(AND(K133&lt;0,L133&gt;0),"n/a",L133/K133-1)</f>
        <v>9.3525179856115193E-2</v>
      </c>
      <c r="M134" s="16">
        <f t="shared" ref="M134" si="2341">IF(AND(L133&lt;0,M133&gt;0),"n/a",M133/L133-1)</f>
        <v>5.921052631578938E-2</v>
      </c>
      <c r="N134" s="16">
        <f t="shared" ref="N134" si="2342">IF(AND(M133&lt;0,N133&gt;0),"n/a",N133/M133-1)</f>
        <v>0.11801242236024834</v>
      </c>
      <c r="O134" s="16">
        <f t="shared" ref="O134" si="2343">IF(AND(N133&lt;0,O133&gt;0),"n/a",O133/N133-1)</f>
        <v>8.3333333333333259E-2</v>
      </c>
      <c r="P134" s="16">
        <f t="shared" ref="P134" si="2344">IF(AND(O133&lt;0,P133&gt;0),"n/a",P133/O133-1)</f>
        <v>6.6666666666666652E-2</v>
      </c>
      <c r="Q134" s="16">
        <f t="shared" ref="Q134" si="2345">IF(AND(P133&lt;0,Q133&gt;0),"n/a",Q133/P133-1)</f>
        <v>3.8461538461538547E-2</v>
      </c>
      <c r="R134" s="16">
        <f t="shared" ref="R134" si="2346">IF(AND(Q133&lt;0,R133&gt;0),"n/a",R133/Q133-1)</f>
        <v>7.870370370370372E-2</v>
      </c>
      <c r="S134" s="16">
        <f t="shared" ref="S134" si="2347">IF(AND(R133&lt;0,S133&gt;0),"n/a",S133/R133-1)</f>
        <v>4.7210300429184615E-2</v>
      </c>
      <c r="T134" s="16">
        <f t="shared" ref="T134" si="2348">IF(AND(S133&lt;0,T133&gt;0),"n/a",T133/S133-1)</f>
        <v>4.7131147540983687E-2</v>
      </c>
      <c r="U134" s="16">
        <f t="shared" ref="U134" si="2349">IF(AND(T133&lt;0,U133&gt;0),"n/a",U133/T133-1)</f>
        <v>2.9354207436399271E-2</v>
      </c>
      <c r="V134" s="16">
        <f t="shared" ref="V134" si="2350">IF(AND(U133&lt;0,V133&gt;0),"n/a",V133/U133-1)</f>
        <v>6.4638783269961975E-2</v>
      </c>
      <c r="W134" s="16">
        <f t="shared" ref="W134" si="2351">IF(AND(V133&lt;0,W133&gt;0),"n/a",W133/V133-1)</f>
        <v>4.1785714285714315E-2</v>
      </c>
      <c r="X134" s="16">
        <f t="shared" ref="X134" si="2352">IF(AND(W133&lt;0,X133&gt;0),"n/a",X133/W133-1)</f>
        <v>5.5879328076791301E-2</v>
      </c>
      <c r="Y134" s="16">
        <f t="shared" ref="Y134" si="2353">IF(AND(X133&lt;0,Y133&gt;0),"n/a",Y133/X133-1)</f>
        <v>3.5714285714285809E-2</v>
      </c>
      <c r="Z134" s="16">
        <f t="shared" ref="Z134" si="2354">IF(AND(Y133&lt;0,Z133&gt;0),"n/a",Z133/Y133-1)</f>
        <v>6.4263322884012597E-2</v>
      </c>
      <c r="AA134" s="16">
        <f t="shared" ref="AA134" si="2355">IF(AND(Z133&lt;0,AA133&gt;0),"n/a",AA133/Z133-1)</f>
        <v>4.5655375552282829E-2</v>
      </c>
      <c r="AB134" s="16">
        <f t="shared" ref="AB134" si="2356">IF(AND(AA133&lt;0,AB133&gt;0),"n/a",AB133/AA133-1)</f>
        <v>6.197183098591541E-2</v>
      </c>
      <c r="AC134" s="16">
        <f t="shared" ref="AC134" si="2357">IF(AND(AB133&lt;0,AC133&gt;0),"n/a",AC133/AB133-1)</f>
        <v>2.997347480106094E-2</v>
      </c>
      <c r="AD134" s="16">
        <f t="shared" ref="AD134" si="2358">IF(AND(AC133&lt;0,AD133&gt;0),"n/a",AD133/AC133-1)</f>
        <v>5.0733968580993993E-2</v>
      </c>
      <c r="AE134" s="16">
        <f t="shared" ref="AE134" si="2359">IF(AND(AD133&lt;0,AE133&gt;0),"n/a",AE133/AD133-1)</f>
        <v>2.6960784313725394E-2</v>
      </c>
      <c r="AF134" s="16">
        <f t="shared" ref="AF134" si="2360">IF(AND(AE133&lt;0,AF133&gt;0),"n/a",AF133/AE133-1)</f>
        <v>3.3412887828162319E-2</v>
      </c>
      <c r="AG134" s="16">
        <f t="shared" ref="AG134" si="2361">IF(AND(AF133&lt;0,AG133&gt;0),"n/a",AG133/AF133-1)</f>
        <v>1.8475750577367167E-2</v>
      </c>
      <c r="AH134" s="16">
        <f t="shared" ref="AH134" si="2362">IF(AND(AG133&lt;0,AH133&gt;0),"n/a",AH133/AG133-1)</f>
        <v>2.7210884353741527E-2</v>
      </c>
      <c r="AI134" s="16">
        <f t="shared" ref="AI134" si="2363">IF(AND(AH133&lt;0,AI133&gt;0),"n/a",AI133/AH133-1)</f>
        <v>1.7660044150110465E-2</v>
      </c>
      <c r="AJ134" s="16">
        <f t="shared" ref="AJ134" si="2364">IF(AND(AI133&lt;0,AJ133&gt;0),"n/a",AJ133/AI133-1)</f>
        <v>2.0065075921908981E-2</v>
      </c>
      <c r="AK134" s="16">
        <f t="shared" ref="AK134" si="2365">IF(AND(AJ133&lt;0,AK133&gt;0),"n/a",AK133/AJ133-1)</f>
        <v>1.6480595427963873E-2</v>
      </c>
      <c r="AL134" s="16">
        <f t="shared" ref="AL134" si="2366">IF(AND(AK133&lt;0,AL133&gt;0),"n/a",AL133/AK133-1)</f>
        <v>2.5104602510460206E-2</v>
      </c>
      <c r="AM134" s="16">
        <f t="shared" ref="AM134" si="2367">IF(AND(AL133&lt;0,AM133&gt;0),"n/a",AM133/AL133-1)</f>
        <v>1.8367346938775508E-2</v>
      </c>
      <c r="AN134" s="16">
        <f t="shared" ref="AN134" si="2368">IF(AND(AM133&lt;0,AN133&gt;0),"n/a",AN133/AM133-1)</f>
        <v>4.0080160320641323E-2</v>
      </c>
      <c r="AO134" s="16">
        <f t="shared" ref="AO134" si="2369">IF(AND(AN133&lt;0,AO133&gt;0),"n/a",AO133/AN133-1)</f>
        <v>2.5048169556840083E-2</v>
      </c>
      <c r="AP134" s="16">
        <f t="shared" ref="AP134" si="2370">IF(AND(AO133&lt;0,AP133&gt;0),"n/a",AP133/AO133-1)</f>
        <v>4.5112781954887327E-2</v>
      </c>
      <c r="AQ134" s="16">
        <f t="shared" ref="AQ134" si="2371">IF(AND(AP133&lt;0,AQ133&gt;0),"n/a",AQ133/AP133-1)</f>
        <v>4.8561151079136611E-2</v>
      </c>
      <c r="AR134" s="16">
        <f t="shared" ref="AR134" si="2372">IF(AND(AQ133&lt;0,AR133&gt;0),"n/a",AR133/AQ133-1)</f>
        <v>1.7152658662092701E-2</v>
      </c>
      <c r="AS134" s="16">
        <f t="shared" ref="AS134" si="2373">IF(AND(AR133&lt;0,AS133&gt;0),"n/a",AS133/AR133-1)</f>
        <v>8.4317032040472917E-3</v>
      </c>
      <c r="AT134" s="16">
        <f t="shared" ref="AT134" si="2374">IF(AND(AS133&lt;0,AT133&gt;0),"n/a",AT133/AS133-1)</f>
        <v>2.5083612040133874E-2</v>
      </c>
      <c r="AU134" s="16">
        <f t="shared" ref="AU134" si="2375">IF(AND(AT133&lt;0,AU133&gt;0),"n/a",AU133/AT133-1)</f>
        <v>8.1566068515497303E-3</v>
      </c>
      <c r="AV134" s="34">
        <f t="shared" ref="AV134" si="2376">IF(AND(AU133&lt;0,AV133&gt;0),"n/a",AV133/AU133-1)</f>
        <v>6.4724919093850364E-3</v>
      </c>
      <c r="AW134" s="34">
        <f t="shared" ref="AW134" si="2377">IF(AND(AV133&lt;0,AW133&gt;0),"n/a",AW133/AV133-1)</f>
        <v>-4.8231511254018811E-3</v>
      </c>
      <c r="AX134" s="34">
        <f t="shared" ref="AX134" si="2378">IF(AND(AW133&lt;0,AX133&gt;0),"n/a",AX133/AW133-1)</f>
        <v>1.6155088852988664E-2</v>
      </c>
      <c r="AY134" s="34">
        <f t="shared" ref="AY134" si="2379">IF(AND(AX133&lt;0,AY133&gt;0),"n/a",AY133/AX133-1)</f>
        <v>3.1796502384737746E-3</v>
      </c>
      <c r="AZ134" s="34">
        <f t="shared" ref="AZ134" si="2380">IF(AND(AY133&lt;0,AZ133&gt;0),"n/a",AZ133/AY133-1)</f>
        <v>1.1093502377178988E-2</v>
      </c>
      <c r="BA134" s="34">
        <f t="shared" ref="BA134" si="2381">IF(AND(AZ133&lt;0,BA133&gt;0),"n/a",BA133/AZ133-1)</f>
        <v>7.8369905956112706E-3</v>
      </c>
      <c r="BB134" s="34">
        <f t="shared" ref="BB134" si="2382">IF(AND(BA133&lt;0,BB133&gt;0),"n/a",BB133/BA133-1)</f>
        <v>2.1772939346811793E-2</v>
      </c>
      <c r="BC134" s="34">
        <f t="shared" ref="BC134" si="2383">IF(AND(BB133&lt;0,BC133&gt;0),"n/a",BC133/BB133-1)</f>
        <v>1.2176560121765601E-2</v>
      </c>
      <c r="BD134" s="34">
        <f t="shared" ref="BD134" si="2384">IF(AND(BC133&lt;0,BD133&gt;0),"n/a",BD133/BC133-1)</f>
        <v>1.6541353383458635E-2</v>
      </c>
      <c r="BE134" s="34">
        <f t="shared" ref="BE134" si="2385">IF(AND(BD133&lt;0,BE133&gt;0),"n/a",BE133/BD133-1)</f>
        <v>1.0355029585798814E-2</v>
      </c>
      <c r="BF134" s="219"/>
      <c r="BG134" s="219"/>
      <c r="BH134" s="219"/>
      <c r="BI134" s="219"/>
      <c r="BJ134" s="219"/>
      <c r="BK134" s="219"/>
      <c r="BL134" s="219"/>
      <c r="BM134" s="219"/>
      <c r="BN134" s="302"/>
      <c r="BO134" s="302"/>
      <c r="BP134" s="302"/>
      <c r="BQ134" s="302"/>
      <c r="BR134" s="302"/>
      <c r="BS134" s="302"/>
      <c r="BT134" s="302"/>
      <c r="BU134" s="302"/>
      <c r="BV134" s="302"/>
      <c r="BW134" s="302"/>
      <c r="BX134" s="302"/>
      <c r="BY134" s="302"/>
      <c r="BZ134" s="302"/>
      <c r="CA134" s="302"/>
      <c r="CB134" s="302"/>
      <c r="CC134" s="302"/>
      <c r="CD134" s="302"/>
      <c r="CE134" s="302"/>
      <c r="CF134" s="302"/>
      <c r="CG134" s="302"/>
      <c r="CH134" s="302"/>
      <c r="CI134" s="302"/>
      <c r="CJ134" s="302"/>
      <c r="CK134" s="302"/>
      <c r="CM134" s="89" t="s">
        <v>65</v>
      </c>
      <c r="CN134" s="15" t="s">
        <v>65</v>
      </c>
      <c r="CO134" s="89" t="s">
        <v>65</v>
      </c>
      <c r="CP134" s="15" t="s">
        <v>65</v>
      </c>
      <c r="CQ134" s="89" t="s">
        <v>65</v>
      </c>
      <c r="CR134" s="15" t="s">
        <v>65</v>
      </c>
      <c r="CS134" s="89" t="s">
        <v>65</v>
      </c>
      <c r="CT134" s="15" t="s">
        <v>65</v>
      </c>
      <c r="CU134" s="89" t="s">
        <v>65</v>
      </c>
      <c r="CV134" s="89" t="s">
        <v>65</v>
      </c>
      <c r="CW134" s="89" t="s">
        <v>65</v>
      </c>
      <c r="CX134" s="89" t="s">
        <v>65</v>
      </c>
      <c r="CY134" s="89" t="s">
        <v>65</v>
      </c>
      <c r="CZ134" s="89" t="s">
        <v>65</v>
      </c>
      <c r="DA134" s="220"/>
      <c r="DB134" s="220"/>
      <c r="DC134" s="220"/>
      <c r="DD134" s="220"/>
      <c r="DE134" s="220"/>
      <c r="DF134" s="220"/>
      <c r="DG134" s="220"/>
      <c r="DH134" s="220"/>
    </row>
    <row r="135" spans="1:112" ht="12" hidden="1" outlineLevel="2" x14ac:dyDescent="0.3">
      <c r="A135" s="140" t="s">
        <v>2</v>
      </c>
      <c r="B135" s="15" t="s">
        <v>65</v>
      </c>
      <c r="C135" s="15" t="s">
        <v>65</v>
      </c>
      <c r="D135" s="15" t="s">
        <v>65</v>
      </c>
      <c r="E135" s="15" t="s">
        <v>65</v>
      </c>
      <c r="F135" s="16">
        <f>IF(AND(B133&lt;0,F133&gt;0),"n/a",F133/B133-1)</f>
        <v>1.1142857142857143</v>
      </c>
      <c r="G135" s="16">
        <f t="shared" ref="G135" si="2386">IF(AND(C133&lt;0,G133&gt;0),"n/a",G133/C133-1)</f>
        <v>1.0714285714285716</v>
      </c>
      <c r="H135" s="16">
        <f t="shared" ref="H135" si="2387">IF(AND(D133&lt;0,H133&gt;0),"n/a",H133/D133-1)</f>
        <v>0.85185185185185186</v>
      </c>
      <c r="I135" s="16">
        <f t="shared" ref="I135" si="2388">IF(AND(E133&lt;0,I133&gt;0),"n/a",I133/E133-1)</f>
        <v>0.8793103448275863</v>
      </c>
      <c r="J135" s="16">
        <f t="shared" ref="J135" si="2389">IF(AND(F133&lt;0,J133&gt;0),"n/a",J133/F133-1)</f>
        <v>0.70270270270270263</v>
      </c>
      <c r="K135" s="16">
        <f t="shared" ref="K135" si="2390">IF(AND(G133&lt;0,K133&gt;0),"n/a",K133/G133-1)</f>
        <v>0.59770114942528729</v>
      </c>
      <c r="L135" s="16">
        <f t="shared" ref="L135" si="2391">IF(AND(H133&lt;0,L133&gt;0),"n/a",L133/H133-1)</f>
        <v>0.52</v>
      </c>
      <c r="M135" s="16">
        <f t="shared" ref="M135" si="2392">IF(AND(I133&lt;0,M133&gt;0),"n/a",M133/I133-1)</f>
        <v>0.47706422018348627</v>
      </c>
      <c r="N135" s="16">
        <f t="shared" ref="N135" si="2393">IF(AND(J133&lt;0,N133&gt;0),"n/a",N133/J133-1)</f>
        <v>0.4285714285714286</v>
      </c>
      <c r="O135" s="16">
        <f t="shared" ref="O135" si="2394">IF(AND(K133&lt;0,O133&gt;0),"n/a",O133/K133-1)</f>
        <v>0.40287769784172656</v>
      </c>
      <c r="P135" s="16">
        <f t="shared" ref="P135" si="2395">IF(AND(L133&lt;0,P133&gt;0),"n/a",P133/L133-1)</f>
        <v>0.36842105263157898</v>
      </c>
      <c r="Q135" s="16">
        <f t="shared" ref="Q135" si="2396">IF(AND(M133&lt;0,Q133&gt;0),"n/a",Q133/M133-1)</f>
        <v>0.34161490683229823</v>
      </c>
      <c r="R135" s="16">
        <f t="shared" ref="R135" si="2397">IF(AND(N133&lt;0,R133&gt;0),"n/a",R133/N133-1)</f>
        <v>0.29444444444444451</v>
      </c>
      <c r="S135" s="16">
        <f t="shared" ref="S135" si="2398">IF(AND(O133&lt;0,S133&gt;0),"n/a",S133/O133-1)</f>
        <v>0.25128205128205128</v>
      </c>
      <c r="T135" s="16">
        <f t="shared" ref="T135" si="2399">IF(AND(P133&lt;0,T133&gt;0),"n/a",T133/P133-1)</f>
        <v>0.22836538461538458</v>
      </c>
      <c r="U135" s="16">
        <f t="shared" ref="U135" si="2400">IF(AND(Q133&lt;0,U133&gt;0),"n/a",U133/Q133-1)</f>
        <v>0.21759259259259256</v>
      </c>
      <c r="V135" s="16">
        <f t="shared" ref="V135" si="2401">IF(AND(R133&lt;0,V133&gt;0),"n/a",V133/R133-1)</f>
        <v>0.20171673819742497</v>
      </c>
      <c r="W135" s="16">
        <f t="shared" ref="W135" si="2402">IF(AND(S133&lt;0,W133&gt;0),"n/a",W133/S133-1)</f>
        <v>0.19549180327868854</v>
      </c>
      <c r="X135" s="16">
        <f t="shared" ref="X135" si="2403">IF(AND(T133&lt;0,X133&gt;0),"n/a",X133/T133-1)</f>
        <v>0.20547945205479445</v>
      </c>
      <c r="Y135" s="16">
        <f t="shared" ref="Y135" si="2404">IF(AND(U133&lt;0,Y133&gt;0),"n/a",Y133/U133-1)</f>
        <v>0.21292775665399244</v>
      </c>
      <c r="Z135" s="16">
        <f t="shared" ref="Z135" si="2405">IF(AND(V133&lt;0,Z133&gt;0),"n/a",Z133/V133-1)</f>
        <v>0.21249999999999991</v>
      </c>
      <c r="AA135" s="16">
        <f t="shared" ref="AA135" si="2406">IF(AND(W133&lt;0,AA133&gt;0),"n/a",AA133/W133-1)</f>
        <v>0.21700377099760026</v>
      </c>
      <c r="AB135" s="16">
        <f t="shared" ref="AB135" si="2407">IF(AND(X133&lt;0,AB133&gt;0),"n/a",AB133/X133-1)</f>
        <v>0.22402597402597402</v>
      </c>
      <c r="AC135" s="16">
        <f t="shared" ref="AC135" si="2408">IF(AND(Y133&lt;0,AC133&gt;0),"n/a",AC133/Y133-1)</f>
        <v>0.21724137931034493</v>
      </c>
      <c r="AD135" s="16">
        <f t="shared" ref="AD135" si="2409">IF(AND(Z133&lt;0,AD133&gt;0),"n/a",AD133/Z133-1)</f>
        <v>0.20176730486008831</v>
      </c>
      <c r="AE135" s="16">
        <f t="shared" ref="AE135" si="2410">IF(AND(AA133&lt;0,AE133&gt;0),"n/a",AE133/AA133-1)</f>
        <v>0.18028169014084505</v>
      </c>
      <c r="AF135" s="16">
        <f t="shared" ref="AF135" si="2411">IF(AND(AB133&lt;0,AF133&gt;0),"n/a",AF133/AB133-1)</f>
        <v>0.14854111405835546</v>
      </c>
      <c r="AG135" s="16">
        <f t="shared" ref="AG135" si="2412">IF(AND(AC133&lt;0,AG133&gt;0),"n/a",AG133/AC133-1)</f>
        <v>0.13571980427504493</v>
      </c>
      <c r="AH135" s="16">
        <f t="shared" ref="AH135" si="2413">IF(AND(AD133&lt;0,AH133&gt;0),"n/a",AH133/AD133-1)</f>
        <v>0.11029411764705888</v>
      </c>
      <c r="AI135" s="16">
        <f t="shared" ref="AI135" si="2414">IF(AND(AE133&lt;0,AI133&gt;0),"n/a",AI133/AE133-1)</f>
        <v>0.10023866348448696</v>
      </c>
      <c r="AJ135" s="16">
        <f t="shared" ref="AJ135" si="2415">IF(AND(AF133&lt;0,AJ133&gt;0),"n/a",AJ133/AF133-1)</f>
        <v>8.6027713625866031E-2</v>
      </c>
      <c r="AK135" s="16">
        <f t="shared" ref="AK135" si="2416">IF(AND(AG133&lt;0,AK133&gt;0),"n/a",AK133/AG133-1)</f>
        <v>8.3900226757369634E-2</v>
      </c>
      <c r="AL135" s="16">
        <f t="shared" ref="AL135" si="2417">IF(AND(AH133&lt;0,AL133&gt;0),"n/a",AL133/AH133-1)</f>
        <v>8.1677704194260459E-2</v>
      </c>
      <c r="AM135" s="16">
        <f t="shared" ref="AM135" si="2418">IF(AND(AI133&lt;0,AM133&gt;0),"n/a",AM133/AI133-1)</f>
        <v>8.2429501084598789E-2</v>
      </c>
      <c r="AN135" s="16">
        <f t="shared" ref="AN135" si="2419">IF(AND(AJ133&lt;0,AN133&gt;0),"n/a",AN133/AJ133-1)</f>
        <v>0.10366826156299846</v>
      </c>
      <c r="AO135" s="16">
        <f t="shared" ref="AO135" si="2420">IF(AND(AK133&lt;0,AO133&gt;0),"n/a",AO133/AK133-1)</f>
        <v>0.11297071129707104</v>
      </c>
      <c r="AP135" s="16">
        <f t="shared" ref="AP135" si="2421">IF(AND(AL133&lt;0,AP133&gt;0),"n/a",AP133/AL133-1)</f>
        <v>0.13469387755102047</v>
      </c>
      <c r="AQ135" s="16">
        <f t="shared" ref="AQ135" si="2422">IF(AND(AM133&lt;0,AQ133&gt;0),"n/a",AQ133/AM133-1)</f>
        <v>0.16833667334669333</v>
      </c>
      <c r="AR135" s="16">
        <f t="shared" ref="AR135" si="2423">IF(AND(AN133&lt;0,AR133&gt;0),"n/a",AR133/AN133-1)</f>
        <v>0.1425818882466281</v>
      </c>
      <c r="AS135" s="16">
        <f t="shared" ref="AS135" si="2424">IF(AND(AO133&lt;0,AS133&gt;0),"n/a",AS133/AO133-1)</f>
        <v>0.12406015037593976</v>
      </c>
      <c r="AT135" s="16">
        <f t="shared" ref="AT135" si="2425">IF(AND(AP133&lt;0,AT133&gt;0),"n/a",AT133/AP133-1)</f>
        <v>0.10251798561151082</v>
      </c>
      <c r="AU135" s="16">
        <f t="shared" ref="AU135" si="2426">IF(AND(AQ133&lt;0,AU133&gt;0),"n/a",AU133/AQ133-1)</f>
        <v>6.0034305317324232E-2</v>
      </c>
      <c r="AV135" s="34">
        <f t="shared" ref="AV135" si="2427">IF(AND(AR133&lt;0,AV133&gt;0),"n/a",AV133/AR133-1)</f>
        <v>4.8903878583473892E-2</v>
      </c>
      <c r="AW135" s="34">
        <f t="shared" ref="AW135" si="2428">IF(AND(AS133&lt;0,AW133&gt;0),"n/a",AW133/AS133-1)</f>
        <v>3.5117056856187379E-2</v>
      </c>
      <c r="AX135" s="34">
        <f t="shared" ref="AX135" si="2429">IF(AND(AT133&lt;0,AX133&gt;0),"n/a",AX133/AT133-1)</f>
        <v>2.610114192495927E-2</v>
      </c>
      <c r="AY135" s="34">
        <f t="shared" ref="AY135" si="2430">IF(AND(AU133&lt;0,AY133&gt;0),"n/a",AY133/AU133-1)</f>
        <v>2.1035598705501535E-2</v>
      </c>
      <c r="AZ135" s="34">
        <f t="shared" ref="AZ135" si="2431">IF(AND(AV133&lt;0,AZ133&gt;0),"n/a",AZ133/AV133-1)</f>
        <v>2.5723472668810254E-2</v>
      </c>
      <c r="BA135" s="34">
        <f t="shared" ref="BA135" si="2432">IF(AND(AW133&lt;0,BA133&gt;0),"n/a",BA133/AW133-1)</f>
        <v>3.8772213247172838E-2</v>
      </c>
      <c r="BB135" s="34">
        <f t="shared" ref="BB135" si="2433">IF(AND(AX133&lt;0,BB133&gt;0),"n/a",BB133/AX133-1)</f>
        <v>4.4515103338632844E-2</v>
      </c>
      <c r="BC135" s="34">
        <f t="shared" ref="BC135" si="2434">IF(AND(AY133&lt;0,BC133&gt;0),"n/a",BC133/AY133-1)</f>
        <v>5.3882725832012701E-2</v>
      </c>
      <c r="BD135" s="34">
        <f t="shared" ref="BD135" si="2435">IF(AND(AZ133&lt;0,BD133&gt;0),"n/a",BD133/AZ133-1)</f>
        <v>5.9561128526645746E-2</v>
      </c>
      <c r="BE135" s="34">
        <f t="shared" ref="BE135" si="2436">IF(AND(BA133&lt;0,BE133&gt;0),"n/a",BE133/BA133-1)</f>
        <v>6.2208398133748011E-2</v>
      </c>
      <c r="BF135" s="219"/>
      <c r="BG135" s="219"/>
      <c r="BH135" s="219"/>
      <c r="BI135" s="219"/>
      <c r="BJ135" s="219"/>
      <c r="BK135" s="219"/>
      <c r="BL135" s="219"/>
      <c r="BM135" s="219"/>
      <c r="BN135" s="302"/>
      <c r="BO135" s="302"/>
      <c r="BP135" s="302"/>
      <c r="BQ135" s="302"/>
      <c r="BR135" s="302"/>
      <c r="BS135" s="302"/>
      <c r="BT135" s="302"/>
      <c r="BU135" s="302"/>
      <c r="BV135" s="302"/>
      <c r="BW135" s="302"/>
      <c r="BX135" s="302"/>
      <c r="BY135" s="302"/>
      <c r="BZ135" s="302"/>
      <c r="CA135" s="302"/>
      <c r="CB135" s="302"/>
      <c r="CC135" s="302"/>
      <c r="CD135" s="302"/>
      <c r="CE135" s="302"/>
      <c r="CF135" s="302"/>
      <c r="CG135" s="302"/>
      <c r="CH135" s="302"/>
      <c r="CI135" s="302"/>
      <c r="CJ135" s="302"/>
      <c r="CK135" s="302"/>
      <c r="CM135" s="89" t="s">
        <v>65</v>
      </c>
      <c r="CN135" s="16">
        <f>IF(AND(CM133&lt;0,CN133&gt;0),"n/a",CN133/CM133-1)</f>
        <v>0.8793103448275863</v>
      </c>
      <c r="CO135" s="90">
        <f t="shared" ref="CO135" si="2437">IF(AND(CN133&lt;0,CO133&gt;0),"n/a",CO133/CN133-1)</f>
        <v>0.47706422018348627</v>
      </c>
      <c r="CP135" s="16">
        <f t="shared" ref="CP135" si="2438">IF(AND(CO133&lt;0,CP133&gt;0),"n/a",CP133/CO133-1)</f>
        <v>0.34161490683229823</v>
      </c>
      <c r="CQ135" s="90">
        <f t="shared" ref="CQ135" si="2439">IF(AND(CP133&lt;0,CQ133&gt;0),"n/a",CQ133/CP133-1)</f>
        <v>0.21759259259259256</v>
      </c>
      <c r="CR135" s="16">
        <f t="shared" ref="CR135" si="2440">IF(AND(CQ133&lt;0,CR133&gt;0),"n/a",CR133/CQ133-1)</f>
        <v>0.21292775665399244</v>
      </c>
      <c r="CS135" s="90">
        <f t="shared" ref="CS135" si="2441">IF(AND(CR133&lt;0,CS133&gt;0),"n/a",CS133/CR133-1)</f>
        <v>0.21724137931034493</v>
      </c>
      <c r="CT135" s="16">
        <f t="shared" ref="CT135" si="2442">IF(AND(CS133&lt;0,CT133&gt;0),"n/a",CT133/CS133-1)</f>
        <v>0.13571980427504493</v>
      </c>
      <c r="CU135" s="90">
        <f t="shared" ref="CU135" si="2443">IF(AND(CT133&lt;0,CU133&gt;0),"n/a",CU133/CT133-1)</f>
        <v>8.3900226757369634E-2</v>
      </c>
      <c r="CV135" s="90">
        <f t="shared" ref="CV135" si="2444">IF(AND(CU133&lt;0,CV133&gt;0),"n/a",CV133/CU133-1)</f>
        <v>0.11297071129707104</v>
      </c>
      <c r="CW135" s="90">
        <f t="shared" ref="CW135" si="2445">IF(AND(CV133&lt;0,CW133&gt;0),"n/a",CW133/CV133-1)</f>
        <v>0.12406015037593976</v>
      </c>
      <c r="CX135" s="90">
        <f t="shared" ref="CX135" si="2446">IF(AND(CW133&lt;0,CX133&gt;0),"n/a",CX133/CW133-1)</f>
        <v>3.5117056856187379E-2</v>
      </c>
      <c r="CY135" s="90">
        <f t="shared" ref="CY135" si="2447">IF(AND(CX133&lt;0,CY133&gt;0),"n/a",CY133/CX133-1)</f>
        <v>3.8772213247172838E-2</v>
      </c>
      <c r="CZ135" s="90">
        <f t="shared" ref="CZ135" si="2448">IF(AND(CY133&lt;0,CZ133&gt;0),"n/a",CZ133/CY133-1)</f>
        <v>6.2208398133748011E-2</v>
      </c>
      <c r="DA135" s="220"/>
      <c r="DB135" s="220"/>
      <c r="DC135" s="220"/>
      <c r="DD135" s="220"/>
      <c r="DE135" s="220"/>
      <c r="DF135" s="220"/>
      <c r="DG135" s="220"/>
      <c r="DH135" s="220"/>
    </row>
    <row r="136" spans="1:112" ht="12" hidden="1" outlineLevel="2" x14ac:dyDescent="0.3">
      <c r="A136" s="292" t="s">
        <v>389</v>
      </c>
      <c r="B136" s="22">
        <f t="shared" ref="B136:AG136" si="2449">B121/B106</f>
        <v>0.54398148148148151</v>
      </c>
      <c r="C136" s="22">
        <f t="shared" si="2449"/>
        <v>0.53319502074688796</v>
      </c>
      <c r="D136" s="22">
        <f t="shared" si="2449"/>
        <v>0.53454545454545455</v>
      </c>
      <c r="E136" s="22">
        <f t="shared" si="2449"/>
        <v>0.53947368421052633</v>
      </c>
      <c r="F136" s="22">
        <f t="shared" si="2449"/>
        <v>0.54478707782672542</v>
      </c>
      <c r="G136" s="22">
        <f t="shared" si="2449"/>
        <v>0.56368563685636852</v>
      </c>
      <c r="H136" s="22">
        <f t="shared" si="2449"/>
        <v>0.57125000000000004</v>
      </c>
      <c r="I136" s="22">
        <f t="shared" si="2449"/>
        <v>0.57159763313609468</v>
      </c>
      <c r="J136" s="22">
        <f t="shared" si="2449"/>
        <v>0.58379578246392894</v>
      </c>
      <c r="K136" s="22">
        <f t="shared" si="2449"/>
        <v>0.57801047120418847</v>
      </c>
      <c r="L136" s="22">
        <f t="shared" si="2449"/>
        <v>0.5809334657398213</v>
      </c>
      <c r="M136" s="22">
        <f t="shared" si="2449"/>
        <v>0.58522727272727271</v>
      </c>
      <c r="N136" s="22">
        <f t="shared" si="2449"/>
        <v>0.59909909909909909</v>
      </c>
      <c r="O136" s="22">
        <f t="shared" si="2449"/>
        <v>0.60606060606060608</v>
      </c>
      <c r="P136" s="22">
        <f t="shared" si="2449"/>
        <v>0.61363636363636365</v>
      </c>
      <c r="Q136" s="22">
        <f t="shared" si="2449"/>
        <v>0.61727791361043194</v>
      </c>
      <c r="R136" s="22">
        <f t="shared" si="2449"/>
        <v>0.62852664576802508</v>
      </c>
      <c r="S136" s="22">
        <f t="shared" si="2449"/>
        <v>0.62976461655277138</v>
      </c>
      <c r="T136" s="22">
        <f t="shared" si="2449"/>
        <v>0.64</v>
      </c>
      <c r="U136" s="22">
        <f t="shared" si="2449"/>
        <v>0.63872541983637143</v>
      </c>
      <c r="V136" s="22">
        <f t="shared" si="2449"/>
        <v>0.64954892435808465</v>
      </c>
      <c r="W136" s="22">
        <f t="shared" si="2449"/>
        <v>0.64942991281019447</v>
      </c>
      <c r="X136" s="22">
        <f t="shared" si="2449"/>
        <v>0.65177993527508093</v>
      </c>
      <c r="Y136" s="22">
        <f t="shared" si="2449"/>
        <v>0.65179132620993085</v>
      </c>
      <c r="Z136" s="22">
        <f t="shared" si="2449"/>
        <v>0.65900846432889959</v>
      </c>
      <c r="AA136" s="22">
        <f t="shared" si="2449"/>
        <v>0.65887850467289721</v>
      </c>
      <c r="AB136" s="22">
        <f t="shared" si="2449"/>
        <v>0.65976496922215999</v>
      </c>
      <c r="AC136" s="22">
        <f t="shared" si="2449"/>
        <v>0.65981710597095211</v>
      </c>
      <c r="AD136" s="22">
        <f t="shared" si="2449"/>
        <v>0.66322314049586772</v>
      </c>
      <c r="AE136" s="22">
        <f t="shared" si="2449"/>
        <v>0.66118175018698577</v>
      </c>
      <c r="AF136" s="22">
        <f t="shared" si="2449"/>
        <v>0.66016793745777436</v>
      </c>
      <c r="AG136" s="22">
        <f t="shared" si="2449"/>
        <v>0.65821000704721633</v>
      </c>
      <c r="AH136" s="22">
        <f t="shared" ref="AH136:BE136" si="2450">AH121/AH106</f>
        <v>0.65968886723818465</v>
      </c>
      <c r="AI136" s="22">
        <f t="shared" si="2450"/>
        <v>0.65843068797278548</v>
      </c>
      <c r="AJ136" s="22">
        <f t="shared" si="2450"/>
        <v>0.65818157796225751</v>
      </c>
      <c r="AK136" s="22">
        <f t="shared" si="2450"/>
        <v>0.65660702737658982</v>
      </c>
      <c r="AL136" s="22">
        <f t="shared" si="2450"/>
        <v>0.65775344773134015</v>
      </c>
      <c r="AM136" s="22">
        <f t="shared" si="2450"/>
        <v>0.65733366082660016</v>
      </c>
      <c r="AN136" s="22">
        <f t="shared" si="2450"/>
        <v>0.6627736033975824</v>
      </c>
      <c r="AO136" s="22">
        <f t="shared" si="2450"/>
        <v>0.66359631557869447</v>
      </c>
      <c r="AP136" s="22">
        <f t="shared" si="2450"/>
        <v>0.66615443718786016</v>
      </c>
      <c r="AQ136" s="22">
        <f t="shared" si="2450"/>
        <v>0.66111111111111109</v>
      </c>
      <c r="AR136" s="22">
        <f t="shared" si="2450"/>
        <v>0.66459854014598541</v>
      </c>
      <c r="AS136" s="22">
        <f t="shared" si="2450"/>
        <v>0.65963532356095822</v>
      </c>
      <c r="AT136" s="22">
        <f t="shared" si="2450"/>
        <v>0.6581346423562412</v>
      </c>
      <c r="AU136" s="22">
        <f t="shared" si="2450"/>
        <v>0.65906735751295342</v>
      </c>
      <c r="AV136" s="22">
        <f t="shared" si="2450"/>
        <v>0.6633459292339402</v>
      </c>
      <c r="AW136" s="22">
        <f t="shared" si="2450"/>
        <v>0.66243131868131866</v>
      </c>
      <c r="AX136" s="22">
        <f t="shared" si="2450"/>
        <v>0.66746166950596253</v>
      </c>
      <c r="AY136" s="137">
        <f t="shared" si="2450"/>
        <v>0.67018739352640544</v>
      </c>
      <c r="AZ136" s="137">
        <f t="shared" si="2450"/>
        <v>0.67061210686506589</v>
      </c>
      <c r="BA136" s="137">
        <f t="shared" si="2450"/>
        <v>0.67476383265856954</v>
      </c>
      <c r="BB136" s="137">
        <f t="shared" si="2450"/>
        <v>0.68127090301003346</v>
      </c>
      <c r="BC136" s="137">
        <f t="shared" si="2450"/>
        <v>0.68151815181518149</v>
      </c>
      <c r="BD136" s="137">
        <f t="shared" si="2450"/>
        <v>0.68383076418497868</v>
      </c>
      <c r="BE136" s="137">
        <f t="shared" si="2450"/>
        <v>0.68841761827079939</v>
      </c>
      <c r="BF136" s="306"/>
      <c r="BG136" s="306"/>
      <c r="BH136" s="306"/>
      <c r="BI136" s="306"/>
      <c r="BJ136" s="306"/>
      <c r="BK136" s="306"/>
      <c r="BL136" s="306"/>
      <c r="BM136" s="306"/>
      <c r="BN136" s="302"/>
      <c r="BO136" s="302"/>
      <c r="BP136" s="302"/>
      <c r="BQ136" s="302"/>
      <c r="BR136" s="302"/>
      <c r="BS136" s="302"/>
      <c r="BT136" s="302"/>
      <c r="BU136" s="302"/>
      <c r="BV136" s="302"/>
      <c r="BW136" s="302"/>
      <c r="BX136" s="302"/>
      <c r="BY136" s="302"/>
      <c r="BZ136" s="302"/>
      <c r="CA136" s="302"/>
      <c r="CB136" s="302"/>
      <c r="CC136" s="302"/>
      <c r="CD136" s="302"/>
      <c r="CE136" s="302"/>
      <c r="CF136" s="302"/>
      <c r="CG136" s="302"/>
      <c r="CH136" s="302"/>
      <c r="CI136" s="302"/>
      <c r="CJ136" s="302"/>
      <c r="CK136" s="302"/>
      <c r="CM136" s="95">
        <f t="shared" ref="CM136:CZ136" si="2451">CM121/CM106</f>
        <v>0.53947368421052633</v>
      </c>
      <c r="CN136" s="22">
        <f t="shared" si="2451"/>
        <v>0.57159763313609468</v>
      </c>
      <c r="CO136" s="95">
        <f t="shared" si="2451"/>
        <v>0.58522727272727271</v>
      </c>
      <c r="CP136" s="22">
        <f t="shared" si="2451"/>
        <v>0.61727791361043194</v>
      </c>
      <c r="CQ136" s="95">
        <f t="shared" si="2451"/>
        <v>0.63872541983637143</v>
      </c>
      <c r="CR136" s="22">
        <f t="shared" si="2451"/>
        <v>0.65179132620993085</v>
      </c>
      <c r="CS136" s="95">
        <f t="shared" si="2451"/>
        <v>0.65981710597095211</v>
      </c>
      <c r="CT136" s="22">
        <f t="shared" si="2451"/>
        <v>0.65821000704721633</v>
      </c>
      <c r="CU136" s="95">
        <f t="shared" si="2451"/>
        <v>0.65660702737658982</v>
      </c>
      <c r="CV136" s="95">
        <f t="shared" si="2451"/>
        <v>0.66359631557869447</v>
      </c>
      <c r="CW136" s="95">
        <f t="shared" si="2451"/>
        <v>0.65963532356095822</v>
      </c>
      <c r="CX136" s="95">
        <f t="shared" si="2451"/>
        <v>0.66243131868131866</v>
      </c>
      <c r="CY136" s="95">
        <f t="shared" si="2451"/>
        <v>0.67476383265856954</v>
      </c>
      <c r="CZ136" s="95">
        <f t="shared" si="2451"/>
        <v>0.68841761827079939</v>
      </c>
      <c r="DA136" s="220"/>
      <c r="DB136" s="220"/>
      <c r="DC136" s="220"/>
      <c r="DD136" s="220"/>
      <c r="DE136" s="220"/>
      <c r="DF136" s="220"/>
      <c r="DG136" s="220"/>
      <c r="DH136" s="220"/>
    </row>
    <row r="137" spans="1:112" ht="12" hidden="1" outlineLevel="2" x14ac:dyDescent="0.3">
      <c r="A137" s="139" t="s">
        <v>391</v>
      </c>
      <c r="B137" s="326" t="s">
        <v>65</v>
      </c>
      <c r="C137" s="325">
        <v>0.94</v>
      </c>
      <c r="D137" s="325">
        <v>0.9</v>
      </c>
      <c r="E137" s="325">
        <v>1.26</v>
      </c>
      <c r="F137" s="325">
        <v>1.1399999999999999</v>
      </c>
      <c r="G137" s="325">
        <v>1.26</v>
      </c>
      <c r="H137" s="325">
        <v>1.24</v>
      </c>
      <c r="I137" s="325">
        <v>1.38</v>
      </c>
      <c r="J137" s="325">
        <v>1.1200000000000001</v>
      </c>
      <c r="K137" s="325">
        <v>1.28</v>
      </c>
      <c r="L137" s="325">
        <v>1.29</v>
      </c>
      <c r="M137" s="325">
        <v>1.54</v>
      </c>
      <c r="N137" s="325">
        <v>1.35</v>
      </c>
      <c r="O137" s="325">
        <v>1.6</v>
      </c>
      <c r="P137" s="325">
        <v>1.72</v>
      </c>
      <c r="Q137" s="325">
        <v>2.14</v>
      </c>
      <c r="R137" s="325">
        <v>2</v>
      </c>
      <c r="S137" s="325">
        <v>2.2400000000000002</v>
      </c>
      <c r="T137" s="325">
        <v>2.4</v>
      </c>
      <c r="U137" s="325">
        <v>2.81</v>
      </c>
      <c r="V137" s="325">
        <v>2.5</v>
      </c>
      <c r="W137" s="325">
        <v>2.76</v>
      </c>
      <c r="X137" s="325">
        <v>2.97</v>
      </c>
      <c r="Y137" s="325">
        <v>3.73</v>
      </c>
      <c r="Z137" s="325">
        <v>3.32</v>
      </c>
      <c r="AA137" s="325">
        <v>3.82</v>
      </c>
      <c r="AB137" s="325">
        <v>4.01</v>
      </c>
      <c r="AC137" s="325">
        <v>4.83</v>
      </c>
      <c r="AD137" s="325">
        <v>4.2300000000000004</v>
      </c>
      <c r="AE137" s="325">
        <v>4.7300000000000004</v>
      </c>
      <c r="AF137" s="325">
        <v>5.07</v>
      </c>
      <c r="AG137" s="325">
        <v>6.18</v>
      </c>
      <c r="AH137" s="325">
        <v>5.53</v>
      </c>
      <c r="AI137" s="325">
        <v>5.97</v>
      </c>
      <c r="AJ137" s="325">
        <v>6.09</v>
      </c>
      <c r="AK137" s="325">
        <v>7.25</v>
      </c>
      <c r="AL137" s="325">
        <v>6.35</v>
      </c>
      <c r="AM137" s="325">
        <v>7.05</v>
      </c>
      <c r="AN137" s="325">
        <v>7.26</v>
      </c>
      <c r="AO137" s="325">
        <v>8.52</v>
      </c>
      <c r="AP137" s="325">
        <v>6.95</v>
      </c>
      <c r="AQ137" s="325">
        <v>7.05</v>
      </c>
      <c r="AR137" s="325">
        <v>7.89</v>
      </c>
      <c r="AS137" s="325">
        <v>10.14</v>
      </c>
      <c r="AT137" s="325">
        <v>9.27</v>
      </c>
      <c r="AU137" s="325">
        <v>10.119999999999999</v>
      </c>
      <c r="AV137" s="325">
        <v>10</v>
      </c>
      <c r="AW137" s="325">
        <v>11.57</v>
      </c>
      <c r="AX137" s="325">
        <v>9.5399999999999991</v>
      </c>
      <c r="AY137" s="325">
        <v>9.82</v>
      </c>
      <c r="AZ137" s="325">
        <v>9.4080665424789913</v>
      </c>
      <c r="BA137" s="325">
        <v>10.86</v>
      </c>
      <c r="BB137" s="325">
        <v>9.6199999999999992</v>
      </c>
      <c r="BC137" s="325">
        <v>10.63</v>
      </c>
      <c r="BD137" s="325">
        <v>11.23</v>
      </c>
      <c r="BE137" s="325">
        <v>13.12</v>
      </c>
      <c r="BF137" s="307"/>
      <c r="BG137" s="307"/>
      <c r="BH137" s="307"/>
      <c r="BI137" s="307"/>
      <c r="BJ137" s="307"/>
      <c r="BK137" s="307"/>
      <c r="BL137" s="307"/>
      <c r="BM137" s="307"/>
      <c r="BN137" s="302"/>
      <c r="BO137" s="302"/>
      <c r="BP137" s="302"/>
      <c r="BQ137" s="302"/>
      <c r="BR137" s="302"/>
      <c r="BS137" s="302"/>
      <c r="BT137" s="302"/>
      <c r="BU137" s="302"/>
      <c r="BV137" s="302"/>
      <c r="BW137" s="302"/>
      <c r="BX137" s="302"/>
      <c r="BY137" s="302"/>
      <c r="BZ137" s="302"/>
      <c r="CA137" s="302"/>
      <c r="CB137" s="302"/>
      <c r="CC137" s="302"/>
      <c r="CD137" s="302"/>
      <c r="CE137" s="302"/>
      <c r="CF137" s="302"/>
      <c r="CG137" s="302"/>
      <c r="CH137" s="302"/>
      <c r="CI137" s="302"/>
      <c r="CJ137" s="302"/>
      <c r="CK137" s="302"/>
      <c r="CM137" s="329" t="s">
        <v>65</v>
      </c>
      <c r="CN137" s="75">
        <f t="shared" ref="CN137:CZ137" si="2452">CN$157/AVERAGE(CN106,CM106)</f>
        <v>5.1078458362009638</v>
      </c>
      <c r="CO137" s="330">
        <f t="shared" si="2452"/>
        <v>5.3536559705418201</v>
      </c>
      <c r="CP137" s="75">
        <f t="shared" si="2452"/>
        <v>6.8961892247043366</v>
      </c>
      <c r="CQ137" s="330">
        <f t="shared" si="2452"/>
        <v>9.5145779270340398</v>
      </c>
      <c r="CR137" s="75">
        <f t="shared" si="2452"/>
        <v>12.013805119957111</v>
      </c>
      <c r="CS137" s="330">
        <f t="shared" si="2452"/>
        <v>16.022028985507248</v>
      </c>
      <c r="CT137" s="75">
        <f t="shared" si="2452"/>
        <v>20.390219435736679</v>
      </c>
      <c r="CU137" s="330">
        <f t="shared" si="2452"/>
        <v>25.107014388489208</v>
      </c>
      <c r="CV137" s="330">
        <f t="shared" si="2452"/>
        <v>29.355963874182496</v>
      </c>
      <c r="CW137" s="330">
        <f t="shared" si="2452"/>
        <v>32.476766150358898</v>
      </c>
      <c r="CX137" s="330">
        <f t="shared" si="2452"/>
        <v>41.313364862497814</v>
      </c>
      <c r="CY137" s="330">
        <f t="shared" si="2452"/>
        <v>39.68992511912866</v>
      </c>
      <c r="CZ137" s="330">
        <f t="shared" si="2452"/>
        <v>44.750704926190082</v>
      </c>
      <c r="DA137" s="220"/>
      <c r="DB137" s="220"/>
      <c r="DC137" s="220"/>
      <c r="DD137" s="220"/>
      <c r="DE137" s="220"/>
      <c r="DF137" s="220"/>
      <c r="DG137" s="220"/>
      <c r="DH137" s="220"/>
    </row>
    <row r="138" spans="1:112" ht="12" hidden="1" outlineLevel="2" x14ac:dyDescent="0.3">
      <c r="A138" s="46" t="s">
        <v>1</v>
      </c>
      <c r="B138" s="15" t="s">
        <v>65</v>
      </c>
      <c r="C138" s="15" t="s">
        <v>65</v>
      </c>
      <c r="D138" s="16">
        <f>IF(AND(C137&lt;0,D137&gt;0),"n/a",D137/C137-1)</f>
        <v>-4.2553191489361653E-2</v>
      </c>
      <c r="E138" s="16">
        <f t="shared" ref="E138:BE138" si="2453">IF(AND(D137&lt;0,E137&gt;0),"n/a",E137/D137-1)</f>
        <v>0.39999999999999991</v>
      </c>
      <c r="F138" s="16">
        <f t="shared" si="2453"/>
        <v>-9.5238095238095344E-2</v>
      </c>
      <c r="G138" s="16">
        <f t="shared" si="2453"/>
        <v>0.10526315789473695</v>
      </c>
      <c r="H138" s="16">
        <f t="shared" si="2453"/>
        <v>-1.5873015873015928E-2</v>
      </c>
      <c r="I138" s="16">
        <f t="shared" si="2453"/>
        <v>0.11290322580645151</v>
      </c>
      <c r="J138" s="16">
        <f t="shared" si="2453"/>
        <v>-0.18840579710144911</v>
      </c>
      <c r="K138" s="16">
        <f t="shared" si="2453"/>
        <v>0.14285714285714279</v>
      </c>
      <c r="L138" s="16">
        <f t="shared" si="2453"/>
        <v>7.8125E-3</v>
      </c>
      <c r="M138" s="16">
        <f t="shared" si="2453"/>
        <v>0.193798449612403</v>
      </c>
      <c r="N138" s="16">
        <f t="shared" si="2453"/>
        <v>-0.12337662337662336</v>
      </c>
      <c r="O138" s="16">
        <f t="shared" si="2453"/>
        <v>0.18518518518518512</v>
      </c>
      <c r="P138" s="16">
        <f t="shared" si="2453"/>
        <v>7.4999999999999956E-2</v>
      </c>
      <c r="Q138" s="16">
        <f t="shared" si="2453"/>
        <v>0.2441860465116279</v>
      </c>
      <c r="R138" s="16">
        <f t="shared" si="2453"/>
        <v>-6.5420560747663559E-2</v>
      </c>
      <c r="S138" s="16">
        <f t="shared" si="2453"/>
        <v>0.12000000000000011</v>
      </c>
      <c r="T138" s="16">
        <f t="shared" si="2453"/>
        <v>7.1428571428571397E-2</v>
      </c>
      <c r="U138" s="16">
        <f t="shared" si="2453"/>
        <v>0.17083333333333339</v>
      </c>
      <c r="V138" s="16">
        <f t="shared" si="2453"/>
        <v>-0.11032028469750887</v>
      </c>
      <c r="W138" s="16">
        <f t="shared" si="2453"/>
        <v>0.10399999999999987</v>
      </c>
      <c r="X138" s="16">
        <f t="shared" si="2453"/>
        <v>7.6086956521739246E-2</v>
      </c>
      <c r="Y138" s="16">
        <f t="shared" si="2453"/>
        <v>0.25589225589225584</v>
      </c>
      <c r="Z138" s="16">
        <f t="shared" si="2453"/>
        <v>-0.10991957104557648</v>
      </c>
      <c r="AA138" s="16">
        <f t="shared" si="2453"/>
        <v>0.15060240963855431</v>
      </c>
      <c r="AB138" s="16">
        <f t="shared" si="2453"/>
        <v>4.9738219895288038E-2</v>
      </c>
      <c r="AC138" s="16">
        <f t="shared" si="2453"/>
        <v>0.20448877805486299</v>
      </c>
      <c r="AD138" s="16">
        <f t="shared" si="2453"/>
        <v>-0.12422360248447195</v>
      </c>
      <c r="AE138" s="16">
        <f t="shared" si="2453"/>
        <v>0.11820330969267134</v>
      </c>
      <c r="AF138" s="16">
        <f t="shared" si="2453"/>
        <v>7.1881606765327621E-2</v>
      </c>
      <c r="AG138" s="16">
        <f t="shared" si="2453"/>
        <v>0.21893491124260334</v>
      </c>
      <c r="AH138" s="16">
        <f t="shared" si="2453"/>
        <v>-0.10517799352750801</v>
      </c>
      <c r="AI138" s="16">
        <f t="shared" si="2453"/>
        <v>7.9566003616636349E-2</v>
      </c>
      <c r="AJ138" s="16">
        <f t="shared" si="2453"/>
        <v>2.0100502512562901E-2</v>
      </c>
      <c r="AK138" s="16">
        <f t="shared" si="2453"/>
        <v>0.19047619047619047</v>
      </c>
      <c r="AL138" s="16">
        <f t="shared" si="2453"/>
        <v>-0.12413793103448278</v>
      </c>
      <c r="AM138" s="16">
        <f t="shared" si="2453"/>
        <v>0.11023622047244097</v>
      </c>
      <c r="AN138" s="16">
        <f t="shared" si="2453"/>
        <v>2.9787234042553123E-2</v>
      </c>
      <c r="AO138" s="16">
        <f t="shared" si="2453"/>
        <v>0.17355371900826433</v>
      </c>
      <c r="AP138" s="16">
        <f t="shared" si="2453"/>
        <v>-0.18427230046948351</v>
      </c>
      <c r="AQ138" s="16">
        <f t="shared" si="2453"/>
        <v>1.4388489208633004E-2</v>
      </c>
      <c r="AR138" s="16">
        <f t="shared" si="2453"/>
        <v>0.11914893617021272</v>
      </c>
      <c r="AS138" s="16">
        <f t="shared" si="2453"/>
        <v>0.28517110266159706</v>
      </c>
      <c r="AT138" s="16">
        <f t="shared" si="2453"/>
        <v>-8.5798816568047442E-2</v>
      </c>
      <c r="AU138" s="16">
        <f t="shared" si="2453"/>
        <v>9.1693635382955829E-2</v>
      </c>
      <c r="AV138" s="16">
        <f t="shared" si="2453"/>
        <v>-1.1857707509881354E-2</v>
      </c>
      <c r="AW138" s="16">
        <f t="shared" si="2453"/>
        <v>0.15700000000000003</v>
      </c>
      <c r="AX138" s="16">
        <f t="shared" si="2453"/>
        <v>-0.1754537597234227</v>
      </c>
      <c r="AY138" s="34">
        <f t="shared" si="2453"/>
        <v>2.9350104821803003E-2</v>
      </c>
      <c r="AZ138" s="34">
        <f t="shared" si="2453"/>
        <v>-4.1948417262831827E-2</v>
      </c>
      <c r="BA138" s="34">
        <f t="shared" si="2453"/>
        <v>0.15432857016532431</v>
      </c>
      <c r="BB138" s="34">
        <f t="shared" si="2453"/>
        <v>-0.11418047882136284</v>
      </c>
      <c r="BC138" s="34">
        <f t="shared" si="2453"/>
        <v>0.10498960498960508</v>
      </c>
      <c r="BD138" s="34">
        <f t="shared" si="2453"/>
        <v>5.6444026340545683E-2</v>
      </c>
      <c r="BE138" s="34">
        <f t="shared" si="2453"/>
        <v>0.16829919857524467</v>
      </c>
      <c r="BF138" s="219"/>
      <c r="BG138" s="219"/>
      <c r="BH138" s="219"/>
      <c r="BI138" s="219"/>
      <c r="BJ138" s="219"/>
      <c r="BK138" s="219"/>
      <c r="BL138" s="219"/>
      <c r="BM138" s="219"/>
      <c r="BN138" s="302"/>
      <c r="BO138" s="302"/>
      <c r="BP138" s="302"/>
      <c r="BQ138" s="302"/>
      <c r="BR138" s="302"/>
      <c r="BS138" s="302"/>
      <c r="BT138" s="302"/>
      <c r="BU138" s="302"/>
      <c r="BV138" s="302"/>
      <c r="BW138" s="302"/>
      <c r="BX138" s="302"/>
      <c r="BY138" s="302"/>
      <c r="BZ138" s="302"/>
      <c r="CA138" s="302"/>
      <c r="CB138" s="302"/>
      <c r="CC138" s="302"/>
      <c r="CD138" s="302"/>
      <c r="CE138" s="302"/>
      <c r="CF138" s="302"/>
      <c r="CG138" s="302"/>
      <c r="CH138" s="302"/>
      <c r="CI138" s="302"/>
      <c r="CJ138" s="302"/>
      <c r="CK138" s="302"/>
      <c r="CM138" s="89" t="s">
        <v>65</v>
      </c>
      <c r="CN138" s="181" t="s">
        <v>65</v>
      </c>
      <c r="CO138" s="182" t="s">
        <v>65</v>
      </c>
      <c r="CP138" s="181" t="s">
        <v>65</v>
      </c>
      <c r="CQ138" s="182" t="s">
        <v>65</v>
      </c>
      <c r="CR138" s="181" t="s">
        <v>65</v>
      </c>
      <c r="CS138" s="182" t="s">
        <v>65</v>
      </c>
      <c r="CT138" s="181" t="s">
        <v>65</v>
      </c>
      <c r="CU138" s="182" t="s">
        <v>65</v>
      </c>
      <c r="CV138" s="89" t="s">
        <v>65</v>
      </c>
      <c r="CW138" s="89" t="s">
        <v>65</v>
      </c>
      <c r="CX138" s="89" t="s">
        <v>65</v>
      </c>
      <c r="CY138" s="89" t="s">
        <v>65</v>
      </c>
      <c r="CZ138" s="89" t="s">
        <v>65</v>
      </c>
      <c r="DA138" s="220"/>
      <c r="DB138" s="220"/>
      <c r="DC138" s="220"/>
      <c r="DD138" s="220"/>
      <c r="DE138" s="220"/>
      <c r="DF138" s="220"/>
      <c r="DG138" s="220"/>
      <c r="DH138" s="220"/>
    </row>
    <row r="139" spans="1:112" ht="12" hidden="1" outlineLevel="2" x14ac:dyDescent="0.3">
      <c r="A139" s="46" t="s">
        <v>2</v>
      </c>
      <c r="B139" s="15" t="s">
        <v>65</v>
      </c>
      <c r="C139" s="15" t="s">
        <v>65</v>
      </c>
      <c r="D139" s="15" t="s">
        <v>65</v>
      </c>
      <c r="E139" s="15" t="s">
        <v>65</v>
      </c>
      <c r="F139" s="15" t="s">
        <v>65</v>
      </c>
      <c r="G139" s="16">
        <f t="shared" ref="G139" si="2454">IF(AND(C137&lt;0,G137&gt;0),"n/a",G137/C137-1)</f>
        <v>0.34042553191489366</v>
      </c>
      <c r="H139" s="16">
        <f t="shared" ref="H139" si="2455">IF(AND(D137&lt;0,H137&gt;0),"n/a",H137/D137-1)</f>
        <v>0.37777777777777777</v>
      </c>
      <c r="I139" s="16">
        <f t="shared" ref="I139" si="2456">IF(AND(E137&lt;0,I137&gt;0),"n/a",I137/E137-1)</f>
        <v>9.5238095238095122E-2</v>
      </c>
      <c r="J139" s="16">
        <f t="shared" ref="J139" si="2457">IF(AND(F137&lt;0,J137&gt;0),"n/a",J137/F137-1)</f>
        <v>-1.754385964912264E-2</v>
      </c>
      <c r="K139" s="16">
        <f t="shared" ref="K139" si="2458">IF(AND(G137&lt;0,K137&gt;0),"n/a",K137/G137-1)</f>
        <v>1.5873015873015817E-2</v>
      </c>
      <c r="L139" s="16">
        <f t="shared" ref="L139" si="2459">IF(AND(H137&lt;0,L137&gt;0),"n/a",L137/H137-1)</f>
        <v>4.0322580645161255E-2</v>
      </c>
      <c r="M139" s="16">
        <f t="shared" ref="M139" si="2460">IF(AND(I137&lt;0,M137&gt;0),"n/a",M137/I137-1)</f>
        <v>0.11594202898550732</v>
      </c>
      <c r="N139" s="16">
        <f t="shared" ref="N139" si="2461">IF(AND(J137&lt;0,N137&gt;0),"n/a",N137/J137-1)</f>
        <v>0.20535714285714279</v>
      </c>
      <c r="O139" s="16">
        <f t="shared" ref="O139" si="2462">IF(AND(K137&lt;0,O137&gt;0),"n/a",O137/K137-1)</f>
        <v>0.25</v>
      </c>
      <c r="P139" s="16">
        <f t="shared" ref="P139" si="2463">IF(AND(L137&lt;0,P137&gt;0),"n/a",P137/L137-1)</f>
        <v>0.33333333333333326</v>
      </c>
      <c r="Q139" s="16">
        <f t="shared" ref="Q139" si="2464">IF(AND(M137&lt;0,Q137&gt;0),"n/a",Q137/M137-1)</f>
        <v>0.38961038961038974</v>
      </c>
      <c r="R139" s="16">
        <f t="shared" ref="R139" si="2465">IF(AND(N137&lt;0,R137&gt;0),"n/a",R137/N137-1)</f>
        <v>0.4814814814814814</v>
      </c>
      <c r="S139" s="16">
        <f t="shared" ref="S139" si="2466">IF(AND(O137&lt;0,S137&gt;0),"n/a",S137/O137-1)</f>
        <v>0.40000000000000013</v>
      </c>
      <c r="T139" s="16">
        <f t="shared" ref="T139" si="2467">IF(AND(P137&lt;0,T137&gt;0),"n/a",T137/P137-1)</f>
        <v>0.39534883720930236</v>
      </c>
      <c r="U139" s="16">
        <f t="shared" ref="U139" si="2468">IF(AND(Q137&lt;0,U137&gt;0),"n/a",U137/Q137-1)</f>
        <v>0.31308411214953269</v>
      </c>
      <c r="V139" s="16">
        <f t="shared" ref="V139" si="2469">IF(AND(R137&lt;0,V137&gt;0),"n/a",V137/R137-1)</f>
        <v>0.25</v>
      </c>
      <c r="W139" s="16">
        <f t="shared" ref="W139" si="2470">IF(AND(S137&lt;0,W137&gt;0),"n/a",W137/S137-1)</f>
        <v>0.23214285714285698</v>
      </c>
      <c r="X139" s="16">
        <f t="shared" ref="X139" si="2471">IF(AND(T137&lt;0,X137&gt;0),"n/a",X137/T137-1)</f>
        <v>0.23750000000000004</v>
      </c>
      <c r="Y139" s="16">
        <f t="shared" ref="Y139" si="2472">IF(AND(U137&lt;0,Y137&gt;0),"n/a",Y137/U137-1)</f>
        <v>0.32740213523131678</v>
      </c>
      <c r="Z139" s="16">
        <f t="shared" ref="Z139" si="2473">IF(AND(V137&lt;0,Z137&gt;0),"n/a",Z137/V137-1)</f>
        <v>0.32799999999999985</v>
      </c>
      <c r="AA139" s="16">
        <f t="shared" ref="AA139" si="2474">IF(AND(W137&lt;0,AA137&gt;0),"n/a",AA137/W137-1)</f>
        <v>0.3840579710144929</v>
      </c>
      <c r="AB139" s="16">
        <f t="shared" ref="AB139" si="2475">IF(AND(X137&lt;0,AB137&gt;0),"n/a",AB137/X137-1)</f>
        <v>0.35016835016834991</v>
      </c>
      <c r="AC139" s="16">
        <f t="shared" ref="AC139" si="2476">IF(AND(Y137&lt;0,AC137&gt;0),"n/a",AC137/Y137-1)</f>
        <v>0.29490616621983912</v>
      </c>
      <c r="AD139" s="16">
        <f t="shared" ref="AD139" si="2477">IF(AND(Z137&lt;0,AD137&gt;0),"n/a",AD137/Z137-1)</f>
        <v>0.27409638554216897</v>
      </c>
      <c r="AE139" s="16">
        <f t="shared" ref="AE139" si="2478">IF(AND(AA137&lt;0,AE137&gt;0),"n/a",AE137/AA137-1)</f>
        <v>0.23821989528795817</v>
      </c>
      <c r="AF139" s="16">
        <f t="shared" ref="AF139" si="2479">IF(AND(AB137&lt;0,AF137&gt;0),"n/a",AF137/AB137-1)</f>
        <v>0.26433915211970094</v>
      </c>
      <c r="AG139" s="16">
        <f t="shared" ref="AG139" si="2480">IF(AND(AC137&lt;0,AG137&gt;0),"n/a",AG137/AC137-1)</f>
        <v>0.27950310559006208</v>
      </c>
      <c r="AH139" s="16">
        <f t="shared" ref="AH139" si="2481">IF(AND(AD137&lt;0,AH137&gt;0),"n/a",AH137/AD137-1)</f>
        <v>0.30732860520094563</v>
      </c>
      <c r="AI139" s="16">
        <f t="shared" ref="AI139" si="2482">IF(AND(AE137&lt;0,AI137&gt;0),"n/a",AI137/AE137-1)</f>
        <v>0.26215644820295969</v>
      </c>
      <c r="AJ139" s="16">
        <f t="shared" ref="AJ139" si="2483">IF(AND(AF137&lt;0,AJ137&gt;0),"n/a",AJ137/AF137-1)</f>
        <v>0.20118343195266264</v>
      </c>
      <c r="AK139" s="16">
        <f t="shared" ref="AK139" si="2484">IF(AND(AG137&lt;0,AK137&gt;0),"n/a",AK137/AG137-1)</f>
        <v>0.17313915857605178</v>
      </c>
      <c r="AL139" s="16">
        <f t="shared" ref="AL139" si="2485">IF(AND(AH137&lt;0,AL137&gt;0),"n/a",AL137/AH137-1)</f>
        <v>0.1482820976491861</v>
      </c>
      <c r="AM139" s="16">
        <f t="shared" ref="AM139" si="2486">IF(AND(AI137&lt;0,AM137&gt;0),"n/a",AM137/AI137-1)</f>
        <v>0.18090452261306544</v>
      </c>
      <c r="AN139" s="16">
        <f t="shared" ref="AN139" si="2487">IF(AND(AJ137&lt;0,AN137&gt;0),"n/a",AN137/AJ137-1)</f>
        <v>0.19211822660098532</v>
      </c>
      <c r="AO139" s="16">
        <f t="shared" ref="AO139" si="2488">IF(AND(AK137&lt;0,AO137&gt;0),"n/a",AO137/AK137-1)</f>
        <v>0.17517241379310344</v>
      </c>
      <c r="AP139" s="16">
        <f t="shared" ref="AP139" si="2489">IF(AND(AL137&lt;0,AP137&gt;0),"n/a",AP137/AL137-1)</f>
        <v>9.4488188976378007E-2</v>
      </c>
      <c r="AQ139" s="16">
        <f t="shared" ref="AQ139" si="2490">IF(AND(AM137&lt;0,AQ137&gt;0),"n/a",AQ137/AM137-1)</f>
        <v>0</v>
      </c>
      <c r="AR139" s="16">
        <f t="shared" ref="AR139" si="2491">IF(AND(AN137&lt;0,AR137&gt;0),"n/a",AR137/AN137-1)</f>
        <v>8.6776859504132275E-2</v>
      </c>
      <c r="AS139" s="16">
        <f t="shared" ref="AS139" si="2492">IF(AND(AO137&lt;0,AS137&gt;0),"n/a",AS137/AO137-1)</f>
        <v>0.19014084507042273</v>
      </c>
      <c r="AT139" s="16">
        <f t="shared" ref="AT139" si="2493">IF(AND(AP137&lt;0,AT137&gt;0),"n/a",AT137/AP137-1)</f>
        <v>0.33381294964028774</v>
      </c>
      <c r="AU139" s="16">
        <f t="shared" ref="AU139" si="2494">IF(AND(AQ137&lt;0,AU137&gt;0),"n/a",AU137/AQ137-1)</f>
        <v>0.43546099290780127</v>
      </c>
      <c r="AV139" s="16">
        <f t="shared" ref="AV139" si="2495">IF(AND(AR137&lt;0,AV137&gt;0),"n/a",AV137/AR137-1)</f>
        <v>0.26742712294043103</v>
      </c>
      <c r="AW139" s="16">
        <f t="shared" ref="AW139" si="2496">IF(AND(AS137&lt;0,AW137&gt;0),"n/a",AW137/AS137-1)</f>
        <v>0.14102564102564097</v>
      </c>
      <c r="AX139" s="16">
        <f t="shared" ref="AX139" si="2497">IF(AND(AT137&lt;0,AX137&gt;0),"n/a",AX137/AT137-1)</f>
        <v>2.9126213592232997E-2</v>
      </c>
      <c r="AY139" s="34">
        <f t="shared" ref="AY139" si="2498">IF(AND(AU137&lt;0,AY137&gt;0),"n/a",AY137/AU137-1)</f>
        <v>-2.9644268774703497E-2</v>
      </c>
      <c r="AZ139" s="34">
        <f t="shared" ref="AZ139" si="2499">IF(AND(AV137&lt;0,AZ137&gt;0),"n/a",AZ137/AV137-1)</f>
        <v>-5.919334575210089E-2</v>
      </c>
      <c r="BA139" s="34">
        <f t="shared" ref="BA139:BE139" si="2500">IF(AND(AW137&lt;0,BA137&gt;0),"n/a",BA137/AW137-1)</f>
        <v>-6.1365600691443478E-2</v>
      </c>
      <c r="BB139" s="34">
        <f t="shared" si="2500"/>
        <v>8.3857442348007627E-3</v>
      </c>
      <c r="BC139" s="34">
        <f t="shared" si="2500"/>
        <v>8.2484725050916641E-2</v>
      </c>
      <c r="BD139" s="34">
        <f t="shared" si="2500"/>
        <v>0.19365652329250382</v>
      </c>
      <c r="BE139" s="34">
        <f t="shared" si="2500"/>
        <v>0.20810313075506448</v>
      </c>
      <c r="BF139" s="219"/>
      <c r="BG139" s="219"/>
      <c r="BH139" s="219"/>
      <c r="BI139" s="219"/>
      <c r="BJ139" s="219"/>
      <c r="BK139" s="219"/>
      <c r="BL139" s="219"/>
      <c r="BM139" s="219"/>
      <c r="BN139" s="302"/>
      <c r="BO139" s="302"/>
      <c r="BP139" s="302"/>
      <c r="BQ139" s="302"/>
      <c r="BR139" s="302"/>
      <c r="BS139" s="302"/>
      <c r="BT139" s="302"/>
      <c r="BU139" s="302"/>
      <c r="BV139" s="302"/>
      <c r="BW139" s="302"/>
      <c r="BX139" s="302"/>
      <c r="BY139" s="302"/>
      <c r="BZ139" s="302"/>
      <c r="CA139" s="302"/>
      <c r="CB139" s="302"/>
      <c r="CC139" s="302"/>
      <c r="CD139" s="302"/>
      <c r="CE139" s="302"/>
      <c r="CF139" s="302"/>
      <c r="CG139" s="302"/>
      <c r="CH139" s="302"/>
      <c r="CI139" s="302"/>
      <c r="CJ139" s="302"/>
      <c r="CK139" s="302"/>
      <c r="CM139" s="89" t="s">
        <v>65</v>
      </c>
      <c r="CN139" s="89" t="s">
        <v>65</v>
      </c>
      <c r="CO139" s="90">
        <f>IF(AND(CN137&lt;0,CO137&gt;0),"n/a",CO137/CN137-1)</f>
        <v>4.8124031582691851E-2</v>
      </c>
      <c r="CP139" s="90">
        <f t="shared" ref="CP139:CZ139" si="2501">IF(AND(CO137&lt;0,CP137&gt;0),"n/a",CP137/CO137-1)</f>
        <v>0.28812707851423691</v>
      </c>
      <c r="CQ139" s="90">
        <f t="shared" si="2501"/>
        <v>0.37968631906876982</v>
      </c>
      <c r="CR139" s="90">
        <f t="shared" si="2501"/>
        <v>0.2626734692898931</v>
      </c>
      <c r="CS139" s="90">
        <f t="shared" si="2501"/>
        <v>0.33363483305482866</v>
      </c>
      <c r="CT139" s="90">
        <f t="shared" si="2501"/>
        <v>0.27263653399832721</v>
      </c>
      <c r="CU139" s="90">
        <f t="shared" si="2501"/>
        <v>0.23132634583057476</v>
      </c>
      <c r="CV139" s="90">
        <f t="shared" si="2501"/>
        <v>0.1692335623801331</v>
      </c>
      <c r="CW139" s="90">
        <f t="shared" si="2501"/>
        <v>0.10630896977363546</v>
      </c>
      <c r="CX139" s="90">
        <f t="shared" si="2501"/>
        <v>0.27208985867705504</v>
      </c>
      <c r="CY139" s="90">
        <f t="shared" si="2501"/>
        <v>-3.9295752083433722E-2</v>
      </c>
      <c r="CZ139" s="90">
        <f t="shared" si="2501"/>
        <v>0.1275079202561249</v>
      </c>
      <c r="DA139" s="220"/>
      <c r="DB139" s="220"/>
      <c r="DC139" s="220"/>
      <c r="DD139" s="220"/>
      <c r="DE139" s="220"/>
      <c r="DF139" s="220"/>
      <c r="DG139" s="220"/>
      <c r="DH139" s="220"/>
    </row>
    <row r="140" spans="1:112" ht="12" hidden="1" outlineLevel="2" x14ac:dyDescent="0.3">
      <c r="A140" s="139" t="s">
        <v>390</v>
      </c>
      <c r="B140" s="75">
        <f t="shared" ref="B140:AG140" si="2502">B$8/B106</f>
        <v>0.78645833333333337</v>
      </c>
      <c r="C140" s="75">
        <f t="shared" si="2502"/>
        <v>0.87914937759336098</v>
      </c>
      <c r="D140" s="75">
        <f t="shared" si="2502"/>
        <v>0.81818181818181823</v>
      </c>
      <c r="E140" s="75">
        <f t="shared" si="2502"/>
        <v>1.076891447368421</v>
      </c>
      <c r="F140" s="75">
        <f t="shared" si="2502"/>
        <v>0.93575624082232012</v>
      </c>
      <c r="G140" s="75">
        <f t="shared" si="2502"/>
        <v>1.0509485094850948</v>
      </c>
      <c r="H140" s="75">
        <f t="shared" si="2502"/>
        <v>0.99750000000000005</v>
      </c>
      <c r="I140" s="75">
        <f t="shared" si="2502"/>
        <v>1.1159763313609468</v>
      </c>
      <c r="J140" s="75">
        <f t="shared" si="2502"/>
        <v>0.9678135405105438</v>
      </c>
      <c r="K140" s="75">
        <f t="shared" si="2502"/>
        <v>1.0384523560209424</v>
      </c>
      <c r="L140" s="75">
        <f t="shared" si="2502"/>
        <v>1.0785779543197618</v>
      </c>
      <c r="M140" s="75">
        <f t="shared" si="2502"/>
        <v>1.2585227272727273</v>
      </c>
      <c r="N140" s="75">
        <f t="shared" si="2502"/>
        <v>1.1216216216216217</v>
      </c>
      <c r="O140" s="75">
        <f t="shared" si="2502"/>
        <v>1.3844155844155843</v>
      </c>
      <c r="P140" s="75">
        <f t="shared" si="2502"/>
        <v>1.5134680134680134</v>
      </c>
      <c r="Q140" s="75">
        <f t="shared" si="2502"/>
        <v>1.9103504482477587</v>
      </c>
      <c r="R140" s="75">
        <f t="shared" si="2502"/>
        <v>1.775078369905956</v>
      </c>
      <c r="S140" s="75">
        <f t="shared" si="2502"/>
        <v>2.0318906605922553</v>
      </c>
      <c r="T140" s="75">
        <f t="shared" si="2502"/>
        <v>2.1903703703703705</v>
      </c>
      <c r="U140" s="75">
        <f t="shared" si="2502"/>
        <v>2.5793024257212571</v>
      </c>
      <c r="V140" s="75">
        <f t="shared" si="2502"/>
        <v>2.3018736988202635</v>
      </c>
      <c r="W140" s="75">
        <f t="shared" si="2502"/>
        <v>2.5667337357478202</v>
      </c>
      <c r="X140" s="75">
        <f t="shared" si="2502"/>
        <v>2.7825242718446601</v>
      </c>
      <c r="Y140" s="75">
        <f t="shared" si="2502"/>
        <v>3.5430546825895664</v>
      </c>
      <c r="Z140" s="75">
        <f t="shared" si="2502"/>
        <v>3.1444981862152357</v>
      </c>
      <c r="AA140" s="75">
        <f t="shared" si="2502"/>
        <v>3.6442757009345796</v>
      </c>
      <c r="AB140" s="75">
        <f t="shared" si="2502"/>
        <v>3.8142137660884163</v>
      </c>
      <c r="AC140" s="75">
        <f t="shared" si="2502"/>
        <v>4.6417428725121033</v>
      </c>
      <c r="AD140" s="75">
        <f t="shared" si="2502"/>
        <v>4.0583677685950414</v>
      </c>
      <c r="AE140" s="75">
        <f t="shared" si="2502"/>
        <v>4.5694340563450515</v>
      </c>
      <c r="AF140" s="75">
        <f t="shared" si="2502"/>
        <v>4.8943152205385587</v>
      </c>
      <c r="AG140" s="75">
        <f t="shared" si="2502"/>
        <v>6.0037585153864228</v>
      </c>
      <c r="AH140" s="75">
        <f t="shared" ref="AH140:BE140" si="2503">AH$8/AH106</f>
        <v>5.3699311173736284</v>
      </c>
      <c r="AI140" s="75">
        <f t="shared" si="2503"/>
        <v>5.8359070766751717</v>
      </c>
      <c r="AJ140" s="75">
        <f t="shared" si="2503"/>
        <v>5.9626098253803974</v>
      </c>
      <c r="AK140" s="75">
        <f t="shared" si="2503"/>
        <v>7.173959905151972</v>
      </c>
      <c r="AL140" s="75">
        <f t="shared" si="2503"/>
        <v>6.2793978313506686</v>
      </c>
      <c r="AM140" s="75">
        <f t="shared" si="2503"/>
        <v>6.8854354825148008</v>
      </c>
      <c r="AN140" s="75">
        <f t="shared" si="2503"/>
        <v>7.0985788957856908</v>
      </c>
      <c r="AO140" s="75">
        <f t="shared" si="2503"/>
        <v>8.3043652382859428</v>
      </c>
      <c r="AP140" s="75">
        <f t="shared" si="2503"/>
        <v>6.6999615827890899</v>
      </c>
      <c r="AQ140" s="75">
        <f t="shared" si="2503"/>
        <v>6.7855555555555558</v>
      </c>
      <c r="AR140" s="75">
        <f t="shared" si="2503"/>
        <v>7.7448905109489052</v>
      </c>
      <c r="AS140" s="75">
        <f t="shared" si="2503"/>
        <v>9.7200572041473006</v>
      </c>
      <c r="AT140" s="75">
        <f t="shared" si="2503"/>
        <v>8.9197054698457219</v>
      </c>
      <c r="AU140" s="75">
        <f t="shared" si="2503"/>
        <v>9.8721934369602771</v>
      </c>
      <c r="AV140" s="75">
        <f t="shared" si="2503"/>
        <v>9.7135005152868423</v>
      </c>
      <c r="AW140" s="75">
        <f t="shared" si="2503"/>
        <v>11.208447802197803</v>
      </c>
      <c r="AX140" s="75">
        <f t="shared" si="2503"/>
        <v>9.1986371379897793</v>
      </c>
      <c r="AY140" s="75">
        <f t="shared" si="2503"/>
        <v>9.591822827938671</v>
      </c>
      <c r="AZ140" s="75">
        <f t="shared" si="2503"/>
        <v>9.211024687182956</v>
      </c>
      <c r="BA140" s="75">
        <f t="shared" si="2503"/>
        <v>10.544534412955466</v>
      </c>
      <c r="BB140" s="75">
        <f t="shared" si="2503"/>
        <v>9.3983277591973238</v>
      </c>
      <c r="BC140" s="75">
        <f t="shared" si="2503"/>
        <v>10.395379537953795</v>
      </c>
      <c r="BD140" s="75">
        <f t="shared" si="2503"/>
        <v>11.034109544112823</v>
      </c>
      <c r="BE140" s="75">
        <f t="shared" si="2503"/>
        <v>12.628384991843394</v>
      </c>
      <c r="BF140" s="308"/>
      <c r="BG140" s="308"/>
      <c r="BH140" s="308"/>
      <c r="BI140" s="308"/>
      <c r="BJ140" s="308"/>
      <c r="BK140" s="308"/>
      <c r="BL140" s="308"/>
      <c r="BM140" s="308"/>
      <c r="BN140" s="302"/>
      <c r="BO140" s="302"/>
      <c r="BP140" s="302"/>
      <c r="BQ140" s="302"/>
      <c r="BR140" s="302"/>
      <c r="BS140" s="302"/>
      <c r="BT140" s="302"/>
      <c r="BU140" s="302"/>
      <c r="BV140" s="302"/>
      <c r="BW140" s="302"/>
      <c r="BX140" s="302"/>
      <c r="BY140" s="302"/>
      <c r="BZ140" s="302"/>
      <c r="CA140" s="302"/>
      <c r="CB140" s="302"/>
      <c r="CC140" s="302"/>
      <c r="CD140" s="302"/>
      <c r="CE140" s="302"/>
      <c r="CF140" s="302"/>
      <c r="CG140" s="302"/>
      <c r="CH140" s="302"/>
      <c r="CI140" s="302"/>
      <c r="CJ140" s="302"/>
      <c r="CK140" s="302"/>
      <c r="CM140" s="329" t="s">
        <v>65</v>
      </c>
      <c r="CN140" s="75">
        <f t="shared" ref="CN140:CZ140" si="2504">CN$8/AVERAGE(CN106,CM106)</f>
        <v>4.3411562284927738</v>
      </c>
      <c r="CO140" s="330">
        <f t="shared" si="2504"/>
        <v>4.5016833245660184</v>
      </c>
      <c r="CP140" s="75">
        <f t="shared" si="2504"/>
        <v>6.1200175208059573</v>
      </c>
      <c r="CQ140" s="330">
        <f t="shared" si="2504"/>
        <v>8.771179972523278</v>
      </c>
      <c r="CR140" s="75">
        <f t="shared" si="2504"/>
        <v>11.446186838225438</v>
      </c>
      <c r="CS140" s="330">
        <f t="shared" si="2504"/>
        <v>15.585507246376812</v>
      </c>
      <c r="CT140" s="75">
        <f t="shared" si="2504"/>
        <v>20.033605015673981</v>
      </c>
      <c r="CU140" s="330">
        <f t="shared" si="2504"/>
        <v>24.735611510791365</v>
      </c>
      <c r="CV140" s="330">
        <f t="shared" si="2504"/>
        <v>28.923284542717742</v>
      </c>
      <c r="CW140" s="330">
        <f t="shared" si="2504"/>
        <v>31.797884397431055</v>
      </c>
      <c r="CX140" s="330">
        <f t="shared" si="2504"/>
        <v>40.264144333508497</v>
      </c>
      <c r="CY140" s="330">
        <f t="shared" si="2504"/>
        <v>38.679714091218514</v>
      </c>
      <c r="CZ140" s="330">
        <f t="shared" si="2504"/>
        <v>43.77110631945596</v>
      </c>
      <c r="DA140" s="220"/>
      <c r="DB140" s="220"/>
      <c r="DC140" s="220"/>
      <c r="DD140" s="220"/>
      <c r="DE140" s="220"/>
      <c r="DF140" s="220"/>
      <c r="DG140" s="220"/>
      <c r="DH140" s="220"/>
    </row>
    <row r="141" spans="1:112" ht="12" hidden="1" outlineLevel="2" x14ac:dyDescent="0.3">
      <c r="A141" s="46" t="s">
        <v>1</v>
      </c>
      <c r="B141" s="15" t="s">
        <v>65</v>
      </c>
      <c r="C141" s="16">
        <f>IF(AND(B140&lt;0,C140&gt;0),"n/a",C140/B140-1)</f>
        <v>0.11785881124453845</v>
      </c>
      <c r="D141" s="16">
        <f>IF(AND(C140&lt;0,D140&gt;0),"n/a",D140/C140-1)</f>
        <v>-6.934835076427992E-2</v>
      </c>
      <c r="E141" s="16">
        <f t="shared" ref="E141" si="2505">IF(AND(D140&lt;0,E140&gt;0),"n/a",E140/D140-1)</f>
        <v>0.31620065789473673</v>
      </c>
      <c r="F141" s="16">
        <f t="shared" ref="F141" si="2506">IF(AND(E140&lt;0,F140&gt;0),"n/a",F140/E140-1)</f>
        <v>-0.13105796957621896</v>
      </c>
      <c r="G141" s="16">
        <f t="shared" ref="G141" si="2507">IF(AND(F140&lt;0,G140&gt;0),"n/a",G140/F140-1)</f>
        <v>0.12310072178791609</v>
      </c>
      <c r="H141" s="16">
        <f t="shared" ref="H141" si="2508">IF(AND(G140&lt;0,H140&gt;0),"n/a",H140/G140-1)</f>
        <v>-5.0857400722021495E-2</v>
      </c>
      <c r="I141" s="16">
        <f t="shared" ref="I141" si="2509">IF(AND(H140&lt;0,I140&gt;0),"n/a",I140/H140-1)</f>
        <v>0.11877326452225234</v>
      </c>
      <c r="J141" s="16">
        <f t="shared" ref="J141" si="2510">IF(AND(I140&lt;0,J140&gt;0),"n/a",J140/I140-1)</f>
        <v>-0.13276517313742364</v>
      </c>
      <c r="K141" s="16">
        <f t="shared" ref="K141" si="2511">IF(AND(J140&lt;0,K140&gt;0),"n/a",K140/J140-1)</f>
        <v>7.2988042173015133E-2</v>
      </c>
      <c r="L141" s="16">
        <f t="shared" ref="L141" si="2512">IF(AND(K140&lt;0,L140&gt;0),"n/a",L140/K140-1)</f>
        <v>3.86398066951954E-2</v>
      </c>
      <c r="M141" s="16">
        <f t="shared" ref="M141" si="2513">IF(AND(L140&lt;0,M140&gt;0),"n/a",M140/L140-1)</f>
        <v>0.16683520392038154</v>
      </c>
      <c r="N141" s="16">
        <f t="shared" ref="N141" si="2514">IF(AND(M140&lt;0,N140&gt;0),"n/a",N140/M140-1)</f>
        <v>-0.10877920810200714</v>
      </c>
      <c r="O141" s="16">
        <f t="shared" ref="O141" si="2515">IF(AND(N140&lt;0,O140&gt;0),"n/a",O140/N140-1)</f>
        <v>0.23429823188859311</v>
      </c>
      <c r="P141" s="16">
        <f t="shared" ref="P141" si="2516">IF(AND(O140&lt;0,P140&gt;0),"n/a",P140/O140-1)</f>
        <v>9.3217983461886034E-2</v>
      </c>
      <c r="Q141" s="16">
        <f t="shared" ref="Q141" si="2517">IF(AND(P140&lt;0,Q140&gt;0),"n/a",Q140/P140-1)</f>
        <v>0.26223377781887502</v>
      </c>
      <c r="R141" s="16">
        <f t="shared" ref="R141" si="2518">IF(AND(Q140&lt;0,R140&gt;0),"n/a",R140/Q140-1)</f>
        <v>-7.0810085377726928E-2</v>
      </c>
      <c r="S141" s="16">
        <f t="shared" ref="S141" si="2519">IF(AND(R140&lt;0,S140&gt;0),"n/a",S140/R140-1)</f>
        <v>0.14467659289877166</v>
      </c>
      <c r="T141" s="16">
        <f t="shared" ref="T141" si="2520">IF(AND(S140&lt;0,T140&gt;0),"n/a",T140/S140-1)</f>
        <v>7.7996180036538743E-2</v>
      </c>
      <c r="U141" s="16">
        <f t="shared" ref="U141" si="2521">IF(AND(T140&lt;0,U140&gt;0),"n/a",U140/T140-1)</f>
        <v>0.17756451630831815</v>
      </c>
      <c r="V141" s="16">
        <f t="shared" ref="V141" si="2522">IF(AND(U140&lt;0,V140&gt;0),"n/a",V140/U140-1)</f>
        <v>-0.10755959601108644</v>
      </c>
      <c r="W141" s="16">
        <f t="shared" ref="W141" si="2523">IF(AND(V140&lt;0,W140&gt;0),"n/a",W140/V140-1)</f>
        <v>0.11506280169207384</v>
      </c>
      <c r="X141" s="16">
        <f t="shared" ref="X141" si="2524">IF(AND(W140&lt;0,X140&gt;0),"n/a",X140/W140-1)</f>
        <v>8.407203797240359E-2</v>
      </c>
      <c r="Y141" s="16">
        <f t="shared" ref="Y141" si="2525">IF(AND(X140&lt;0,Y140&gt;0),"n/a",Y140/X140-1)</f>
        <v>0.27332390895577574</v>
      </c>
      <c r="Z141" s="16">
        <f t="shared" ref="Z141" si="2526">IF(AND(Y140&lt;0,Z140&gt;0),"n/a",Z140/Y140-1)</f>
        <v>-0.11248951316862876</v>
      </c>
      <c r="AA141" s="16">
        <f t="shared" ref="AA141" si="2527">IF(AND(Z140&lt;0,AA140&gt;0),"n/a",AA140/Z140-1)</f>
        <v>0.15893712927240822</v>
      </c>
      <c r="AB141" s="16">
        <f t="shared" ref="AB141" si="2528">IF(AND(AA140&lt;0,AB140&gt;0),"n/a",AB140/AA140-1)</f>
        <v>4.6631506257952982E-2</v>
      </c>
      <c r="AC141" s="16">
        <f t="shared" ref="AC141" si="2529">IF(AND(AB140&lt;0,AC140&gt;0),"n/a",AC140/AB140-1)</f>
        <v>0.21695928890538863</v>
      </c>
      <c r="AD141" s="16">
        <f t="shared" ref="AD141" si="2530">IF(AND(AC140&lt;0,AD140&gt;0),"n/a",AD140/AC140-1)</f>
        <v>-0.12568018521054791</v>
      </c>
      <c r="AE141" s="16">
        <f t="shared" ref="AE141" si="2531">IF(AND(AD140&lt;0,AE140&gt;0),"n/a",AE140/AD140-1)</f>
        <v>0.12592902292020103</v>
      </c>
      <c r="AF141" s="16">
        <f t="shared" ref="AF141" si="2532">IF(AND(AE140&lt;0,AF140&gt;0),"n/a",AF140/AE140-1)</f>
        <v>7.1098775075303156E-2</v>
      </c>
      <c r="AG141" s="16">
        <f t="shared" ref="AG141" si="2533">IF(AND(AF140&lt;0,AG140&gt;0),"n/a",AG140/AF140-1)</f>
        <v>0.22667998378857668</v>
      </c>
      <c r="AH141" s="16">
        <f t="shared" ref="AH141" si="2534">IF(AND(AG140&lt;0,AH140&gt;0),"n/a",AH140/AG140-1)</f>
        <v>-0.10557176748338937</v>
      </c>
      <c r="AI141" s="16">
        <f t="shared" ref="AI141" si="2535">IF(AND(AH140&lt;0,AI140&gt;0),"n/a",AI140/AH140-1)</f>
        <v>8.6775034747456292E-2</v>
      </c>
      <c r="AJ141" s="16">
        <f t="shared" ref="AJ141" si="2536">IF(AND(AI140&lt;0,AJ140&gt;0),"n/a",AJ140/AI140-1)</f>
        <v>2.1710892075651467E-2</v>
      </c>
      <c r="AK141" s="16">
        <f t="shared" ref="AK141" si="2537">IF(AND(AJ140&lt;0,AK140&gt;0),"n/a",AK140/AJ140-1)</f>
        <v>0.20315769692247043</v>
      </c>
      <c r="AL141" s="16">
        <f t="shared" ref="AL141" si="2538">IF(AND(AK140&lt;0,AL140&gt;0),"n/a",AL140/AK140-1)</f>
        <v>-0.12469571695806025</v>
      </c>
      <c r="AM141" s="16">
        <f t="shared" ref="AM141" si="2539">IF(AND(AL140&lt;0,AM140&gt;0),"n/a",AM140/AL140-1)</f>
        <v>9.6512064921004725E-2</v>
      </c>
      <c r="AN141" s="16">
        <f t="shared" ref="AN141" si="2540">IF(AND(AM140&lt;0,AN140&gt;0),"n/a",AN140/AM140-1)</f>
        <v>3.0955691010707609E-2</v>
      </c>
      <c r="AO141" s="16">
        <f t="shared" ref="AO141" si="2541">IF(AND(AN140&lt;0,AO140&gt;0),"n/a",AO140/AN140-1)</f>
        <v>0.16986306135388696</v>
      </c>
      <c r="AP141" s="16">
        <f t="shared" ref="AP141" si="2542">IF(AND(AO140&lt;0,AP140&gt;0),"n/a",AP140/AO140-1)</f>
        <v>-0.19320003509720496</v>
      </c>
      <c r="AQ141" s="16">
        <f t="shared" ref="AQ141" si="2543">IF(AND(AP140&lt;0,AQ140&gt;0),"n/a",AQ140/AP140-1)</f>
        <v>1.2775293068297611E-2</v>
      </c>
      <c r="AR141" s="16">
        <f t="shared" ref="AR141" si="2544">IF(AND(AQ140&lt;0,AR140&gt;0),"n/a",AR140/AQ140-1)</f>
        <v>0.14137898474766897</v>
      </c>
      <c r="AS141" s="16">
        <f t="shared" ref="AS141" si="2545">IF(AND(AR140&lt;0,AS140&gt;0),"n/a",AS140/AR140-1)</f>
        <v>0.25502835584390948</v>
      </c>
      <c r="AT141" s="16">
        <f t="shared" ref="AT141" si="2546">IF(AND(AS140&lt;0,AT140&gt;0),"n/a",AT140/AS140-1)</f>
        <v>-8.2340228816769612E-2</v>
      </c>
      <c r="AU141" s="16">
        <f t="shared" ref="AU141" si="2547">IF(AND(AT140&lt;0,AU140&gt;0),"n/a",AU140/AT140-1)</f>
        <v>0.10678468816426401</v>
      </c>
      <c r="AV141" s="16">
        <f t="shared" ref="AV141" si="2548">IF(AND(AU140&lt;0,AV140&gt;0),"n/a",AV140/AU140-1)</f>
        <v>-1.6074737867200595E-2</v>
      </c>
      <c r="AW141" s="16">
        <f t="shared" ref="AW141" si="2549">IF(AND(AV140&lt;0,AW140&gt;0),"n/a",AW140/AV140-1)</f>
        <v>0.15390407243591064</v>
      </c>
      <c r="AX141" s="16">
        <f t="shared" ref="AX141" si="2550">IF(AND(AW140&lt;0,AX140&gt;0),"n/a",AX140/AW140-1)</f>
        <v>-0.17931213132062152</v>
      </c>
      <c r="AY141" s="34">
        <f t="shared" ref="AY141" si="2551">IF(AND(AX140&lt;0,AY140&gt;0),"n/a",AY140/AX140-1)</f>
        <v>4.2743906956070665E-2</v>
      </c>
      <c r="AZ141" s="34">
        <f t="shared" ref="AZ141" si="2552">IF(AND(AY140&lt;0,AZ140&gt;0),"n/a",AZ140/AY140-1)</f>
        <v>-3.9700289255400145E-2</v>
      </c>
      <c r="BA141" s="34">
        <f t="shared" ref="BA141:BE141" si="2553">IF(AND(AZ140&lt;0,BA140&gt;0),"n/a",BA140/AZ140-1)</f>
        <v>0.14477322242204771</v>
      </c>
      <c r="BB141" s="34">
        <f t="shared" si="2553"/>
        <v>-0.10870149490430447</v>
      </c>
      <c r="BC141" s="34">
        <f t="shared" si="2553"/>
        <v>0.10608821104166588</v>
      </c>
      <c r="BD141" s="34">
        <f t="shared" si="2553"/>
        <v>6.1443644633368821E-2</v>
      </c>
      <c r="BE141" s="34">
        <f t="shared" si="2553"/>
        <v>0.14448609934103707</v>
      </c>
      <c r="BF141" s="219"/>
      <c r="BG141" s="219"/>
      <c r="BH141" s="219"/>
      <c r="BI141" s="219"/>
      <c r="BJ141" s="219"/>
      <c r="BK141" s="219"/>
      <c r="BL141" s="219"/>
      <c r="BM141" s="219"/>
      <c r="BN141" s="302"/>
      <c r="BO141" s="302"/>
      <c r="BP141" s="302"/>
      <c r="BQ141" s="302"/>
      <c r="BR141" s="302"/>
      <c r="BS141" s="302"/>
      <c r="BT141" s="302"/>
      <c r="BU141" s="302"/>
      <c r="BV141" s="302"/>
      <c r="BW141" s="302"/>
      <c r="BX141" s="302"/>
      <c r="BY141" s="302"/>
      <c r="BZ141" s="302"/>
      <c r="CA141" s="302"/>
      <c r="CB141" s="302"/>
      <c r="CC141" s="302"/>
      <c r="CD141" s="302"/>
      <c r="CE141" s="302"/>
      <c r="CF141" s="302"/>
      <c r="CG141" s="302"/>
      <c r="CH141" s="302"/>
      <c r="CI141" s="302"/>
      <c r="CJ141" s="302"/>
      <c r="CK141" s="302"/>
      <c r="CM141" s="89" t="s">
        <v>65</v>
      </c>
      <c r="CN141" s="181" t="s">
        <v>65</v>
      </c>
      <c r="CO141" s="182" t="s">
        <v>65</v>
      </c>
      <c r="CP141" s="181" t="s">
        <v>65</v>
      </c>
      <c r="CQ141" s="182" t="s">
        <v>65</v>
      </c>
      <c r="CR141" s="181" t="s">
        <v>65</v>
      </c>
      <c r="CS141" s="182" t="s">
        <v>65</v>
      </c>
      <c r="CT141" s="181" t="s">
        <v>65</v>
      </c>
      <c r="CU141" s="182" t="s">
        <v>65</v>
      </c>
      <c r="CV141" s="89" t="s">
        <v>65</v>
      </c>
      <c r="CW141" s="89" t="s">
        <v>65</v>
      </c>
      <c r="CX141" s="89" t="s">
        <v>65</v>
      </c>
      <c r="CY141" s="89" t="s">
        <v>65</v>
      </c>
      <c r="CZ141" s="89" t="s">
        <v>65</v>
      </c>
      <c r="DA141" s="220"/>
      <c r="DB141" s="220"/>
      <c r="DC141" s="220"/>
      <c r="DD141" s="220"/>
      <c r="DE141" s="220"/>
      <c r="DF141" s="220"/>
      <c r="DG141" s="220"/>
      <c r="DH141" s="220"/>
    </row>
    <row r="142" spans="1:112" ht="12" hidden="1" outlineLevel="2" x14ac:dyDescent="0.3">
      <c r="A142" s="46" t="s">
        <v>2</v>
      </c>
      <c r="B142" s="15" t="s">
        <v>65</v>
      </c>
      <c r="C142" s="15" t="s">
        <v>65</v>
      </c>
      <c r="D142" s="15" t="s">
        <v>65</v>
      </c>
      <c r="E142" s="15" t="s">
        <v>65</v>
      </c>
      <c r="F142" s="16">
        <f t="shared" ref="F142:G142" si="2554">IF(AND(B140&lt;0,F140&gt;0),"n/a",F140/B140-1)</f>
        <v>0.18983574991977115</v>
      </c>
      <c r="G142" s="16">
        <f t="shared" si="2554"/>
        <v>0.19541517775059747</v>
      </c>
      <c r="H142" s="16">
        <f t="shared" ref="H142" si="2555">IF(AND(D140&lt;0,H140&gt;0),"n/a",H140/D140-1)</f>
        <v>0.21916666666666673</v>
      </c>
      <c r="I142" s="16">
        <f t="shared" ref="I142" si="2556">IF(AND(E140&lt;0,I140&gt;0),"n/a",I140/E140-1)</f>
        <v>3.6294172535251024E-2</v>
      </c>
      <c r="J142" s="16">
        <f t="shared" ref="J142" si="2557">IF(AND(F140&lt;0,J140&gt;0),"n/a",J140/F140-1)</f>
        <v>3.4258173538925574E-2</v>
      </c>
      <c r="K142" s="16">
        <f t="shared" ref="K142" si="2558">IF(AND(G140&lt;0,K140&gt;0),"n/a",K140/G140-1)</f>
        <v>-1.1890357473626101E-2</v>
      </c>
      <c r="L142" s="16">
        <f t="shared" ref="L142" si="2559">IF(AND(H140&lt;0,L140&gt;0),"n/a",L140/H140-1)</f>
        <v>8.1281157212793609E-2</v>
      </c>
      <c r="M142" s="16">
        <f t="shared" ref="M142" si="2560">IF(AND(I140&lt;0,M140&gt;0),"n/a",M140/I140-1)</f>
        <v>0.12773245444905035</v>
      </c>
      <c r="N142" s="16">
        <f t="shared" ref="N142" si="2561">IF(AND(J140&lt;0,N140&gt;0),"n/a",N140/J140-1)</f>
        <v>0.15892325812050601</v>
      </c>
      <c r="O142" s="16">
        <f t="shared" ref="O142" si="2562">IF(AND(K140&lt;0,O140&gt;0),"n/a",O140/K140-1)</f>
        <v>0.33315272134417007</v>
      </c>
      <c r="P142" s="16">
        <f t="shared" ref="P142" si="2563">IF(AND(L140&lt;0,P140&gt;0),"n/a",P140/L140-1)</f>
        <v>0.40320688681471184</v>
      </c>
      <c r="Q142" s="16">
        <f t="shared" ref="Q142" si="2564">IF(AND(M140&lt;0,Q140&gt;0),"n/a",Q140/M140-1)</f>
        <v>0.51793083021040864</v>
      </c>
      <c r="R142" s="16">
        <f t="shared" ref="R142" si="2565">IF(AND(N140&lt;0,R140&gt;0),"n/a",R140/N140-1)</f>
        <v>0.58259999244627392</v>
      </c>
      <c r="S142" s="16">
        <f t="shared" ref="S142" si="2566">IF(AND(O140&lt;0,S140&gt;0),"n/a",S140/O140-1)</f>
        <v>0.46768837584994061</v>
      </c>
      <c r="T142" s="16">
        <f t="shared" ref="T142" si="2567">IF(AND(P140&lt;0,T140&gt;0),"n/a",T140/P140-1)</f>
        <v>0.44725250278086781</v>
      </c>
      <c r="U142" s="16">
        <f t="shared" ref="U142" si="2568">IF(AND(Q140&lt;0,U140&gt;0),"n/a",U140/Q140-1)</f>
        <v>0.35017238752558977</v>
      </c>
      <c r="V142" s="16">
        <f t="shared" ref="V142" si="2569">IF(AND(R140&lt;0,V140&gt;0),"n/a",V140/R140-1)</f>
        <v>0.29677299765768494</v>
      </c>
      <c r="W142" s="16">
        <f t="shared" ref="W142" si="2570">IF(AND(S140&lt;0,W140&gt;0),"n/a",W140/S140-1)</f>
        <v>0.26322433855750327</v>
      </c>
      <c r="X142" s="16">
        <f t="shared" ref="X142" si="2571">IF(AND(T140&lt;0,X140&gt;0),"n/a",X140/T140-1)</f>
        <v>0.27034418903966539</v>
      </c>
      <c r="Y142" s="16">
        <f t="shared" ref="Y142" si="2572">IF(AND(U140&lt;0,Y140&gt;0),"n/a",Y140/U140-1)</f>
        <v>0.37364841255434111</v>
      </c>
      <c r="Z142" s="16">
        <f t="shared" ref="Z142" si="2573">IF(AND(V140&lt;0,Z140&gt;0),"n/a",Z140/V140-1)</f>
        <v>0.36606026118063162</v>
      </c>
      <c r="AA142" s="16">
        <f t="shared" ref="AA142" si="2574">IF(AND(W140&lt;0,AA140&gt;0),"n/a",AA140/W140-1)</f>
        <v>0.41981057488723761</v>
      </c>
      <c r="AB142" s="16">
        <f t="shared" ref="AB142" si="2575">IF(AND(X140&lt;0,AB140&gt;0),"n/a",AB140/X140-1)</f>
        <v>0.37077466122507641</v>
      </c>
      <c r="AC142" s="16">
        <f t="shared" ref="AC142" si="2576">IF(AND(Y140&lt;0,AC140&gt;0),"n/a",AC140/Y140-1)</f>
        <v>0.31009631189759723</v>
      </c>
      <c r="AD142" s="16">
        <f t="shared" ref="AD142" si="2577">IF(AND(Z140&lt;0,AD140&gt;0),"n/a",AD140/Z140-1)</f>
        <v>0.29062493544629864</v>
      </c>
      <c r="AE142" s="16">
        <f t="shared" ref="AE142" si="2578">IF(AND(AA140&lt;0,AE140&gt;0),"n/a",AE140/AA140-1)</f>
        <v>0.25386618119293591</v>
      </c>
      <c r="AF142" s="16">
        <f t="shared" ref="AF142" si="2579">IF(AND(AB140&lt;0,AF140&gt;0),"n/a",AF140/AB140-1)</f>
        <v>0.28317800749741839</v>
      </c>
      <c r="AG142" s="16">
        <f t="shared" ref="AG142" si="2580">IF(AND(AC140&lt;0,AG140&gt;0),"n/a",AG140/AC140-1)</f>
        <v>0.29342763704987362</v>
      </c>
      <c r="AH142" s="16">
        <f t="shared" ref="AH142" si="2581">IF(AND(AD140&lt;0,AH140&gt;0),"n/a",AH140/AD140-1)</f>
        <v>0.32317508504968107</v>
      </c>
      <c r="AI142" s="16">
        <f t="shared" ref="AI142" si="2582">IF(AND(AE140&lt;0,AI140&gt;0),"n/a",AI140/AE140-1)</f>
        <v>0.27716189898211008</v>
      </c>
      <c r="AJ142" s="16">
        <f t="shared" ref="AJ142" si="2583">IF(AND(AF140&lt;0,AJ140&gt;0),"n/a",AJ140/AF140-1)</f>
        <v>0.21827253797606572</v>
      </c>
      <c r="AK142" s="16">
        <f t="shared" ref="AK142" si="2584">IF(AND(AG140&lt;0,AK140&gt;0),"n/a",AK140/AG140-1)</f>
        <v>0.19491146866859466</v>
      </c>
      <c r="AL142" s="16">
        <f t="shared" ref="AL142" si="2585">IF(AND(AH140&lt;0,AL140&gt;0),"n/a",AL140/AH140-1)</f>
        <v>0.16936282684047721</v>
      </c>
      <c r="AM142" s="16">
        <f t="shared" ref="AM142" si="2586">IF(AND(AI140&lt;0,AM140&gt;0),"n/a",AM140/AI140-1)</f>
        <v>0.17983980759980933</v>
      </c>
      <c r="AN142" s="16">
        <f t="shared" ref="AN142" si="2587">IF(AND(AJ140&lt;0,AN140&gt;0),"n/a",AN140/AJ140-1)</f>
        <v>0.19051541249100956</v>
      </c>
      <c r="AO142" s="16">
        <f t="shared" ref="AO142" si="2588">IF(AND(AK140&lt;0,AO140&gt;0),"n/a",AO140/AK140-1)</f>
        <v>0.15757062320938964</v>
      </c>
      <c r="AP142" s="16">
        <f t="shared" ref="AP142" si="2589">IF(AND(AL140&lt;0,AP140&gt;0),"n/a",AP140/AL140-1)</f>
        <v>6.6975172259146287E-2</v>
      </c>
      <c r="AQ142" s="16">
        <f t="shared" ref="AQ142" si="2590">IF(AND(AM140&lt;0,AQ140&gt;0),"n/a",AQ140/AM140-1)</f>
        <v>-1.4505970931378953E-2</v>
      </c>
      <c r="AR142" s="16">
        <f t="shared" ref="AR142" si="2591">IF(AND(AN140&lt;0,AR140&gt;0),"n/a",AR140/AN140-1)</f>
        <v>9.1048028718384577E-2</v>
      </c>
      <c r="AS142" s="16">
        <f t="shared" ref="AS142" si="2592">IF(AND(AO140&lt;0,AS140&gt;0),"n/a",AS140/AO140-1)</f>
        <v>0.170475638443085</v>
      </c>
      <c r="AT142" s="16">
        <f t="shared" ref="AT142" si="2593">IF(AND(AP140&lt;0,AT140&gt;0),"n/a",AT140/AP140-1)</f>
        <v>0.33130695745461081</v>
      </c>
      <c r="AU142" s="16">
        <f t="shared" ref="AU142" si="2594">IF(AND(AQ140&lt;0,AU140&gt;0),"n/a",AU140/AQ140-1)</f>
        <v>0.45488359149570146</v>
      </c>
      <c r="AV142" s="16">
        <f t="shared" ref="AV142" si="2595">IF(AND(AR140&lt;0,AV140&gt;0),"n/a",AV140/AR140-1)</f>
        <v>0.25418177333235703</v>
      </c>
      <c r="AW142" s="16">
        <f t="shared" ref="AW142" si="2596">IF(AND(AS140&lt;0,AW140&gt;0),"n/a",AW140/AS140-1)</f>
        <v>0.15312570356226329</v>
      </c>
      <c r="AX142" s="16">
        <f t="shared" ref="AX142" si="2597">IF(AND(AT140&lt;0,AX140&gt;0),"n/a",AX140/AT140-1)</f>
        <v>3.1271398936548289E-2</v>
      </c>
      <c r="AY142" s="34">
        <f t="shared" ref="AY142" si="2598">IF(AND(AU140&lt;0,AY140&gt;0),"n/a",AY140/AU140-1)</f>
        <v>-2.8400031949529336E-2</v>
      </c>
      <c r="AZ142" s="34">
        <f t="shared" ref="AZ142" si="2599">IF(AND(AV140&lt;0,AZ140&gt;0),"n/a",AZ140/AV140-1)</f>
        <v>-5.1729634163616312E-2</v>
      </c>
      <c r="BA142" s="34">
        <f t="shared" ref="BA142:BE142" si="2600">IF(AND(AW140&lt;0,BA140&gt;0),"n/a",BA140/AW140-1)</f>
        <v>-5.9233303393905645E-2</v>
      </c>
      <c r="BB142" s="34">
        <f t="shared" si="2600"/>
        <v>2.1708718173351516E-2</v>
      </c>
      <c r="BC142" s="34">
        <f t="shared" si="2600"/>
        <v>8.3775182718612839E-2</v>
      </c>
      <c r="BD142" s="34">
        <f t="shared" si="2600"/>
        <v>0.19792421786326009</v>
      </c>
      <c r="BE142" s="34">
        <f t="shared" si="2600"/>
        <v>0.19762376386458747</v>
      </c>
      <c r="BF142" s="219"/>
      <c r="BG142" s="219"/>
      <c r="BH142" s="219"/>
      <c r="BI142" s="219"/>
      <c r="BJ142" s="219"/>
      <c r="BK142" s="219"/>
      <c r="BL142" s="219"/>
      <c r="BM142" s="219"/>
      <c r="BN142" s="302"/>
      <c r="BO142" s="302"/>
      <c r="BP142" s="302"/>
      <c r="BQ142" s="302"/>
      <c r="BR142" s="302"/>
      <c r="BS142" s="302"/>
      <c r="BT142" s="302"/>
      <c r="BU142" s="302"/>
      <c r="BV142" s="302"/>
      <c r="BW142" s="302"/>
      <c r="BX142" s="302"/>
      <c r="BY142" s="302"/>
      <c r="BZ142" s="302"/>
      <c r="CA142" s="302"/>
      <c r="CB142" s="302"/>
      <c r="CC142" s="302"/>
      <c r="CD142" s="302"/>
      <c r="CE142" s="302"/>
      <c r="CF142" s="302"/>
      <c r="CG142" s="302"/>
      <c r="CH142" s="302"/>
      <c r="CI142" s="302"/>
      <c r="CJ142" s="302"/>
      <c r="CK142" s="302"/>
      <c r="CM142" s="89" t="s">
        <v>65</v>
      </c>
      <c r="CN142" s="89" t="s">
        <v>65</v>
      </c>
      <c r="CO142" s="90">
        <f>IF(AND(CN140&lt;0,CO140&gt;0),"n/a",CO140/CN140-1)</f>
        <v>3.6977958779654152E-2</v>
      </c>
      <c r="CP142" s="90">
        <f t="shared" ref="CP142:CZ142" si="2601">IF(AND(CO140&lt;0,CP140&gt;0),"n/a",CP140/CO140-1)</f>
        <v>0.35949534419903983</v>
      </c>
      <c r="CQ142" s="90">
        <f t="shared" si="2601"/>
        <v>0.43319523885418287</v>
      </c>
      <c r="CR142" s="90">
        <f t="shared" si="2601"/>
        <v>0.30497685306673961</v>
      </c>
      <c r="CS142" s="90">
        <f t="shared" si="2601"/>
        <v>0.36163313308217093</v>
      </c>
      <c r="CT142" s="90">
        <f t="shared" si="2601"/>
        <v>0.28539961510275669</v>
      </c>
      <c r="CU142" s="90">
        <f t="shared" si="2601"/>
        <v>0.23470595988283716</v>
      </c>
      <c r="CV142" s="90">
        <f t="shared" si="2601"/>
        <v>0.16929733190947904</v>
      </c>
      <c r="CW142" s="90">
        <f t="shared" si="2601"/>
        <v>9.9387047500352876E-2</v>
      </c>
      <c r="CX142" s="90">
        <f t="shared" si="2601"/>
        <v>0.2662523025198944</v>
      </c>
      <c r="CY142" s="90">
        <f t="shared" si="2601"/>
        <v>-3.935089813820758E-2</v>
      </c>
      <c r="CZ142" s="90">
        <f t="shared" si="2601"/>
        <v>0.13162952074129608</v>
      </c>
      <c r="DA142" s="220"/>
      <c r="DB142" s="220"/>
      <c r="DC142" s="220"/>
      <c r="DD142" s="220"/>
      <c r="DE142" s="220"/>
      <c r="DF142" s="220"/>
      <c r="DG142" s="220"/>
      <c r="DH142" s="220"/>
    </row>
    <row r="143" spans="1:112" ht="12" hidden="1" outlineLevel="2" x14ac:dyDescent="0.3">
      <c r="A143" s="291" t="s">
        <v>407</v>
      </c>
      <c r="B143" s="320">
        <f>B$14/B109</f>
        <v>1.6076923076923078</v>
      </c>
      <c r="C143" s="320">
        <f>C$14/C109</f>
        <v>1.7755474452554745</v>
      </c>
      <c r="D143" s="320">
        <f t="shared" ref="D143:BE143" si="2602">D$14/D109</f>
        <v>1.8055555555555556</v>
      </c>
      <c r="E143" s="320">
        <f t="shared" si="2602"/>
        <v>2.3327922077922079</v>
      </c>
      <c r="F143" s="320">
        <f t="shared" si="2602"/>
        <v>2.03680981595092</v>
      </c>
      <c r="G143" s="320">
        <f t="shared" si="2602"/>
        <v>2.3337278106508874</v>
      </c>
      <c r="H143" s="320">
        <f t="shared" si="2602"/>
        <v>2.2428977272727271</v>
      </c>
      <c r="I143" s="320">
        <f t="shared" si="2602"/>
        <v>2.5824022346368714</v>
      </c>
      <c r="J143" s="320">
        <f t="shared" si="2602"/>
        <v>2.290983606557377</v>
      </c>
      <c r="K143" s="320">
        <f t="shared" si="2602"/>
        <v>2.5735913978494622</v>
      </c>
      <c r="L143" s="320">
        <f t="shared" si="2602"/>
        <v>2.8465608465608465</v>
      </c>
      <c r="M143" s="320">
        <f t="shared" si="2602"/>
        <v>3.2694300518134716</v>
      </c>
      <c r="N143" s="320">
        <f t="shared" si="2602"/>
        <v>2.8307692307692309</v>
      </c>
      <c r="O143" s="320">
        <f t="shared" si="2602"/>
        <v>3.6414141414141414</v>
      </c>
      <c r="P143" s="320">
        <f t="shared" si="2602"/>
        <v>4.1809045226130657</v>
      </c>
      <c r="Q143" s="320">
        <f t="shared" si="2602"/>
        <v>5.3134328358208958</v>
      </c>
      <c r="R143" s="320">
        <f t="shared" si="2602"/>
        <v>5.1435643564356432</v>
      </c>
      <c r="S143" s="320">
        <f t="shared" si="2602"/>
        <v>5.7598039215686274</v>
      </c>
      <c r="T143" s="320">
        <f t="shared" si="2602"/>
        <v>6.6116504854368934</v>
      </c>
      <c r="U143" s="320">
        <f t="shared" si="2602"/>
        <v>8.2163461538461533</v>
      </c>
      <c r="V143" s="320">
        <f t="shared" si="2602"/>
        <v>7.5809523809523807</v>
      </c>
      <c r="W143" s="320">
        <f t="shared" si="2602"/>
        <v>8.5727699530516439</v>
      </c>
      <c r="X143" s="320">
        <f t="shared" si="2602"/>
        <v>9.7921478060046194</v>
      </c>
      <c r="Y143" s="320">
        <f t="shared" si="2602"/>
        <v>13</v>
      </c>
      <c r="Z143" s="320">
        <f t="shared" si="2602"/>
        <v>11.77927927927928</v>
      </c>
      <c r="AA143" s="320">
        <f t="shared" si="2602"/>
        <v>13.61504424778761</v>
      </c>
      <c r="AB143" s="320">
        <f t="shared" si="2602"/>
        <v>14.982532751091703</v>
      </c>
      <c r="AC143" s="320">
        <f t="shared" si="2602"/>
        <v>19.1991341991342</v>
      </c>
      <c r="AD143" s="320">
        <f t="shared" si="2602"/>
        <v>16.457264957264957</v>
      </c>
      <c r="AE143" s="320">
        <f t="shared" si="2602"/>
        <v>18.89596602972399</v>
      </c>
      <c r="AF143" s="320">
        <f t="shared" si="2602"/>
        <v>20.535117056856187</v>
      </c>
      <c r="AG143" s="320">
        <f t="shared" si="2602"/>
        <v>26.29350104821803</v>
      </c>
      <c r="AH143" s="320">
        <f t="shared" si="2602"/>
        <v>23.01958673236987</v>
      </c>
      <c r="AI143" s="320">
        <f t="shared" si="2602"/>
        <v>25.454168394856907</v>
      </c>
      <c r="AJ143" s="320">
        <f t="shared" si="2602"/>
        <v>27.064902852418353</v>
      </c>
      <c r="AK143" s="320">
        <f t="shared" si="2602"/>
        <v>34.074380165289256</v>
      </c>
      <c r="AL143" s="320">
        <f t="shared" si="2602"/>
        <v>29.611510791366907</v>
      </c>
      <c r="AM143" s="320">
        <f t="shared" si="2602"/>
        <v>32.521605405339081</v>
      </c>
      <c r="AN143" s="320">
        <f t="shared" si="2602"/>
        <v>33.699351701782817</v>
      </c>
      <c r="AO143" s="320">
        <f t="shared" si="2602"/>
        <v>40.407258064516128</v>
      </c>
      <c r="AP143" s="320">
        <f t="shared" si="2602"/>
        <v>33.118577075098813</v>
      </c>
      <c r="AQ143" s="320">
        <f t="shared" si="2602"/>
        <v>35.38671875</v>
      </c>
      <c r="AR143" s="320">
        <f t="shared" si="2602"/>
        <v>39.168627450980395</v>
      </c>
      <c r="AS143" s="320">
        <f t="shared" si="2602"/>
        <v>50.968992248062015</v>
      </c>
      <c r="AT143" s="320">
        <f t="shared" si="2602"/>
        <v>45.934362934362937</v>
      </c>
      <c r="AU143" s="320">
        <f t="shared" si="2602"/>
        <v>51.606177606177603</v>
      </c>
      <c r="AV143" s="320">
        <f t="shared" si="2602"/>
        <v>50.168582375478927</v>
      </c>
      <c r="AW143" s="320">
        <f t="shared" si="2602"/>
        <v>57.488549618320612</v>
      </c>
      <c r="AX143" s="320">
        <f t="shared" si="2602"/>
        <v>45.718631178707227</v>
      </c>
      <c r="AY143" s="320">
        <f t="shared" si="2602"/>
        <v>48.439393939393938</v>
      </c>
      <c r="AZ143" s="320">
        <f t="shared" si="2602"/>
        <v>47.992481203007522</v>
      </c>
      <c r="BA143" s="320">
        <f t="shared" si="2602"/>
        <v>56.409774436090224</v>
      </c>
      <c r="BB143" s="320">
        <f t="shared" si="2602"/>
        <v>47.249070631970262</v>
      </c>
      <c r="BC143" s="320">
        <f t="shared" si="2602"/>
        <v>52.337037037037035</v>
      </c>
      <c r="BD143" s="320">
        <f t="shared" si="2602"/>
        <v>55.188191881918819</v>
      </c>
      <c r="BE143" s="320">
        <f t="shared" si="2602"/>
        <v>65.382352941176464</v>
      </c>
      <c r="BF143" s="219"/>
      <c r="BG143" s="219"/>
      <c r="BH143" s="219"/>
      <c r="BI143" s="219"/>
      <c r="BJ143" s="219"/>
      <c r="BK143" s="219"/>
      <c r="BL143" s="219"/>
      <c r="BM143" s="219"/>
      <c r="BN143" s="302"/>
      <c r="BO143" s="302"/>
      <c r="BP143" s="302"/>
      <c r="BQ143" s="302"/>
      <c r="BR143" s="302"/>
      <c r="BS143" s="302"/>
      <c r="BT143" s="302"/>
      <c r="BU143" s="302"/>
      <c r="BV143" s="302"/>
      <c r="BW143" s="302"/>
      <c r="BX143" s="302"/>
      <c r="BY143" s="302"/>
      <c r="BZ143" s="302"/>
      <c r="CA143" s="302"/>
      <c r="CB143" s="302"/>
      <c r="CC143" s="302"/>
      <c r="CD143" s="302"/>
      <c r="CE143" s="302"/>
      <c r="CF143" s="302"/>
      <c r="CG143" s="302"/>
      <c r="CH143" s="302"/>
      <c r="CI143" s="302"/>
      <c r="CJ143" s="302"/>
      <c r="CK143" s="302"/>
      <c r="CM143" s="89" t="s">
        <v>65</v>
      </c>
      <c r="CN143" s="102">
        <f>CN$14/AVERAGE(CN109,CM109)</f>
        <v>9.5099099099099096</v>
      </c>
      <c r="CO143" s="102">
        <f t="shared" ref="CO143:CZ143" si="2603">CO$14/AVERAGE(CO109,CN109)</f>
        <v>11.112569892473118</v>
      </c>
      <c r="CP143" s="102">
        <f t="shared" si="2603"/>
        <v>16.106598984771573</v>
      </c>
      <c r="CQ143" s="102">
        <f t="shared" si="2603"/>
        <v>25.843520782396087</v>
      </c>
      <c r="CR143" s="102">
        <f t="shared" si="2603"/>
        <v>39.274004683840751</v>
      </c>
      <c r="CS143" s="102">
        <f t="shared" si="2603"/>
        <v>60.257777777777775</v>
      </c>
      <c r="CT143" s="102">
        <f t="shared" si="2603"/>
        <v>82.998935037273696</v>
      </c>
      <c r="CU143" s="102">
        <f t="shared" si="2603"/>
        <v>110.25598335067637</v>
      </c>
      <c r="CV143" s="102">
        <f t="shared" si="2603"/>
        <v>136.70408163265307</v>
      </c>
      <c r="CW143" s="102">
        <f t="shared" si="2603"/>
        <v>160.37944664031622</v>
      </c>
      <c r="CX143" s="102">
        <f t="shared" si="2603"/>
        <v>205.4576923076923</v>
      </c>
      <c r="CY143" s="102">
        <f t="shared" si="2603"/>
        <v>199.17803030303031</v>
      </c>
      <c r="CZ143" s="102">
        <f t="shared" si="2603"/>
        <v>221.49070631970261</v>
      </c>
      <c r="DA143" s="220"/>
      <c r="DB143" s="321"/>
      <c r="DC143" s="220"/>
      <c r="DD143" s="220"/>
      <c r="DE143" s="220"/>
      <c r="DF143" s="220"/>
      <c r="DG143" s="220"/>
      <c r="DH143" s="220"/>
    </row>
    <row r="144" spans="1:112" ht="12" hidden="1" outlineLevel="2" x14ac:dyDescent="0.3">
      <c r="A144" s="140" t="s">
        <v>1</v>
      </c>
      <c r="B144" s="15" t="s">
        <v>65</v>
      </c>
      <c r="C144" s="16">
        <f>IF(AND(B143&lt;0,C143&gt;0),"n/a",C143/B143-1)</f>
        <v>0.10440750183354863</v>
      </c>
      <c r="D144" s="16">
        <f>IF(AND(C143&lt;0,D143&gt;0),"n/a",D143/C143-1)</f>
        <v>1.6900765102203952E-2</v>
      </c>
      <c r="E144" s="16">
        <f t="shared" ref="E144" si="2604">IF(AND(D143&lt;0,E143&gt;0),"n/a",E143/D143-1)</f>
        <v>0.2920079920079921</v>
      </c>
      <c r="F144" s="16">
        <f t="shared" ref="F144" si="2605">IF(AND(E143&lt;0,F143&gt;0),"n/a",F143/E143-1)</f>
        <v>-0.12687902113725347</v>
      </c>
      <c r="G144" s="16">
        <f t="shared" ref="G144" si="2606">IF(AND(F143&lt;0,G143&gt;0),"n/a",G143/F143-1)</f>
        <v>0.14577600342197194</v>
      </c>
      <c r="H144" s="16">
        <f t="shared" ref="H144" si="2607">IF(AND(G143&lt;0,H143&gt;0),"n/a",H143/G143-1)</f>
        <v>-3.8920598607781742E-2</v>
      </c>
      <c r="I144" s="16">
        <f t="shared" ref="I144" si="2608">IF(AND(H143&lt;0,I143&gt;0),"n/a",I143/H143-1)</f>
        <v>0.15136869739351333</v>
      </c>
      <c r="J144" s="16">
        <f t="shared" ref="J144" si="2609">IF(AND(I143&lt;0,J143&gt;0),"n/a",J143/I143-1)</f>
        <v>-0.11284788410217306</v>
      </c>
      <c r="K144" s="16">
        <f t="shared" ref="K144" si="2610">IF(AND(J143&lt;0,K143&gt;0),"n/a",K143/J143-1)</f>
        <v>0.12335653144055247</v>
      </c>
      <c r="L144" s="16">
        <f t="shared" ref="L144" si="2611">IF(AND(K143&lt;0,L143&gt;0),"n/a",L143/K143-1)</f>
        <v>0.10606557394444294</v>
      </c>
      <c r="M144" s="16">
        <f t="shared" ref="M144" si="2612">IF(AND(L143&lt;0,M143&gt;0),"n/a",M143/L143-1)</f>
        <v>0.14855442340659142</v>
      </c>
      <c r="N144" s="16">
        <f t="shared" ref="N144" si="2613">IF(AND(M143&lt;0,N143&gt;0),"n/a",N143/M143-1)</f>
        <v>-0.13417042545410218</v>
      </c>
      <c r="O144" s="16">
        <f t="shared" ref="O144" si="2614">IF(AND(N143&lt;0,O143&gt;0),"n/a",O143/N143-1)</f>
        <v>0.28636912604303899</v>
      </c>
      <c r="P144" s="16">
        <f t="shared" ref="P144" si="2615">IF(AND(O143&lt;0,P143&gt;0),"n/a",P143/O143-1)</f>
        <v>0.14815408526683349</v>
      </c>
      <c r="Q144" s="16">
        <f t="shared" ref="Q144" si="2616">IF(AND(P143&lt;0,Q143&gt;0),"n/a",Q143/P143-1)</f>
        <v>0.27088117106773812</v>
      </c>
      <c r="R144" s="16">
        <f t="shared" ref="R144" si="2617">IF(AND(Q143&lt;0,R143&gt;0),"n/a",R143/Q143-1)</f>
        <v>-3.1969629547224487E-2</v>
      </c>
      <c r="S144" s="16">
        <f t="shared" ref="S144" si="2618">IF(AND(R143&lt;0,S143&gt;0),"n/a",S143/R143-1)</f>
        <v>0.1198078846553059</v>
      </c>
      <c r="T144" s="16">
        <f t="shared" ref="T144" si="2619">IF(AND(S143&lt;0,T143&gt;0),"n/a",T143/S143-1)</f>
        <v>0.14789506300351163</v>
      </c>
      <c r="U144" s="16">
        <f t="shared" ref="U144" si="2620">IF(AND(T143&lt;0,U143&gt;0),"n/a",U143/T143-1)</f>
        <v>0.24270727437026984</v>
      </c>
      <c r="V144" s="16">
        <f t="shared" ref="V144" si="2621">IF(AND(U143&lt;0,V143&gt;0),"n/a",V143/U143-1)</f>
        <v>-7.7332887514280135E-2</v>
      </c>
      <c r="W144" s="16">
        <f t="shared" ref="W144" si="2622">IF(AND(V143&lt;0,W143&gt;0),"n/a",W143/V143-1)</f>
        <v>0.13083020737490281</v>
      </c>
      <c r="X144" s="16">
        <f t="shared" ref="X144" si="2623">IF(AND(W143&lt;0,X143&gt;0),"n/a",X143/W143-1)</f>
        <v>0.14223848996658472</v>
      </c>
      <c r="Y144" s="16">
        <f t="shared" ref="Y144" si="2624">IF(AND(X143&lt;0,Y143&gt;0),"n/a",Y143/X143-1)</f>
        <v>0.32759433962264151</v>
      </c>
      <c r="Z144" s="16">
        <f t="shared" ref="Z144" si="2625">IF(AND(Y143&lt;0,Z143&gt;0),"n/a",Z143/Y143-1)</f>
        <v>-9.3901593901593916E-2</v>
      </c>
      <c r="AA144" s="16">
        <f t="shared" ref="AA144" si="2626">IF(AND(Z143&lt;0,AA143&gt;0),"n/a",AA143/Z143-1)</f>
        <v>0.15584696864583147</v>
      </c>
      <c r="AB144" s="16">
        <f t="shared" ref="AB144" si="2627">IF(AND(AA143&lt;0,AB143&gt;0),"n/a",AB143/AA143-1)</f>
        <v>0.1004395195796961</v>
      </c>
      <c r="AC144" s="16">
        <f t="shared" ref="AC144" si="2628">IF(AND(AB143&lt;0,AC143&gt;0),"n/a",AC143/AB143-1)</f>
        <v>0.28143448895416245</v>
      </c>
      <c r="AD144" s="16">
        <f t="shared" ref="AD144" si="2629">IF(AND(AC143&lt;0,AD143&gt;0),"n/a",AD143/AC143-1)</f>
        <v>-0.14281212962159973</v>
      </c>
      <c r="AE144" s="16">
        <f t="shared" ref="AE144" si="2630">IF(AND(AD143&lt;0,AE143&gt;0),"n/a",AE143/AD143-1)</f>
        <v>0.14818386158281327</v>
      </c>
      <c r="AF144" s="16">
        <f t="shared" ref="AF144" si="2631">IF(AND(AE143&lt;0,AF143&gt;0),"n/a",AF143/AE143-1)</f>
        <v>8.6746082447108463E-2</v>
      </c>
      <c r="AG144" s="16">
        <f t="shared" ref="AG144" si="2632">IF(AND(AF143&lt;0,AG143&gt;0),"n/a",AG143/AF143-1)</f>
        <v>0.28041641912332094</v>
      </c>
      <c r="AH144" s="16">
        <f t="shared" ref="AH144" si="2633">IF(AND(AG143&lt;0,AH143&gt;0),"n/a",AH143/AG143-1)</f>
        <v>-0.12451420257212342</v>
      </c>
      <c r="AI144" s="16">
        <f t="shared" ref="AI144" si="2634">IF(AND(AH143&lt;0,AI143&gt;0),"n/a",AI143/AH143-1)</f>
        <v>0.10576131060874161</v>
      </c>
      <c r="AJ144" s="16">
        <f t="shared" ref="AJ144" si="2635">IF(AND(AI143&lt;0,AJ143&gt;0),"n/a",AJ143/AI143-1)</f>
        <v>6.3279791057204493E-2</v>
      </c>
      <c r="AK144" s="16">
        <f t="shared" ref="AK144" si="2636">IF(AND(AJ143&lt;0,AK143&gt;0),"n/a",AK143/AJ143-1)</f>
        <v>0.2589877137595038</v>
      </c>
      <c r="AL144" s="16">
        <f t="shared" ref="AL144" si="2637">IF(AND(AK143&lt;0,AL143&gt;0),"n/a",AL143/AK143-1)</f>
        <v>-0.13097433767756594</v>
      </c>
      <c r="AM144" s="16">
        <f t="shared" ref="AM144" si="2638">IF(AND(AL143&lt;0,AM143&gt;0),"n/a",AM143/AL143-1)</f>
        <v>9.827578992763164E-2</v>
      </c>
      <c r="AN144" s="16">
        <f t="shared" ref="AN144" si="2639">IF(AND(AM143&lt;0,AN143&gt;0),"n/a",AN143/AM143-1)</f>
        <v>3.6214272996817787E-2</v>
      </c>
      <c r="AO144" s="16">
        <f t="shared" ref="AO144" si="2640">IF(AND(AN143&lt;0,AO143&gt;0),"n/a",AO143/AN143-1)</f>
        <v>0.1990514957704197</v>
      </c>
      <c r="AP144" s="16">
        <f t="shared" ref="AP144" si="2641">IF(AND(AO143&lt;0,AP143&gt;0),"n/a",AP143/AO143-1)</f>
        <v>-0.1803804895095793</v>
      </c>
      <c r="AQ144" s="16">
        <f t="shared" ref="AQ144" si="2642">IF(AND(AP143&lt;0,AQ143&gt;0),"n/a",AQ143/AP143-1)</f>
        <v>6.8485480815133171E-2</v>
      </c>
      <c r="AR144" s="16">
        <f t="shared" ref="AR144" si="2643">IF(AND(AQ143&lt;0,AR143&gt;0),"n/a",AR143/AQ143-1)</f>
        <v>0.10687367562103778</v>
      </c>
      <c r="AS144" s="16">
        <f t="shared" ref="AS144" si="2644">IF(AND(AR143&lt;0,AS143&gt;0),"n/a",AS143/AR143-1)</f>
        <v>0.3012708273183633</v>
      </c>
      <c r="AT144" s="16">
        <f t="shared" ref="AT144" si="2645">IF(AND(AS143&lt;0,AT143&gt;0),"n/a",AT143/AS143-1)</f>
        <v>-9.8778278550141652E-2</v>
      </c>
      <c r="AU144" s="16">
        <f t="shared" ref="AU144" si="2646">IF(AND(AT143&lt;0,AU143&gt;0),"n/a",AU143/AT143-1)</f>
        <v>0.12347650668235666</v>
      </c>
      <c r="AV144" s="16">
        <f t="shared" ref="AV144" si="2647">IF(AND(AU143&lt;0,AV143&gt;0),"n/a",AV143/AU143-1)</f>
        <v>-2.7857037614167024E-2</v>
      </c>
      <c r="AW144" s="16">
        <f t="shared" ref="AW144" si="2648">IF(AND(AV143&lt;0,AW143&gt;0),"n/a",AW143/AV143-1)</f>
        <v>0.1459073965466382</v>
      </c>
      <c r="AX144" s="16">
        <f t="shared" ref="AX144" si="2649">IF(AND(AW143&lt;0,AX143&gt;0),"n/a",AX143/AW143-1)</f>
        <v>-0.20473500406179168</v>
      </c>
      <c r="AY144" s="16">
        <f t="shared" ref="AY144" si="2650">IF(AND(AX143&lt;0,AY143&gt;0),"n/a",AY143/AX143-1)</f>
        <v>5.9511028448154146E-2</v>
      </c>
      <c r="AZ144" s="16">
        <f t="shared" ref="AZ144" si="2651">IF(AND(AY143&lt;0,AZ143&gt;0),"n/a",AZ143/AY143-1)</f>
        <v>-9.2262247736951686E-3</v>
      </c>
      <c r="BA144" s="16">
        <f t="shared" ref="BA144" si="2652">IF(AND(AZ143&lt;0,BA143&gt;0),"n/a",BA143/AZ143-1)</f>
        <v>0.17538774870750418</v>
      </c>
      <c r="BB144" s="16">
        <f t="shared" ref="BB144" si="2653">IF(AND(BA143&lt;0,BB143&gt;0),"n/a",BB143/BA143-1)</f>
        <v>-0.1623956822323166</v>
      </c>
      <c r="BC144" s="16">
        <f t="shared" ref="BC144" si="2654">IF(AND(BB143&lt;0,BC143&gt;0),"n/a",BC143/BB143-1)</f>
        <v>0.10768394673194037</v>
      </c>
      <c r="BD144" s="16">
        <f t="shared" ref="BD144" si="2655">IF(AND(BC143&lt;0,BD143&gt;0),"n/a",BD143/BC143-1)</f>
        <v>5.4476810425170274E-2</v>
      </c>
      <c r="BE144" s="16">
        <f t="shared" ref="BE144" si="2656">IF(AND(BD143&lt;0,BE143&gt;0),"n/a",BE143/BD143-1)</f>
        <v>0.18471634441420304</v>
      </c>
      <c r="BF144" s="219"/>
      <c r="BG144" s="219"/>
      <c r="BH144" s="219"/>
      <c r="BI144" s="219"/>
      <c r="BJ144" s="219"/>
      <c r="BK144" s="219"/>
      <c r="BL144" s="219"/>
      <c r="BM144" s="219"/>
      <c r="BN144" s="302"/>
      <c r="BO144" s="302"/>
      <c r="BP144" s="302"/>
      <c r="BQ144" s="302"/>
      <c r="BR144" s="302"/>
      <c r="BS144" s="302"/>
      <c r="BT144" s="302"/>
      <c r="BU144" s="302"/>
      <c r="BV144" s="302"/>
      <c r="BW144" s="302"/>
      <c r="BX144" s="302"/>
      <c r="BY144" s="302"/>
      <c r="BZ144" s="302"/>
      <c r="CA144" s="302"/>
      <c r="CB144" s="302"/>
      <c r="CC144" s="302"/>
      <c r="CD144" s="302"/>
      <c r="CE144" s="302"/>
      <c r="CF144" s="302"/>
      <c r="CG144" s="302"/>
      <c r="CH144" s="302"/>
      <c r="CI144" s="302"/>
      <c r="CJ144" s="302"/>
      <c r="CK144" s="302"/>
      <c r="CM144" s="89" t="s">
        <v>65</v>
      </c>
      <c r="CN144" s="181" t="s">
        <v>65</v>
      </c>
      <c r="CO144" s="182" t="s">
        <v>65</v>
      </c>
      <c r="CP144" s="181" t="s">
        <v>65</v>
      </c>
      <c r="CQ144" s="182" t="s">
        <v>65</v>
      </c>
      <c r="CR144" s="181" t="s">
        <v>65</v>
      </c>
      <c r="CS144" s="182" t="s">
        <v>65</v>
      </c>
      <c r="CT144" s="181" t="s">
        <v>65</v>
      </c>
      <c r="CU144" s="182" t="s">
        <v>65</v>
      </c>
      <c r="CV144" s="89" t="s">
        <v>65</v>
      </c>
      <c r="CW144" s="89" t="s">
        <v>65</v>
      </c>
      <c r="CX144" s="89" t="s">
        <v>65</v>
      </c>
      <c r="CY144" s="89" t="s">
        <v>65</v>
      </c>
      <c r="CZ144" s="89" t="s">
        <v>65</v>
      </c>
      <c r="DA144" s="220"/>
      <c r="DB144" s="321"/>
      <c r="DC144" s="220"/>
      <c r="DD144" s="220"/>
      <c r="DE144" s="220"/>
      <c r="DF144" s="220"/>
      <c r="DG144" s="220"/>
      <c r="DH144" s="220"/>
    </row>
    <row r="145" spans="1:112" ht="12" hidden="1" outlineLevel="2" x14ac:dyDescent="0.3">
      <c r="A145" s="140" t="s">
        <v>2</v>
      </c>
      <c r="B145" s="15" t="s">
        <v>65</v>
      </c>
      <c r="C145" s="15" t="s">
        <v>65</v>
      </c>
      <c r="D145" s="15" t="s">
        <v>65</v>
      </c>
      <c r="E145" s="15" t="s">
        <v>65</v>
      </c>
      <c r="F145" s="16">
        <f t="shared" ref="F145:G145" si="2657">IF(AND(B143&lt;0,F143&gt;0),"n/a",F143/B143-1)</f>
        <v>0.26691519652449558</v>
      </c>
      <c r="G145" s="16">
        <f t="shared" si="2657"/>
        <v>0.31437085327511438</v>
      </c>
      <c r="H145" s="16">
        <f t="shared" ref="H145" si="2658">IF(AND(D143&lt;0,H143&gt;0),"n/a",H143/D143-1)</f>
        <v>0.24222027972027949</v>
      </c>
      <c r="I145" s="16">
        <f t="shared" ref="I145" si="2659">IF(AND(E143&lt;0,I143&gt;0),"n/a",I143/E143-1)</f>
        <v>0.1070005403871348</v>
      </c>
      <c r="J145" s="16">
        <f t="shared" ref="J145" si="2660">IF(AND(F143&lt;0,J143&gt;0),"n/a",J143/F143-1)</f>
        <v>0.1247901441832906</v>
      </c>
      <c r="K145" s="16">
        <f t="shared" ref="K145" si="2661">IF(AND(G143&lt;0,K143&gt;0),"n/a",K143/G143-1)</f>
        <v>0.10278130384523121</v>
      </c>
      <c r="L145" s="16">
        <f t="shared" ref="L145" si="2662">IF(AND(H143&lt;0,L143&gt;0),"n/a",L143/H143-1)</f>
        <v>0.26914429131021911</v>
      </c>
      <c r="M145" s="16">
        <f t="shared" ref="M145" si="2663">IF(AND(I143&lt;0,M143&gt;0),"n/a",M143/I143-1)</f>
        <v>0.26604214012895921</v>
      </c>
      <c r="N145" s="16">
        <f t="shared" ref="N145" si="2664">IF(AND(J143&lt;0,N143&gt;0),"n/a",N143/J143-1)</f>
        <v>0.23561304527315263</v>
      </c>
      <c r="O145" s="16">
        <f t="shared" ref="O145" si="2665">IF(AND(K143&lt;0,O143&gt;0),"n/a",O143/K143-1)</f>
        <v>0.41491541526637454</v>
      </c>
      <c r="P145" s="16">
        <f t="shared" ref="P145" si="2666">IF(AND(L143&lt;0,P143&gt;0),"n/a",P143/L143-1)</f>
        <v>0.46875642151276842</v>
      </c>
      <c r="Q145" s="16">
        <f t="shared" ref="Q145" si="2667">IF(AND(M143&lt;0,Q143&gt;0),"n/a",Q143/M143-1)</f>
        <v>0.62518627149513928</v>
      </c>
      <c r="R145" s="16">
        <f t="shared" ref="R145" si="2668">IF(AND(N143&lt;0,R143&gt;0),"n/a",R143/N143-1)</f>
        <v>0.8170200172191131</v>
      </c>
      <c r="S145" s="16">
        <f t="shared" ref="S145" si="2669">IF(AND(O143&lt;0,S143&gt;0),"n/a",S143/O143-1)</f>
        <v>0.5817492045361834</v>
      </c>
      <c r="T145" s="16">
        <f t="shared" ref="T145" si="2670">IF(AND(P143&lt;0,T143&gt;0),"n/a",T143/P143-1)</f>
        <v>0.58139236370425684</v>
      </c>
      <c r="U145" s="16">
        <f t="shared" ref="U145" si="2671">IF(AND(Q143&lt;0,U143&gt;0),"n/a",U143/Q143-1)</f>
        <v>0.54633480985306804</v>
      </c>
      <c r="V145" s="16">
        <f t="shared" ref="V145" si="2672">IF(AND(R143&lt;0,V143&gt;0),"n/a",V143/R143-1)</f>
        <v>0.47387139648929844</v>
      </c>
      <c r="W145" s="16">
        <f t="shared" ref="W145" si="2673">IF(AND(S143&lt;0,W143&gt;0),"n/a",W143/S143-1)</f>
        <v>0.48837878333832796</v>
      </c>
      <c r="X145" s="16">
        <f t="shared" ref="X145" si="2674">IF(AND(T143&lt;0,X143&gt;0),"n/a",X143/T143-1)</f>
        <v>0.48104438181861342</v>
      </c>
      <c r="Y145" s="16">
        <f t="shared" ref="Y145" si="2675">IF(AND(U143&lt;0,Y143&gt;0),"n/a",Y143/U143-1)</f>
        <v>0.5822118197776478</v>
      </c>
      <c r="Z145" s="16">
        <f t="shared" ref="Z145" si="2676">IF(AND(V143&lt;0,Z143&gt;0),"n/a",Z143/V143-1)</f>
        <v>0.55379940241749304</v>
      </c>
      <c r="AA145" s="16">
        <f t="shared" ref="AA145" si="2677">IF(AND(W143&lt;0,AA143&gt;0),"n/a",AA143/W143-1)</f>
        <v>0.5881732884878208</v>
      </c>
      <c r="AB145" s="16">
        <f t="shared" ref="AB145" si="2678">IF(AND(X143&lt;0,AB143&gt;0),"n/a",AB143/X143-1)</f>
        <v>0.53005582104309124</v>
      </c>
      <c r="AC145" s="16">
        <f t="shared" ref="AC145" si="2679">IF(AND(Y143&lt;0,AC143&gt;0),"n/a",AC143/Y143-1)</f>
        <v>0.47685647685647692</v>
      </c>
      <c r="AD145" s="16">
        <f t="shared" ref="AD145" si="2680">IF(AND(Z143&lt;0,AD143&gt;0),"n/a",AD143/Z143-1)</f>
        <v>0.39713683384811493</v>
      </c>
      <c r="AE145" s="16">
        <f t="shared" ref="AE145" si="2681">IF(AND(AA143&lt;0,AE143&gt;0),"n/a",AE143/AA143-1)</f>
        <v>0.3878740080330263</v>
      </c>
      <c r="AF145" s="16">
        <f t="shared" ref="AF145" si="2682">IF(AND(AB143&lt;0,AF143&gt;0),"n/a",AF143/AB143-1)</f>
        <v>0.37060384902945698</v>
      </c>
      <c r="AG145" s="16">
        <f t="shared" ref="AG145" si="2683">IF(AND(AC143&lt;0,AG143&gt;0),"n/a",AG143/AC143-1)</f>
        <v>0.36951493622060072</v>
      </c>
      <c r="AH145" s="16">
        <f t="shared" ref="AH145" si="2684">IF(AND(AD143&lt;0,AH143&gt;0),"n/a",AH143/AD143-1)</f>
        <v>0.39874923276410001</v>
      </c>
      <c r="AI145" s="16">
        <f t="shared" ref="AI145" si="2685">IF(AND(AE143&lt;0,AI143&gt;0),"n/a",AI143/AE143-1)</f>
        <v>0.3470689116828769</v>
      </c>
      <c r="AJ145" s="16">
        <f t="shared" ref="AJ145" si="2686">IF(AND(AF143&lt;0,AJ143&gt;0),"n/a",AJ143/AF143-1)</f>
        <v>0.31798142554936271</v>
      </c>
      <c r="AK145" s="16">
        <f t="shared" ref="AK145" si="2687">IF(AND(AG143&lt;0,AK143&gt;0),"n/a",AK143/AG143-1)</f>
        <v>0.29592404232522518</v>
      </c>
      <c r="AL145" s="16">
        <f t="shared" ref="AL145" si="2688">IF(AND(AH143&lt;0,AL143&gt;0),"n/a",AL143/AH143-1)</f>
        <v>0.28636152923317049</v>
      </c>
      <c r="AM145" s="16">
        <f t="shared" ref="AM145" si="2689">IF(AND(AI143&lt;0,AM143&gt;0),"n/a",AM143/AI143-1)</f>
        <v>0.27765342402269044</v>
      </c>
      <c r="AN145" s="16">
        <f t="shared" ref="AN145" si="2690">IF(AND(AJ143&lt;0,AN143&gt;0),"n/a",AN143/AJ143-1)</f>
        <v>0.24513107937395207</v>
      </c>
      <c r="AO145" s="16">
        <f t="shared" ref="AO145" si="2691">IF(AND(AK143&lt;0,AO143&gt;0),"n/a",AO143/AK143-1)</f>
        <v>0.18585452966443161</v>
      </c>
      <c r="AP145" s="16">
        <f t="shared" ref="AP145" si="2692">IF(AND(AL143&lt;0,AP143&gt;0),"n/a",AP143/AL143-1)</f>
        <v>0.11843591191417269</v>
      </c>
      <c r="AQ145" s="16">
        <f t="shared" ref="AQ145" si="2693">IF(AND(AM143&lt;0,AQ143&gt;0),"n/a",AQ143/AM143-1)</f>
        <v>8.8098767233383724E-2</v>
      </c>
      <c r="AR145" s="16">
        <f t="shared" ref="AR145" si="2694">IF(AND(AN143&lt;0,AR143&gt;0),"n/a",AR143/AN143-1)</f>
        <v>0.16229617108355932</v>
      </c>
      <c r="AS145" s="16">
        <f t="shared" ref="AS145" si="2695">IF(AND(AO143&lt;0,AS143&gt;0),"n/a",AS143/AO143-1)</f>
        <v>0.26138210533074346</v>
      </c>
      <c r="AT145" s="16">
        <f t="shared" ref="AT145" si="2696">IF(AND(AP143&lt;0,AT143&gt;0),"n/a",AT143/AP143-1)</f>
        <v>0.3869666812738779</v>
      </c>
      <c r="AU145" s="16">
        <f t="shared" ref="AU145" si="2697">IF(AND(AQ143&lt;0,AU143&gt;0),"n/a",AU143/AQ143-1)</f>
        <v>0.45834876555706661</v>
      </c>
      <c r="AV145" s="16">
        <f t="shared" ref="AV145" si="2698">IF(AND(AR143&lt;0,AV143&gt;0),"n/a",AV143/AR143-1)</f>
        <v>0.2808358535990314</v>
      </c>
      <c r="AW145" s="16">
        <f t="shared" ref="AW145" si="2699">IF(AND(AS143&lt;0,AW143&gt;0),"n/a",AW143/AS143-1)</f>
        <v>0.12791222825298232</v>
      </c>
      <c r="AX145" s="16">
        <f t="shared" ref="AX145" si="2700">IF(AND(AT143&lt;0,AX143&gt;0),"n/a",AX143/AT143-1)</f>
        <v>-4.6965222085255665E-3</v>
      </c>
      <c r="AY145" s="16">
        <f t="shared" ref="AY145" si="2701">IF(AND(AU143&lt;0,AY143&gt;0),"n/a",AY143/AU143-1)</f>
        <v>-6.1364429874081194E-2</v>
      </c>
      <c r="AZ145" s="16">
        <f t="shared" ref="AZ145" si="2702">IF(AND(AV143&lt;0,AZ143&gt;0),"n/a",AZ143/AV143-1)</f>
        <v>-4.3375775623570867E-2</v>
      </c>
      <c r="BA145" s="16">
        <f t="shared" ref="BA145" si="2703">IF(AND(AW143&lt;0,BA143&gt;0),"n/a",BA143/AW143-1)</f>
        <v>-1.8765044333047487E-2</v>
      </c>
      <c r="BB145" s="16">
        <f t="shared" ref="BB145" si="2704">IF(AND(AX143&lt;0,BB143&gt;0),"n/a",BB143/AX143-1)</f>
        <v>3.3475180988704167E-2</v>
      </c>
      <c r="BC145" s="16">
        <f t="shared" ref="BC145" si="2705">IF(AND(AY143&lt;0,BC143&gt;0),"n/a",BC143/AY143-1)</f>
        <v>8.046432419281957E-2</v>
      </c>
      <c r="BD145" s="16">
        <f t="shared" ref="BD145" si="2706">IF(AND(AZ143&lt;0,BD143&gt;0),"n/a",BD143/AZ143-1)</f>
        <v>0.14993412506583148</v>
      </c>
      <c r="BE145" s="16">
        <f t="shared" ref="BE145" si="2707">IF(AND(BA143&lt;0,BE143&gt;0),"n/a",BE143/BA143-1)</f>
        <v>0.15906070525511096</v>
      </c>
      <c r="BF145" s="219"/>
      <c r="BG145" s="219"/>
      <c r="BH145" s="219"/>
      <c r="BI145" s="219"/>
      <c r="BJ145" s="219"/>
      <c r="BK145" s="219"/>
      <c r="BL145" s="219"/>
      <c r="BM145" s="219"/>
      <c r="BN145" s="302"/>
      <c r="BO145" s="302"/>
      <c r="BP145" s="302"/>
      <c r="BQ145" s="302"/>
      <c r="BR145" s="302"/>
      <c r="BS145" s="302"/>
      <c r="BT145" s="302"/>
      <c r="BU145" s="302"/>
      <c r="BV145" s="302"/>
      <c r="BW145" s="302"/>
      <c r="BX145" s="302"/>
      <c r="BY145" s="302"/>
      <c r="BZ145" s="302"/>
      <c r="CA145" s="302"/>
      <c r="CB145" s="302"/>
      <c r="CC145" s="302"/>
      <c r="CD145" s="302"/>
      <c r="CE145" s="302"/>
      <c r="CF145" s="302"/>
      <c r="CG145" s="302"/>
      <c r="CH145" s="302"/>
      <c r="CI145" s="302"/>
      <c r="CJ145" s="302"/>
      <c r="CK145" s="302"/>
      <c r="CM145" s="89" t="s">
        <v>65</v>
      </c>
      <c r="CN145" s="89" t="s">
        <v>65</v>
      </c>
      <c r="CO145" s="90">
        <f>IF(AND(CN143&lt;0,CO143&gt;0),"n/a",CO143/CN143-1)</f>
        <v>0.16852525394516493</v>
      </c>
      <c r="CP145" s="90">
        <f t="shared" ref="CP145" si="2708">IF(AND(CO143&lt;0,CP143&gt;0),"n/a",CP143/CO143-1)</f>
        <v>0.44940361596115252</v>
      </c>
      <c r="CQ145" s="90">
        <f t="shared" ref="CQ145" si="2709">IF(AND(CP143&lt;0,CQ143&gt;0),"n/a",CQ143/CP143-1)</f>
        <v>0.60452996978633133</v>
      </c>
      <c r="CR145" s="90">
        <f t="shared" ref="CR145" si="2710">IF(AND(CQ143&lt;0,CR143&gt;0),"n/a",CR143/CQ143-1)</f>
        <v>0.51968476023565446</v>
      </c>
      <c r="CS145" s="90">
        <f t="shared" ref="CS145" si="2711">IF(AND(CR143&lt;0,CS143&gt;0),"n/a",CS143/CR143-1)</f>
        <v>0.53429165838468151</v>
      </c>
      <c r="CT145" s="90">
        <f t="shared" ref="CT145" si="2712">IF(AND(CS143&lt;0,CT143&gt;0),"n/a",CT143/CS143-1)</f>
        <v>0.37739787456753082</v>
      </c>
      <c r="CU145" s="90">
        <f t="shared" ref="CU145" si="2713">IF(AND(CT143&lt;0,CU143&gt;0),"n/a",CU143/CT143-1)</f>
        <v>0.3284023861410017</v>
      </c>
      <c r="CV145" s="90">
        <f t="shared" ref="CV145" si="2714">IF(AND(CU143&lt;0,CV143&gt;0),"n/a",CV143/CU143-1)</f>
        <v>0.23987902949318207</v>
      </c>
      <c r="CW145" s="90">
        <f t="shared" ref="CW145" si="2715">IF(AND(CV143&lt;0,CW143&gt;0),"n/a",CW143/CV143-1)</f>
        <v>0.17318696504821895</v>
      </c>
      <c r="CX145" s="90">
        <f t="shared" ref="CX145" si="2716">IF(AND(CW143&lt;0,CX143&gt;0),"n/a",CX143/CW143-1)</f>
        <v>0.28107246041616096</v>
      </c>
      <c r="CY145" s="90">
        <f t="shared" ref="CY145" si="2717">IF(AND(CX143&lt;0,CY143&gt;0),"n/a",CY143/CX143-1)</f>
        <v>-3.0564258432619784E-2</v>
      </c>
      <c r="CZ145" s="90">
        <f t="shared" ref="CZ145" si="2718">IF(AND(CY143&lt;0,CZ143&gt;0),"n/a",CZ143/CY143-1)</f>
        <v>0.11202378084935227</v>
      </c>
      <c r="DA145" s="220"/>
      <c r="DB145" s="321"/>
      <c r="DC145" s="220"/>
      <c r="DD145" s="220"/>
      <c r="DE145" s="220"/>
      <c r="DF145" s="220"/>
      <c r="DG145" s="220"/>
      <c r="DH145" s="220"/>
    </row>
    <row r="146" spans="1:112" ht="12" hidden="1" outlineLevel="2" x14ac:dyDescent="0.3">
      <c r="A146" s="291" t="s">
        <v>408</v>
      </c>
      <c r="B146" s="320">
        <f>B$22/B112</f>
        <v>0.69746376811594202</v>
      </c>
      <c r="C146" s="320">
        <f t="shared" ref="C146:BE146" si="2719">C$22/C112</f>
        <v>0.84768211920529801</v>
      </c>
      <c r="D146" s="320">
        <f t="shared" si="2719"/>
        <v>0.77844311377245512</v>
      </c>
      <c r="E146" s="320">
        <f t="shared" si="2719"/>
        <v>1.0997267759562841</v>
      </c>
      <c r="F146" s="320">
        <f t="shared" si="2719"/>
        <v>1.0236318407960199</v>
      </c>
      <c r="G146" s="320">
        <f t="shared" si="2719"/>
        <v>1.1575471698113209</v>
      </c>
      <c r="H146" s="320">
        <f t="shared" si="2719"/>
        <v>1.1074660633484164</v>
      </c>
      <c r="I146" s="320">
        <f t="shared" si="2719"/>
        <v>1.3373362445414847</v>
      </c>
      <c r="J146" s="320">
        <f t="shared" si="2719"/>
        <v>1.147489539748954</v>
      </c>
      <c r="K146" s="320">
        <f t="shared" si="2719"/>
        <v>1.1952073170731707</v>
      </c>
      <c r="L146" s="320">
        <f t="shared" si="2719"/>
        <v>1.1658339920948617</v>
      </c>
      <c r="M146" s="320">
        <f t="shared" si="2719"/>
        <v>1.4329501915708813</v>
      </c>
      <c r="N146" s="320">
        <f t="shared" si="2719"/>
        <v>1.3643122676579926</v>
      </c>
      <c r="O146" s="320">
        <f t="shared" si="2719"/>
        <v>1.6580882352941178</v>
      </c>
      <c r="P146" s="320">
        <f t="shared" si="2719"/>
        <v>1.7463768115942029</v>
      </c>
      <c r="Q146" s="320">
        <f t="shared" si="2719"/>
        <v>2.3333333333333335</v>
      </c>
      <c r="R146" s="320">
        <f t="shared" si="2719"/>
        <v>2.1833910034602075</v>
      </c>
      <c r="S146" s="320">
        <f t="shared" si="2719"/>
        <v>2.5924657534246576</v>
      </c>
      <c r="T146" s="320">
        <f t="shared" si="2719"/>
        <v>2.6452702702702702</v>
      </c>
      <c r="U146" s="320">
        <f t="shared" si="2719"/>
        <v>3.1893687707641196</v>
      </c>
      <c r="V146" s="320">
        <f t="shared" si="2719"/>
        <v>2.785016286644951</v>
      </c>
      <c r="W146" s="320">
        <f t="shared" si="2719"/>
        <v>3.1736334405144695</v>
      </c>
      <c r="X146" s="320">
        <f t="shared" si="2719"/>
        <v>3.3100158982511925</v>
      </c>
      <c r="Y146" s="320">
        <f t="shared" si="2719"/>
        <v>4.3746130030959751</v>
      </c>
      <c r="Z146" s="320">
        <f t="shared" si="2719"/>
        <v>3.8138138138138138</v>
      </c>
      <c r="AA146" s="320">
        <f t="shared" si="2719"/>
        <v>4.5710059171597637</v>
      </c>
      <c r="AB146" s="320">
        <f t="shared" si="2719"/>
        <v>4.5701754385964914</v>
      </c>
      <c r="AC146" s="320">
        <f t="shared" si="2719"/>
        <v>5.8022922636103154</v>
      </c>
      <c r="AD146" s="320">
        <f t="shared" si="2719"/>
        <v>5.2796610169491522</v>
      </c>
      <c r="AE146" s="320">
        <f t="shared" si="2719"/>
        <v>6.1361111111111111</v>
      </c>
      <c r="AF146" s="320">
        <f t="shared" si="2719"/>
        <v>6.686813186813187</v>
      </c>
      <c r="AG146" s="320">
        <f t="shared" si="2719"/>
        <v>8.6378378378378375</v>
      </c>
      <c r="AH146" s="320">
        <f t="shared" si="2719"/>
        <v>7.9363395225464188</v>
      </c>
      <c r="AI146" s="320">
        <f t="shared" si="2719"/>
        <v>8.6356382978723403</v>
      </c>
      <c r="AJ146" s="320">
        <f t="shared" si="2719"/>
        <v>8.7035309793471018</v>
      </c>
      <c r="AK146" s="320">
        <f t="shared" si="2719"/>
        <v>10.741130091984232</v>
      </c>
      <c r="AL146" s="320">
        <f t="shared" si="2719"/>
        <v>9.4106910039113423</v>
      </c>
      <c r="AM146" s="320">
        <f t="shared" si="2719"/>
        <v>10.506756756756756</v>
      </c>
      <c r="AN146" s="320">
        <f t="shared" si="2719"/>
        <v>10.483204134366925</v>
      </c>
      <c r="AO146" s="320">
        <f t="shared" si="2719"/>
        <v>12.870558375634518</v>
      </c>
      <c r="AP146" s="320">
        <f t="shared" si="2719"/>
        <v>10.273399014778326</v>
      </c>
      <c r="AQ146" s="320">
        <f t="shared" si="2719"/>
        <v>10.758536585365853</v>
      </c>
      <c r="AR146" s="320">
        <f t="shared" si="2719"/>
        <v>12.23002421307506</v>
      </c>
      <c r="AS146" s="320">
        <f t="shared" si="2719"/>
        <v>16.281622911694512</v>
      </c>
      <c r="AT146" s="320">
        <f t="shared" si="2719"/>
        <v>15.066193853427896</v>
      </c>
      <c r="AU146" s="320">
        <f t="shared" si="2719"/>
        <v>17.154761904761905</v>
      </c>
      <c r="AV146" s="320">
        <f t="shared" si="2719"/>
        <v>16.125295508274231</v>
      </c>
      <c r="AW146" s="320">
        <f t="shared" si="2719"/>
        <v>19.142857142857142</v>
      </c>
      <c r="AX146" s="320">
        <f t="shared" si="2719"/>
        <v>15.224880382775119</v>
      </c>
      <c r="AY146" s="320">
        <f t="shared" si="2719"/>
        <v>15.626535626535626</v>
      </c>
      <c r="AZ146" s="320">
        <f t="shared" si="2719"/>
        <v>13.987745098039216</v>
      </c>
      <c r="BA146" s="320">
        <f t="shared" si="2719"/>
        <v>16.963144963144963</v>
      </c>
      <c r="BB146" s="320">
        <f t="shared" si="2719"/>
        <v>15.253041362530414</v>
      </c>
      <c r="BC146" s="320">
        <f t="shared" si="2719"/>
        <v>17.770171149144254</v>
      </c>
      <c r="BD146" s="320">
        <f t="shared" si="2719"/>
        <v>18.924019607843139</v>
      </c>
      <c r="BE146" s="320">
        <f t="shared" si="2719"/>
        <v>22.448529411764707</v>
      </c>
      <c r="BF146" s="219"/>
      <c r="BG146" s="219"/>
      <c r="BH146" s="219"/>
      <c r="BI146" s="219"/>
      <c r="BJ146" s="219"/>
      <c r="BK146" s="219"/>
      <c r="BL146" s="219"/>
      <c r="BM146" s="219"/>
      <c r="BN146" s="302"/>
      <c r="BO146" s="302"/>
      <c r="BP146" s="302"/>
      <c r="BQ146" s="302"/>
      <c r="BR146" s="302"/>
      <c r="BS146" s="302"/>
      <c r="BT146" s="302"/>
      <c r="BU146" s="302"/>
      <c r="BV146" s="302"/>
      <c r="BW146" s="302"/>
      <c r="BX146" s="302"/>
      <c r="BY146" s="302"/>
      <c r="BZ146" s="302"/>
      <c r="CA146" s="302"/>
      <c r="CB146" s="302"/>
      <c r="CC146" s="302"/>
      <c r="CD146" s="302"/>
      <c r="CE146" s="302"/>
      <c r="CF146" s="302"/>
      <c r="CG146" s="302"/>
      <c r="CH146" s="302"/>
      <c r="CI146" s="302"/>
      <c r="CJ146" s="302"/>
      <c r="CK146" s="302"/>
      <c r="CM146" s="89" t="s">
        <v>65</v>
      </c>
      <c r="CN146" s="102">
        <f>CN$22/AVERAGE(CN112,CM112)</f>
        <v>4.8648058252427182</v>
      </c>
      <c r="CO146" s="102">
        <f t="shared" ref="CO146:CZ146" si="2720">CO$22/AVERAGE(CO112,CN112)</f>
        <v>5.049906122448979</v>
      </c>
      <c r="CP146" s="102">
        <f t="shared" si="2720"/>
        <v>7.2117863720073663</v>
      </c>
      <c r="CQ146" s="102">
        <f t="shared" si="2720"/>
        <v>10.740994854202402</v>
      </c>
      <c r="CR146" s="102">
        <f t="shared" si="2720"/>
        <v>13.76923076923077</v>
      </c>
      <c r="CS146" s="102">
        <f t="shared" si="2720"/>
        <v>19.05654761904762</v>
      </c>
      <c r="CT146" s="102">
        <f t="shared" si="2720"/>
        <v>27.004172461752432</v>
      </c>
      <c r="CU146" s="102">
        <f t="shared" si="2720"/>
        <v>36.221185876082615</v>
      </c>
      <c r="CV146" s="102">
        <f t="shared" si="2720"/>
        <v>43.331181407359587</v>
      </c>
      <c r="CW146" s="102">
        <f t="shared" si="2720"/>
        <v>50.319803198031977</v>
      </c>
      <c r="CX146" s="102">
        <f t="shared" si="2720"/>
        <v>67.548463356973997</v>
      </c>
      <c r="CY146" s="102">
        <f t="shared" si="2720"/>
        <v>60.755395683453237</v>
      </c>
      <c r="CZ146" s="102">
        <f t="shared" si="2720"/>
        <v>74.642944785276072</v>
      </c>
      <c r="DA146" s="220"/>
      <c r="DB146" s="321"/>
      <c r="DC146" s="220"/>
      <c r="DD146" s="220"/>
      <c r="DE146" s="220"/>
      <c r="DF146" s="220"/>
      <c r="DG146" s="220"/>
      <c r="DH146" s="220"/>
    </row>
    <row r="147" spans="1:112" ht="12" hidden="1" outlineLevel="2" x14ac:dyDescent="0.3">
      <c r="A147" s="140" t="s">
        <v>1</v>
      </c>
      <c r="B147" s="15" t="s">
        <v>65</v>
      </c>
      <c r="C147" s="16">
        <f>IF(AND(B146&lt;0,C146&gt;0),"n/a",C146/B146-1)</f>
        <v>0.21537799948395975</v>
      </c>
      <c r="D147" s="16">
        <f>IF(AND(C146&lt;0,D146&gt;0),"n/a",D146/C146-1)</f>
        <v>-8.1680389221556848E-2</v>
      </c>
      <c r="E147" s="16">
        <f t="shared" ref="E147" si="2721">IF(AND(D146&lt;0,E146&gt;0),"n/a",E146/D146-1)</f>
        <v>0.41272593526691881</v>
      </c>
      <c r="F147" s="16">
        <f t="shared" ref="F147" si="2722">IF(AND(E146&lt;0,F146&gt;0),"n/a",F146/E146-1)</f>
        <v>-6.9194400667470068E-2</v>
      </c>
      <c r="G147" s="16">
        <f t="shared" ref="G147" si="2723">IF(AND(F146&lt;0,G146&gt;0),"n/a",G146/F146-1)</f>
        <v>0.13082372360668537</v>
      </c>
      <c r="H147" s="16">
        <f t="shared" ref="H147" si="2724">IF(AND(G146&lt;0,H146&gt;0),"n/a",H146/G146-1)</f>
        <v>-4.3264851549045469E-2</v>
      </c>
      <c r="I147" s="16">
        <f t="shared" ref="I147" si="2725">IF(AND(H146&lt;0,I146&gt;0),"n/a",I146/H146-1)</f>
        <v>0.20756408598025788</v>
      </c>
      <c r="J147" s="16">
        <f t="shared" ref="J147" si="2726">IF(AND(I146&lt;0,J146&gt;0),"n/a",J146/I146-1)</f>
        <v>-0.14195884211425158</v>
      </c>
      <c r="K147" s="16">
        <f t="shared" ref="K147" si="2727">IF(AND(J146&lt;0,K146&gt;0),"n/a",K146/J146-1)</f>
        <v>4.1584498743802323E-2</v>
      </c>
      <c r="L147" s="16">
        <f t="shared" ref="L147" si="2728">IF(AND(K146&lt;0,L146&gt;0),"n/a",L146/K146-1)</f>
        <v>-2.4575924660701132E-2</v>
      </c>
      <c r="M147" s="16">
        <f t="shared" ref="M147" si="2729">IF(AND(L146&lt;0,M146&gt;0),"n/a",M146/L146-1)</f>
        <v>0.22912027037060767</v>
      </c>
      <c r="N147" s="16">
        <f t="shared" ref="N147" si="2730">IF(AND(M146&lt;0,N146&gt;0),"n/a",N146/M146-1)</f>
        <v>-4.7899727650438373E-2</v>
      </c>
      <c r="O147" s="16">
        <f t="shared" ref="O147" si="2731">IF(AND(N146&lt;0,O146&gt;0),"n/a",O146/N146-1)</f>
        <v>0.21532897900304548</v>
      </c>
      <c r="P147" s="16">
        <f t="shared" ref="P147" si="2732">IF(AND(O146&lt;0,P146&gt;0),"n/a",P146/O146-1)</f>
        <v>5.3247212314020187E-2</v>
      </c>
      <c r="Q147" s="16">
        <f t="shared" ref="Q147" si="2733">IF(AND(P146&lt;0,Q146&gt;0),"n/a",Q146/P146-1)</f>
        <v>0.3360995850622408</v>
      </c>
      <c r="R147" s="16">
        <f t="shared" ref="R147" si="2734">IF(AND(Q146&lt;0,R146&gt;0),"n/a",R146/Q146-1)</f>
        <v>-6.4260998517054024E-2</v>
      </c>
      <c r="S147" s="16">
        <f t="shared" ref="S147" si="2735">IF(AND(R146&lt;0,S146&gt;0),"n/a",S146/R146-1)</f>
        <v>0.18735753207563555</v>
      </c>
      <c r="T147" s="16">
        <f t="shared" ref="T147" si="2736">IF(AND(S146&lt;0,T146&gt;0),"n/a",T146/S146-1)</f>
        <v>2.0368452997250763E-2</v>
      </c>
      <c r="U147" s="16">
        <f t="shared" ref="U147" si="2737">IF(AND(T146&lt;0,U146&gt;0),"n/a",U146/T146-1)</f>
        <v>0.20568730031440552</v>
      </c>
      <c r="V147" s="16">
        <f t="shared" ref="V147" si="2738">IF(AND(U146&lt;0,V146&gt;0),"n/a",V146/U146-1)</f>
        <v>-0.12678135179153094</v>
      </c>
      <c r="W147" s="16">
        <f t="shared" ref="W147" si="2739">IF(AND(V146&lt;0,W146&gt;0),"n/a",W146/V146-1)</f>
        <v>0.13953855700344109</v>
      </c>
      <c r="X147" s="16">
        <f t="shared" ref="X147" si="2740">IF(AND(W146&lt;0,X146&gt;0),"n/a",X146/W146-1)</f>
        <v>4.2973601171348408E-2</v>
      </c>
      <c r="Y147" s="16">
        <f t="shared" ref="Y147" si="2741">IF(AND(X146&lt;0,Y146&gt;0),"n/a",Y146/X146-1)</f>
        <v>0.32162900045502796</v>
      </c>
      <c r="Z147" s="16">
        <f t="shared" ref="Z147" si="2742">IF(AND(Y146&lt;0,Z146&gt;0),"n/a",Z146/Y146-1)</f>
        <v>-0.12819401142118758</v>
      </c>
      <c r="AA147" s="16">
        <f t="shared" ref="AA147" si="2743">IF(AND(Z146&lt;0,AA146&gt;0),"n/a",AA146/Z146-1)</f>
        <v>0.19853934678283558</v>
      </c>
      <c r="AB147" s="16">
        <f t="shared" ref="AB147" si="2744">IF(AND(AA146&lt;0,AB146&gt;0),"n/a",AB146/AA146-1)</f>
        <v>-1.8168398342133241E-4</v>
      </c>
      <c r="AC147" s="16">
        <f t="shared" ref="AC147" si="2745">IF(AND(AB146&lt;0,AC146&gt;0),"n/a",AC146/AB146-1)</f>
        <v>0.26959945883219949</v>
      </c>
      <c r="AD147" s="16">
        <f t="shared" ref="AD147" si="2746">IF(AND(AC146&lt;0,AD146&gt;0),"n/a",AD146/AC146-1)</f>
        <v>-9.0073237078886925E-2</v>
      </c>
      <c r="AE147" s="16">
        <f t="shared" ref="AE147" si="2747">IF(AND(AD146&lt;0,AE146&gt;0),"n/a",AE146/AD146-1)</f>
        <v>0.16221687176743371</v>
      </c>
      <c r="AF147" s="16">
        <f t="shared" ref="AF147" si="2748">IF(AND(AE146&lt;0,AF146&gt;0),"n/a",AF146/AE146-1)</f>
        <v>8.9747735288704167E-2</v>
      </c>
      <c r="AG147" s="16">
        <f t="shared" ref="AG147" si="2749">IF(AND(AF146&lt;0,AG146&gt;0),"n/a",AG146/AF146-1)</f>
        <v>0.29177196917542014</v>
      </c>
      <c r="AH147" s="16">
        <f t="shared" ref="AH147" si="2750">IF(AND(AG146&lt;0,AH146&gt;0),"n/a",AH146/AG146-1)</f>
        <v>-8.1212258028105389E-2</v>
      </c>
      <c r="AI147" s="16">
        <f t="shared" ref="AI147" si="2751">IF(AND(AH146&lt;0,AI146&gt;0),"n/a",AI146/AH146-1)</f>
        <v>8.8113515473887905E-2</v>
      </c>
      <c r="AJ147" s="16">
        <f t="shared" ref="AJ147" si="2752">IF(AND(AI146&lt;0,AJ146&gt;0),"n/a",AJ146/AI146-1)</f>
        <v>7.861918150449787E-3</v>
      </c>
      <c r="AK147" s="16">
        <f t="shared" ref="AK147" si="2753">IF(AND(AJ146&lt;0,AK146&gt;0),"n/a",AK146/AJ146-1)</f>
        <v>0.23411177802115213</v>
      </c>
      <c r="AL147" s="16">
        <f t="shared" ref="AL147" si="2754">IF(AND(AK146&lt;0,AL146&gt;0),"n/a",AL146/AK146-1)</f>
        <v>-0.12386397675843763</v>
      </c>
      <c r="AM147" s="16">
        <f t="shared" ref="AM147" si="2755">IF(AND(AL146&lt;0,AM146&gt;0),"n/a",AM146/AL146-1)</f>
        <v>0.11647027326578452</v>
      </c>
      <c r="AN147" s="16">
        <f t="shared" ref="AN147" si="2756">IF(AND(AM146&lt;0,AN146&gt;0),"n/a",AN146/AM146-1)</f>
        <v>-2.2416643817974036E-3</v>
      </c>
      <c r="AO147" s="16">
        <f t="shared" ref="AO147" si="2757">IF(AND(AN146&lt;0,AO146&gt;0),"n/a",AO146/AN146-1)</f>
        <v>0.22773135108961262</v>
      </c>
      <c r="AP147" s="16">
        <f t="shared" ref="AP147" si="2758">IF(AND(AO146&lt;0,AP146&gt;0),"n/a",AP146/AO146-1)</f>
        <v>-0.20179072927969632</v>
      </c>
      <c r="AQ147" s="16">
        <f t="shared" ref="AQ147" si="2759">IF(AND(AP146&lt;0,AQ146&gt;0),"n/a",AQ146/AP146-1)</f>
        <v>4.7222693277040539E-2</v>
      </c>
      <c r="AR147" s="16">
        <f t="shared" ref="AR147" si="2760">IF(AND(AQ146&lt;0,AR146&gt;0),"n/a",AR146/AQ146-1)</f>
        <v>0.13677395768777489</v>
      </c>
      <c r="AS147" s="16">
        <f t="shared" ref="AS147" si="2761">IF(AND(AR146&lt;0,AS146&gt;0),"n/a",AS146/AR146-1)</f>
        <v>0.33128296625021458</v>
      </c>
      <c r="AT147" s="16">
        <f t="shared" ref="AT147" si="2762">IF(AND(AS146&lt;0,AT146&gt;0),"n/a",AT146/AS146-1)</f>
        <v>-7.4650362857477615E-2</v>
      </c>
      <c r="AU147" s="16">
        <f t="shared" ref="AU147" si="2763">IF(AND(AT146&lt;0,AU146&gt;0),"n/a",AU146/AT146-1)</f>
        <v>0.13862612360180226</v>
      </c>
      <c r="AV147" s="16">
        <f t="shared" ref="AV147" si="2764">IF(AND(AU146&lt;0,AV146&gt;0),"n/a",AV146/AU146-1)</f>
        <v>-6.0010532480891499E-2</v>
      </c>
      <c r="AW147" s="16">
        <f t="shared" ref="AW147" si="2765">IF(AND(AV146&lt;0,AW146&gt;0),"n/a",AW146/AV146-1)</f>
        <v>0.1871321758435085</v>
      </c>
      <c r="AX147" s="16">
        <f t="shared" ref="AX147" si="2766">IF(AND(AW146&lt;0,AX146&gt;0),"n/a",AX146/AW146-1)</f>
        <v>-0.20467042776547884</v>
      </c>
      <c r="AY147" s="16">
        <f t="shared" ref="AY147" si="2767">IF(AND(AX146&lt;0,AY146&gt;0),"n/a",AY146/AX146-1)</f>
        <v>2.6381504068493378E-2</v>
      </c>
      <c r="AZ147" s="16">
        <f t="shared" ref="AZ147" si="2768">IF(AND(AY146&lt;0,AZ146&gt;0),"n/a",AZ146/AY146-1)</f>
        <v>-0.10487228696510043</v>
      </c>
      <c r="BA147" s="16">
        <f t="shared" ref="BA147" si="2769">IF(AND(AZ146&lt;0,BA146&gt;0),"n/a",BA146/AZ146-1)</f>
        <v>0.21271476168970471</v>
      </c>
      <c r="BB147" s="16">
        <f t="shared" ref="BB147" si="2770">IF(AND(BA146&lt;0,BB146&gt;0),"n/a",BB146/BA146-1)</f>
        <v>-0.10081288607330841</v>
      </c>
      <c r="BC147" s="16">
        <f t="shared" ref="BC147" si="2771">IF(AND(BB146&lt;0,BC146&gt;0),"n/a",BC146/BB146-1)</f>
        <v>0.16502477943823379</v>
      </c>
      <c r="BD147" s="16">
        <f t="shared" ref="BD147" si="2772">IF(AND(BC146&lt;0,BD146&gt;0),"n/a",BD146/BC146-1)</f>
        <v>6.4931758338999002E-2</v>
      </c>
      <c r="BE147" s="16">
        <f t="shared" ref="BE147" si="2773">IF(AND(BD146&lt;0,BE146&gt;0),"n/a",BE146/BD146-1)</f>
        <v>0.18624530501230407</v>
      </c>
      <c r="BF147" s="219"/>
      <c r="BG147" s="219"/>
      <c r="BH147" s="219"/>
      <c r="BI147" s="219"/>
      <c r="BJ147" s="219"/>
      <c r="BK147" s="219"/>
      <c r="BL147" s="219"/>
      <c r="BM147" s="219"/>
      <c r="BN147" s="302"/>
      <c r="BO147" s="302"/>
      <c r="BP147" s="302"/>
      <c r="BQ147" s="302"/>
      <c r="BR147" s="302"/>
      <c r="BS147" s="302"/>
      <c r="BT147" s="302"/>
      <c r="BU147" s="302"/>
      <c r="BV147" s="302"/>
      <c r="BW147" s="302"/>
      <c r="BX147" s="302"/>
      <c r="BY147" s="302"/>
      <c r="BZ147" s="302"/>
      <c r="CA147" s="302"/>
      <c r="CB147" s="302"/>
      <c r="CC147" s="302"/>
      <c r="CD147" s="302"/>
      <c r="CE147" s="302"/>
      <c r="CF147" s="302"/>
      <c r="CG147" s="302"/>
      <c r="CH147" s="302"/>
      <c r="CI147" s="302"/>
      <c r="CJ147" s="302"/>
      <c r="CK147" s="302"/>
      <c r="CM147" s="89" t="s">
        <v>65</v>
      </c>
      <c r="CN147" s="181" t="s">
        <v>65</v>
      </c>
      <c r="CO147" s="182" t="s">
        <v>65</v>
      </c>
      <c r="CP147" s="181" t="s">
        <v>65</v>
      </c>
      <c r="CQ147" s="182" t="s">
        <v>65</v>
      </c>
      <c r="CR147" s="181" t="s">
        <v>65</v>
      </c>
      <c r="CS147" s="182" t="s">
        <v>65</v>
      </c>
      <c r="CT147" s="181" t="s">
        <v>65</v>
      </c>
      <c r="CU147" s="182" t="s">
        <v>65</v>
      </c>
      <c r="CV147" s="89" t="s">
        <v>65</v>
      </c>
      <c r="CW147" s="89" t="s">
        <v>65</v>
      </c>
      <c r="CX147" s="89" t="s">
        <v>65</v>
      </c>
      <c r="CY147" s="89" t="s">
        <v>65</v>
      </c>
      <c r="CZ147" s="89" t="s">
        <v>65</v>
      </c>
      <c r="DA147" s="220"/>
      <c r="DB147" s="321"/>
      <c r="DC147" s="220"/>
      <c r="DD147" s="220"/>
      <c r="DE147" s="220"/>
      <c r="DF147" s="220"/>
      <c r="DG147" s="220"/>
      <c r="DH147" s="220"/>
    </row>
    <row r="148" spans="1:112" ht="12" hidden="1" outlineLevel="2" x14ac:dyDescent="0.3">
      <c r="A148" s="140" t="s">
        <v>2</v>
      </c>
      <c r="B148" s="15" t="s">
        <v>65</v>
      </c>
      <c r="C148" s="15" t="s">
        <v>65</v>
      </c>
      <c r="D148" s="15" t="s">
        <v>65</v>
      </c>
      <c r="E148" s="15" t="s">
        <v>65</v>
      </c>
      <c r="F148" s="16">
        <f t="shared" ref="F148" si="2774">IF(AND(B146&lt;0,F146&gt;0),"n/a",F146/B146-1)</f>
        <v>0.46764876914130649</v>
      </c>
      <c r="G148" s="16">
        <f t="shared" ref="G148" si="2775">IF(AND(C146&lt;0,G146&gt;0),"n/a",G146/C146-1)</f>
        <v>0.3655439268867926</v>
      </c>
      <c r="H148" s="16">
        <f t="shared" ref="H148" si="2776">IF(AND(D146&lt;0,H146&gt;0),"n/a",H146/D146-1)</f>
        <v>0.42266794291681165</v>
      </c>
      <c r="I148" s="16">
        <f t="shared" ref="I148" si="2777">IF(AND(E146&lt;0,I146&gt;0),"n/a",I146/E146-1)</f>
        <v>0.21606227453958615</v>
      </c>
      <c r="J148" s="16">
        <f t="shared" ref="J148" si="2778">IF(AND(F146&lt;0,J146&gt;0),"n/a",J146/F146-1)</f>
        <v>0.12099828670493196</v>
      </c>
      <c r="K148" s="16">
        <f t="shared" ref="K148" si="2779">IF(AND(G146&lt;0,K146&gt;0),"n/a",K146/G146-1)</f>
        <v>3.2534438547319411E-2</v>
      </c>
      <c r="L148" s="16">
        <f t="shared" ref="L148" si="2780">IF(AND(H146&lt;0,L146&gt;0),"n/a",L146/H146-1)</f>
        <v>5.2704033719977117E-2</v>
      </c>
      <c r="M148" s="16">
        <f t="shared" ref="M148" si="2781">IF(AND(I146&lt;0,M146&gt;0),"n/a",M146/I146-1)</f>
        <v>7.1495816717491723E-2</v>
      </c>
      <c r="N148" s="16">
        <f t="shared" ref="N148" si="2782">IF(AND(J146&lt;0,N146&gt;0),"n/a",N146/J146-1)</f>
        <v>0.18895399077578934</v>
      </c>
      <c r="O148" s="16">
        <f t="shared" ref="O148" si="2783">IF(AND(K146&lt;0,O146&gt;0),"n/a",O146/K146-1)</f>
        <v>0.38728086049075738</v>
      </c>
      <c r="P148" s="16">
        <f t="shared" ref="P148" si="2784">IF(AND(L146&lt;0,P146&gt;0),"n/a",P146/L146-1)</f>
        <v>0.49796353806443427</v>
      </c>
      <c r="Q148" s="16">
        <f t="shared" ref="Q148" si="2785">IF(AND(M146&lt;0,Q146&gt;0),"n/a",Q146/M146-1)</f>
        <v>0.62834224598930488</v>
      </c>
      <c r="R148" s="16">
        <f t="shared" ref="R148" si="2786">IF(AND(N146&lt;0,R146&gt;0),"n/a",R146/N146-1)</f>
        <v>0.60036016329917108</v>
      </c>
      <c r="S148" s="16">
        <f t="shared" ref="S148" si="2787">IF(AND(O146&lt;0,S146&gt;0),"n/a",S146/O146-1)</f>
        <v>0.56352701758648971</v>
      </c>
      <c r="T148" s="16">
        <f t="shared" ref="T148" si="2788">IF(AND(P146&lt;0,T146&gt;0),"n/a",T146/P146-1)</f>
        <v>0.51471907592239541</v>
      </c>
      <c r="U148" s="16">
        <f t="shared" ref="U148" si="2789">IF(AND(Q146&lt;0,U146&gt;0),"n/a",U146/Q146-1)</f>
        <v>0.36687233032747968</v>
      </c>
      <c r="V148" s="16">
        <f t="shared" ref="V148" si="2790">IF(AND(R146&lt;0,V146&gt;0),"n/a",V146/R146-1)</f>
        <v>0.27554628659332936</v>
      </c>
      <c r="W148" s="16">
        <f t="shared" ref="W148" si="2791">IF(AND(S146&lt;0,W146&gt;0),"n/a",W146/S146-1)</f>
        <v>0.22417564680346769</v>
      </c>
      <c r="X148" s="16">
        <f t="shared" ref="X148" si="2792">IF(AND(T146&lt;0,X146&gt;0),"n/a",X146/T146-1)</f>
        <v>0.25129592066711748</v>
      </c>
      <c r="Y148" s="16">
        <f t="shared" ref="Y148" si="2793">IF(AND(U146&lt;0,Y146&gt;0),"n/a",Y146/U146-1)</f>
        <v>0.37162345201238378</v>
      </c>
      <c r="Z148" s="16">
        <f t="shared" ref="Z148" si="2794">IF(AND(V146&lt;0,Z146&gt;0),"n/a",Z146/V146-1)</f>
        <v>0.36940449221150984</v>
      </c>
      <c r="AA148" s="16">
        <f t="shared" ref="AA148" si="2795">IF(AND(W146&lt;0,AA146&gt;0),"n/a",AA146/W146-1)</f>
        <v>0.44030682901386675</v>
      </c>
      <c r="AB148" s="16">
        <f t="shared" ref="AB148" si="2796">IF(AND(X146&lt;0,AB146&gt;0),"n/a",AB146/X146-1)</f>
        <v>0.38071102347607733</v>
      </c>
      <c r="AC148" s="16">
        <f t="shared" ref="AC148" si="2797">IF(AND(Y146&lt;0,AC146&gt;0),"n/a",AC146/Y146-1)</f>
        <v>0.32635555636668934</v>
      </c>
      <c r="AD148" s="16">
        <f t="shared" ref="AD148" si="2798">IF(AND(Z146&lt;0,AD146&gt;0),"n/a",AD146/Z146-1)</f>
        <v>0.3843520619244627</v>
      </c>
      <c r="AE148" s="16">
        <f t="shared" ref="AE148" si="2799">IF(AND(AA146&lt;0,AE146&gt;0),"n/a",AE146/AA146-1)</f>
        <v>0.342398417835311</v>
      </c>
      <c r="AF148" s="16">
        <f t="shared" ref="AF148" si="2800">IF(AND(AB146&lt;0,AF146&gt;0),"n/a",AF146/AB146-1)</f>
        <v>0.46314146506085074</v>
      </c>
      <c r="AG148" s="16">
        <f t="shared" ref="AG148" si="2801">IF(AND(AC146&lt;0,AG146&gt;0),"n/a",AG146/AC146-1)</f>
        <v>0.48869402736069389</v>
      </c>
      <c r="AH148" s="16">
        <f t="shared" ref="AH148" si="2802">IF(AND(AD146&lt;0,AH146&gt;0),"n/a",AH146/AD146-1)</f>
        <v>0.50319111341970713</v>
      </c>
      <c r="AI148" s="16">
        <f t="shared" ref="AI148" si="2803">IF(AND(AE146&lt;0,AI146&gt;0),"n/a",AI146/AE146-1)</f>
        <v>0.40734711961704062</v>
      </c>
      <c r="AJ148" s="16">
        <f t="shared" ref="AJ148" si="2804">IF(AND(AF146&lt;0,AJ146&gt;0),"n/a",AJ146/AF146-1)</f>
        <v>0.30159625163613191</v>
      </c>
      <c r="AK148" s="16">
        <f t="shared" ref="AK148" si="2805">IF(AND(AG146&lt;0,AK146&gt;0),"n/a",AK146/AG146-1)</f>
        <v>0.24349753880918823</v>
      </c>
      <c r="AL148" s="16">
        <f t="shared" ref="AL148" si="2806">IF(AND(AH146&lt;0,AL146&gt;0),"n/a",AL146/AH146-1)</f>
        <v>0.18577222876824062</v>
      </c>
      <c r="AM148" s="16">
        <f t="shared" ref="AM148" si="2807">IF(AND(AI146&lt;0,AM146&gt;0),"n/a",AM146/AI146-1)</f>
        <v>0.21667401926102259</v>
      </c>
      <c r="AN148" s="16">
        <f t="shared" ref="AN148" si="2808">IF(AND(AJ146&lt;0,AN146&gt;0),"n/a",AN146/AJ146-1)</f>
        <v>0.20447714372969661</v>
      </c>
      <c r="AO148" s="16">
        <f t="shared" ref="AO148" si="2809">IF(AND(AK146&lt;0,AO146&gt;0),"n/a",AO146/AK146-1)</f>
        <v>0.1982499295152762</v>
      </c>
      <c r="AP148" s="16">
        <f t="shared" ref="AP148" si="2810">IF(AND(AL146&lt;0,AP146&gt;0),"n/a",AP146/AL146-1)</f>
        <v>9.1673184307976774E-2</v>
      </c>
      <c r="AQ148" s="16">
        <f t="shared" ref="AQ148" si="2811">IF(AND(AM146&lt;0,AQ146&gt;0),"n/a",AQ146/AM146-1)</f>
        <v>2.3963610697200322E-2</v>
      </c>
      <c r="AR148" s="16">
        <f t="shared" ref="AR148" si="2812">IF(AND(AN146&lt;0,AR146&gt;0),"n/a",AR146/AN146-1)</f>
        <v>0.16663035998522258</v>
      </c>
      <c r="AS148" s="16">
        <f t="shared" ref="AS148" si="2813">IF(AND(AO146&lt;0,AS146&gt;0),"n/a",AS146/AO146-1)</f>
        <v>0.26502848101116894</v>
      </c>
      <c r="AT148" s="16">
        <f t="shared" ref="AT148" si="2814">IF(AND(AP146&lt;0,AT146&gt;0),"n/a",AT146/AP146-1)</f>
        <v>0.46652474334493532</v>
      </c>
      <c r="AU148" s="16">
        <f t="shared" ref="AU148" si="2815">IF(AND(AQ146&lt;0,AU146&gt;0),"n/a",AU146/AQ146-1)</f>
        <v>0.59452559078494249</v>
      </c>
      <c r="AV148" s="16">
        <f t="shared" ref="AV148" si="2816">IF(AND(AR146&lt;0,AV146&gt;0),"n/a",AV146/AR146-1)</f>
        <v>0.31850070182483825</v>
      </c>
      <c r="AW148" s="16">
        <f t="shared" ref="AW148" si="2817">IF(AND(AS146&lt;0,AW146&gt;0),"n/a",AW146/AS146-1)</f>
        <v>0.17573396992922041</v>
      </c>
      <c r="AX148" s="16">
        <f t="shared" ref="AX148" si="2818">IF(AND(AT146&lt;0,AX146&gt;0),"n/a",AX146/AT146-1)</f>
        <v>1.0532622299368466E-2</v>
      </c>
      <c r="AY148" s="16">
        <f t="shared" ref="AY148" si="2819">IF(AND(AU146&lt;0,AY146&gt;0),"n/a",AY146/AU146-1)</f>
        <v>-8.9084668543377821E-2</v>
      </c>
      <c r="AZ148" s="16">
        <f t="shared" ref="AZ148" si="2820">IF(AND(AV146&lt;0,AZ146&gt;0),"n/a",AZ146/AV146-1)</f>
        <v>-0.13255883646524136</v>
      </c>
      <c r="BA148" s="16">
        <f t="shared" ref="BA148" si="2821">IF(AND(AW146&lt;0,BA146&gt;0),"n/a",BA146/AW146-1)</f>
        <v>-0.11386556162675565</v>
      </c>
      <c r="BB148" s="16">
        <f t="shared" ref="BB148" si="2822">IF(AND(AX146&lt;0,BB146&gt;0),"n/a",BB146/AX146-1)</f>
        <v>1.8496683748763232E-3</v>
      </c>
      <c r="BC148" s="16">
        <f t="shared" ref="BC148" si="2823">IF(AND(AY146&lt;0,BC146&gt;0),"n/a",BC146/AY146-1)</f>
        <v>0.13717919146253332</v>
      </c>
      <c r="BD148" s="16">
        <f t="shared" ref="BD148" si="2824">IF(AND(AZ146&lt;0,BD146&gt;0),"n/a",BD146/AZ146-1)</f>
        <v>0.35289994743297703</v>
      </c>
      <c r="BE148" s="16">
        <f t="shared" ref="BE148" si="2825">IF(AND(BA146&lt;0,BE146&gt;0),"n/a",BE146/BA146-1)</f>
        <v>0.32337072285461121</v>
      </c>
      <c r="BF148" s="219"/>
      <c r="BG148" s="219"/>
      <c r="BH148" s="219"/>
      <c r="BI148" s="219"/>
      <c r="BJ148" s="219"/>
      <c r="BK148" s="219"/>
      <c r="BL148" s="219"/>
      <c r="BM148" s="219"/>
      <c r="BN148" s="302"/>
      <c r="BO148" s="302"/>
      <c r="BP148" s="302"/>
      <c r="BQ148" s="302"/>
      <c r="BR148" s="302"/>
      <c r="BS148" s="302"/>
      <c r="BT148" s="302"/>
      <c r="BU148" s="302"/>
      <c r="BV148" s="302"/>
      <c r="BW148" s="302"/>
      <c r="BX148" s="302"/>
      <c r="BY148" s="302"/>
      <c r="BZ148" s="302"/>
      <c r="CA148" s="302"/>
      <c r="CB148" s="302"/>
      <c r="CC148" s="302"/>
      <c r="CD148" s="302"/>
      <c r="CE148" s="302"/>
      <c r="CF148" s="302"/>
      <c r="CG148" s="302"/>
      <c r="CH148" s="302"/>
      <c r="CI148" s="302"/>
      <c r="CJ148" s="302"/>
      <c r="CK148" s="302"/>
      <c r="CM148" s="89" t="s">
        <v>65</v>
      </c>
      <c r="CN148" s="89" t="s">
        <v>65</v>
      </c>
      <c r="CO148" s="90">
        <f>IF(AND(CN146&lt;0,CO146&gt;0),"n/a",CO146/CN146-1)</f>
        <v>3.804885618369469E-2</v>
      </c>
      <c r="CP148" s="90">
        <f t="shared" ref="CP148" si="2826">IF(AND(CO146&lt;0,CP146&gt;0),"n/a",CP146/CO146-1)</f>
        <v>0.42810305719306552</v>
      </c>
      <c r="CQ148" s="90">
        <f t="shared" ref="CQ148" si="2827">IF(AND(CP146&lt;0,CQ146&gt;0),"n/a",CQ146/CP146-1)</f>
        <v>0.48936675327678869</v>
      </c>
      <c r="CR148" s="90">
        <f t="shared" ref="CR148" si="2828">IF(AND(CQ146&lt;0,CR146&gt;0),"n/a",CR146/CQ146-1)</f>
        <v>0.28193253568533039</v>
      </c>
      <c r="CS148" s="90">
        <f t="shared" ref="CS148" si="2829">IF(AND(CR146&lt;0,CS146&gt;0),"n/a",CS146/CR146-1)</f>
        <v>0.38399507847831882</v>
      </c>
      <c r="CT148" s="90">
        <f t="shared" ref="CT148" si="2830">IF(AND(CS146&lt;0,CT146&gt;0),"n/a",CT146/CS146-1)</f>
        <v>0.41705480979990894</v>
      </c>
      <c r="CU148" s="90">
        <f t="shared" ref="CU148" si="2831">IF(AND(CT146&lt;0,CU146&gt;0),"n/a",CU146/CT146-1)</f>
        <v>0.34131812138975071</v>
      </c>
      <c r="CV148" s="90">
        <f t="shared" ref="CV148" si="2832">IF(AND(CU146&lt;0,CV146&gt;0),"n/a",CV146/CU146-1)</f>
        <v>0.19629383630898212</v>
      </c>
      <c r="CW148" s="90">
        <f t="shared" ref="CW148" si="2833">IF(AND(CV146&lt;0,CW146&gt;0),"n/a",CW146/CV146-1)</f>
        <v>0.16128389680797883</v>
      </c>
      <c r="CX148" s="90">
        <f t="shared" ref="CX148" si="2834">IF(AND(CW146&lt;0,CX146&gt;0),"n/a",CX146/CW146-1)</f>
        <v>0.34238329770764753</v>
      </c>
      <c r="CY148" s="90">
        <f t="shared" ref="CY148" si="2835">IF(AND(CX146&lt;0,CY146&gt;0),"n/a",CY146/CX146-1)</f>
        <v>-0.1005658357855066</v>
      </c>
      <c r="CZ148" s="90">
        <f t="shared" ref="CZ148" si="2836">IF(AND(CY146&lt;0,CZ146&gt;0),"n/a",CZ146/CY146-1)</f>
        <v>0.22858132920703067</v>
      </c>
      <c r="DA148" s="220"/>
      <c r="DB148" s="321"/>
      <c r="DC148" s="220"/>
      <c r="DD148" s="220"/>
      <c r="DE148" s="220"/>
      <c r="DF148" s="220"/>
      <c r="DG148" s="220"/>
      <c r="DH148" s="220"/>
    </row>
    <row r="149" spans="1:112" ht="12" hidden="1" outlineLevel="2" x14ac:dyDescent="0.3">
      <c r="A149" s="291" t="s">
        <v>409</v>
      </c>
      <c r="B149" s="320">
        <f>B$30/B115</f>
        <v>0.27469135802469136</v>
      </c>
      <c r="C149" s="320">
        <f t="shared" ref="C149:BE149" si="2837">C$30/C115</f>
        <v>0.32552083333333331</v>
      </c>
      <c r="D149" s="320">
        <f t="shared" si="2837"/>
        <v>0.31858407079646017</v>
      </c>
      <c r="E149" s="320">
        <f t="shared" si="2837"/>
        <v>0.3858695652173913</v>
      </c>
      <c r="F149" s="320">
        <f t="shared" si="2837"/>
        <v>0.35737179487179488</v>
      </c>
      <c r="G149" s="320">
        <f t="shared" si="2837"/>
        <v>0.42758620689655175</v>
      </c>
      <c r="H149" s="320">
        <f t="shared" si="2837"/>
        <v>0.44770408163265307</v>
      </c>
      <c r="I149" s="320">
        <f t="shared" si="2837"/>
        <v>0.4492924528301887</v>
      </c>
      <c r="J149" s="320">
        <f t="shared" si="2837"/>
        <v>0.42414529914529914</v>
      </c>
      <c r="K149" s="320">
        <f t="shared" si="2837"/>
        <v>0.4519098039215686</v>
      </c>
      <c r="L149" s="320">
        <f t="shared" si="2837"/>
        <v>0.48076534296028878</v>
      </c>
      <c r="M149" s="320">
        <f t="shared" si="2837"/>
        <v>0.56375838926174493</v>
      </c>
      <c r="N149" s="320">
        <f t="shared" si="2837"/>
        <v>0.55172413793103448</v>
      </c>
      <c r="O149" s="320">
        <f t="shared" si="2837"/>
        <v>0.66371681415929207</v>
      </c>
      <c r="P149" s="320">
        <f t="shared" si="2837"/>
        <v>0.72649572649572647</v>
      </c>
      <c r="Q149" s="320">
        <f t="shared" si="2837"/>
        <v>0.86413043478260865</v>
      </c>
      <c r="R149" s="320">
        <f t="shared" si="2837"/>
        <v>0.85384615384615381</v>
      </c>
      <c r="S149" s="320">
        <f t="shared" si="2837"/>
        <v>0.99512195121951219</v>
      </c>
      <c r="T149" s="320">
        <f t="shared" si="2837"/>
        <v>1.1022326674500587</v>
      </c>
      <c r="U149" s="320">
        <f t="shared" si="2837"/>
        <v>1.1834187653220414</v>
      </c>
      <c r="V149" s="320">
        <f t="shared" si="2837"/>
        <v>1.1125265392781316</v>
      </c>
      <c r="W149" s="320">
        <f t="shared" si="2837"/>
        <v>1.219758064516129</v>
      </c>
      <c r="X149" s="320">
        <f t="shared" si="2837"/>
        <v>1.3295019157088122</v>
      </c>
      <c r="Y149" s="320">
        <f t="shared" si="2837"/>
        <v>1.5425925925925925</v>
      </c>
      <c r="Z149" s="320">
        <f t="shared" si="2837"/>
        <v>1.5</v>
      </c>
      <c r="AA149" s="320">
        <f t="shared" si="2837"/>
        <v>1.7043918918918919</v>
      </c>
      <c r="AB149" s="320">
        <f t="shared" si="2837"/>
        <v>1.807631160572337</v>
      </c>
      <c r="AC149" s="320">
        <f t="shared" si="2837"/>
        <v>1.986627043090639</v>
      </c>
      <c r="AD149" s="320">
        <f t="shared" si="2837"/>
        <v>1.9008379888268156</v>
      </c>
      <c r="AE149" s="320">
        <f t="shared" si="2837"/>
        <v>2.0608465608465609</v>
      </c>
      <c r="AF149" s="320">
        <f t="shared" si="2837"/>
        <v>2.2027707808564232</v>
      </c>
      <c r="AG149" s="320">
        <f t="shared" si="2837"/>
        <v>2.4734299516908211</v>
      </c>
      <c r="AH149" s="320">
        <f t="shared" si="2837"/>
        <v>2.3825887743413516</v>
      </c>
      <c r="AI149" s="320">
        <f t="shared" si="2837"/>
        <v>2.5693512304250561</v>
      </c>
      <c r="AJ149" s="320">
        <f t="shared" si="2837"/>
        <v>2.6230580539656581</v>
      </c>
      <c r="AK149" s="320">
        <f t="shared" si="2837"/>
        <v>2.8954593453009503</v>
      </c>
      <c r="AL149" s="320">
        <f t="shared" si="2837"/>
        <v>2.7231004589495154</v>
      </c>
      <c r="AM149" s="320">
        <f t="shared" si="2837"/>
        <v>2.976071784646062</v>
      </c>
      <c r="AN149" s="320">
        <f t="shared" si="2837"/>
        <v>3.2013820335636725</v>
      </c>
      <c r="AO149" s="320">
        <f t="shared" si="2837"/>
        <v>3.5086705202312141</v>
      </c>
      <c r="AP149" s="320">
        <f t="shared" si="2837"/>
        <v>2.9606587374199451</v>
      </c>
      <c r="AQ149" s="320">
        <f t="shared" si="2837"/>
        <v>2.9001751313485116</v>
      </c>
      <c r="AR149" s="320">
        <f t="shared" si="2837"/>
        <v>3.6037735849056602</v>
      </c>
      <c r="AS149" s="320">
        <f t="shared" si="2837"/>
        <v>3.9224353628023354</v>
      </c>
      <c r="AT149" s="320">
        <f t="shared" si="2837"/>
        <v>3.8495934959349594</v>
      </c>
      <c r="AU149" s="320">
        <f t="shared" si="2837"/>
        <v>4.0727272727272723</v>
      </c>
      <c r="AV149" s="320">
        <f t="shared" si="2837"/>
        <v>4.2237871674491396</v>
      </c>
      <c r="AW149" s="320">
        <f t="shared" si="2837"/>
        <v>4.8380281690140849</v>
      </c>
      <c r="AX149" s="320">
        <f t="shared" si="2837"/>
        <v>4.3646877409406324</v>
      </c>
      <c r="AY149" s="320">
        <f t="shared" si="2837"/>
        <v>4.4712643678160919</v>
      </c>
      <c r="AZ149" s="320">
        <f t="shared" si="2837"/>
        <v>4.3574695121951219</v>
      </c>
      <c r="BA149" s="320">
        <f t="shared" si="2837"/>
        <v>4.5487804878048781</v>
      </c>
      <c r="BB149" s="320">
        <f t="shared" si="2837"/>
        <v>4.4509063444108765</v>
      </c>
      <c r="BC149" s="320">
        <f t="shared" si="2837"/>
        <v>4.7702001482579686</v>
      </c>
      <c r="BD149" s="320">
        <f t="shared" si="2837"/>
        <v>5.0324244657332349</v>
      </c>
      <c r="BE149" s="320">
        <f t="shared" si="2837"/>
        <v>5.3518653986832483</v>
      </c>
      <c r="BF149" s="219"/>
      <c r="BG149" s="219"/>
      <c r="BH149" s="219"/>
      <c r="BI149" s="219"/>
      <c r="BJ149" s="219"/>
      <c r="BK149" s="219"/>
      <c r="BL149" s="219"/>
      <c r="BM149" s="219"/>
      <c r="BN149" s="302"/>
      <c r="BO149" s="302"/>
      <c r="BP149" s="302"/>
      <c r="BQ149" s="302"/>
      <c r="BR149" s="302"/>
      <c r="BS149" s="302"/>
      <c r="BT149" s="302"/>
      <c r="BU149" s="302"/>
      <c r="BV149" s="302"/>
      <c r="BW149" s="302"/>
      <c r="BX149" s="302"/>
      <c r="BY149" s="302"/>
      <c r="BZ149" s="302"/>
      <c r="CA149" s="302"/>
      <c r="CB149" s="302"/>
      <c r="CC149" s="302"/>
      <c r="CD149" s="302"/>
      <c r="CE149" s="302"/>
      <c r="CF149" s="302"/>
      <c r="CG149" s="302"/>
      <c r="CH149" s="302"/>
      <c r="CI149" s="302"/>
      <c r="CJ149" s="302"/>
      <c r="CK149" s="302"/>
      <c r="CM149" s="89" t="s">
        <v>65</v>
      </c>
      <c r="CN149" s="102">
        <f>CN$30/AVERAGE(CN115,CM115)</f>
        <v>1.7894285714285714</v>
      </c>
      <c r="CO149" s="102">
        <f t="shared" ref="CO149:CZ149" si="2838">CO$30/AVERAGE(CO115,CN115)</f>
        <v>2.022192156862745</v>
      </c>
      <c r="CP149" s="102">
        <f t="shared" si="2838"/>
        <v>2.924924924924925</v>
      </c>
      <c r="CQ149" s="102">
        <f t="shared" si="2838"/>
        <v>4.2634994490020812</v>
      </c>
      <c r="CR149" s="102">
        <f t="shared" si="2838"/>
        <v>5.3727116415495093</v>
      </c>
      <c r="CS149" s="102">
        <f t="shared" si="2838"/>
        <v>7.1426215993404778</v>
      </c>
      <c r="CT149" s="102">
        <f t="shared" si="2838"/>
        <v>8.9487008660892737</v>
      </c>
      <c r="CU149" s="102">
        <f t="shared" si="2838"/>
        <v>10.732394366197184</v>
      </c>
      <c r="CV149" s="102">
        <f t="shared" si="2838"/>
        <v>12.634760705289672</v>
      </c>
      <c r="CW149" s="102">
        <f t="shared" si="2838"/>
        <v>13.815824765310683</v>
      </c>
      <c r="CX149" s="102">
        <f t="shared" si="2838"/>
        <v>17.333871618893824</v>
      </c>
      <c r="CY149" s="102">
        <f t="shared" si="2838"/>
        <v>17.9003861003861</v>
      </c>
      <c r="CZ149" s="102">
        <f t="shared" si="2838"/>
        <v>19.76334453154162</v>
      </c>
      <c r="DA149" s="220"/>
      <c r="DB149" s="321"/>
      <c r="DC149" s="220"/>
      <c r="DD149" s="220"/>
      <c r="DE149" s="220"/>
      <c r="DF149" s="220"/>
      <c r="DG149" s="220"/>
      <c r="DH149" s="220"/>
    </row>
    <row r="150" spans="1:112" ht="12" hidden="1" outlineLevel="2" x14ac:dyDescent="0.3">
      <c r="A150" s="140" t="s">
        <v>1</v>
      </c>
      <c r="B150" s="15" t="s">
        <v>65</v>
      </c>
      <c r="C150" s="16">
        <f>IF(AND(B149&lt;0,C149&gt;0),"n/a",C149/B149-1)</f>
        <v>0.18504213483146059</v>
      </c>
      <c r="D150" s="16">
        <f>IF(AND(C149&lt;0,D149&gt;0),"n/a",D149/C149-1)</f>
        <v>-2.1309734513274337E-2</v>
      </c>
      <c r="E150" s="16">
        <f t="shared" ref="E150" si="2839">IF(AND(D149&lt;0,E149&gt;0),"n/a",E149/D149-1)</f>
        <v>0.21120169082125595</v>
      </c>
      <c r="F150" s="16">
        <f t="shared" ref="F150" si="2840">IF(AND(E149&lt;0,F149&gt;0),"n/a",F149/E149-1)</f>
        <v>-7.3853376670278026E-2</v>
      </c>
      <c r="G150" s="16">
        <f t="shared" ref="G150" si="2841">IF(AND(F149&lt;0,G149&gt;0),"n/a",G149/F149-1)</f>
        <v>0.19647440853564246</v>
      </c>
      <c r="H150" s="16">
        <f t="shared" ref="H150" si="2842">IF(AND(G149&lt;0,H149&gt;0),"n/a",H149/G149-1)</f>
        <v>4.7049868334430478E-2</v>
      </c>
      <c r="I150" s="16">
        <f t="shared" ref="I150" si="2843">IF(AND(H149&lt;0,I149&gt;0),"n/a",I149/H149-1)</f>
        <v>3.5478148685696986E-3</v>
      </c>
      <c r="J150" s="16">
        <f t="shared" ref="J150" si="2844">IF(AND(I149&lt;0,J149&gt;0),"n/a",J149/I149-1)</f>
        <v>-5.5970567781591485E-2</v>
      </c>
      <c r="K150" s="16">
        <f t="shared" ref="K150" si="2845">IF(AND(J149&lt;0,K149&gt;0),"n/a",K149/J149-1)</f>
        <v>6.5459890354126582E-2</v>
      </c>
      <c r="L150" s="16">
        <f t="shared" ref="L150" si="2846">IF(AND(K149&lt;0,L149&gt;0),"n/a",L149/K149-1)</f>
        <v>6.3852429817451428E-2</v>
      </c>
      <c r="M150" s="16">
        <f t="shared" ref="M150" si="2847">IF(AND(L149&lt;0,M149&gt;0),"n/a",M149/L149-1)</f>
        <v>0.17262693227933323</v>
      </c>
      <c r="N150" s="16">
        <f t="shared" ref="N150" si="2848">IF(AND(M149&lt;0,N149&gt;0),"n/a",N149/M149-1)</f>
        <v>-2.1346469622331665E-2</v>
      </c>
      <c r="O150" s="16">
        <f t="shared" ref="O150" si="2849">IF(AND(N149&lt;0,O149&gt;0),"n/a",O149/N149-1)</f>
        <v>0.20298672566371678</v>
      </c>
      <c r="P150" s="16">
        <f t="shared" ref="P150" si="2850">IF(AND(O149&lt;0,P149&gt;0),"n/a",P149/O149-1)</f>
        <v>9.4586894586894399E-2</v>
      </c>
      <c r="Q150" s="16">
        <f t="shared" ref="Q150" si="2851">IF(AND(P149&lt;0,Q149&gt;0),"n/a",Q149/P149-1)</f>
        <v>0.18945012787723781</v>
      </c>
      <c r="R150" s="16">
        <f t="shared" ref="R150" si="2852">IF(AND(Q149&lt;0,R149&gt;0),"n/a",R149/Q149-1)</f>
        <v>-1.1901306240928888E-2</v>
      </c>
      <c r="S150" s="16">
        <f t="shared" ref="S150" si="2853">IF(AND(R149&lt;0,S149&gt;0),"n/a",S149/R149-1)</f>
        <v>0.16545814106789725</v>
      </c>
      <c r="T150" s="16">
        <f t="shared" ref="T150" si="2854">IF(AND(S149&lt;0,T149&gt;0),"n/a",T149/S149-1)</f>
        <v>0.10763576876108827</v>
      </c>
      <c r="U150" s="16">
        <f t="shared" ref="U150" si="2855">IF(AND(T149&lt;0,U149&gt;0),"n/a",U149/T149-1)</f>
        <v>7.3656044018184819E-2</v>
      </c>
      <c r="V150" s="16">
        <f t="shared" ref="V150" si="2856">IF(AND(U149&lt;0,V149&gt;0),"n/a",V149/U149-1)</f>
        <v>-5.990459854218888E-2</v>
      </c>
      <c r="W150" s="16">
        <f t="shared" ref="W150" si="2857">IF(AND(V149&lt;0,W149&gt;0),"n/a",W149/V149-1)</f>
        <v>9.6385588524993793E-2</v>
      </c>
      <c r="X150" s="16">
        <f t="shared" ref="X150" si="2858">IF(AND(W149&lt;0,X149&gt;0),"n/a",X149/W149-1)</f>
        <v>8.997181849846414E-2</v>
      </c>
      <c r="Y150" s="16">
        <f t="shared" ref="Y150" si="2859">IF(AND(X149&lt;0,Y149&gt;0),"n/a",Y149/X149-1)</f>
        <v>0.16027857829010572</v>
      </c>
      <c r="Z150" s="16">
        <f t="shared" ref="Z150" si="2860">IF(AND(Y149&lt;0,Z149&gt;0),"n/a",Z149/Y149-1)</f>
        <v>-2.7611044417767072E-2</v>
      </c>
      <c r="AA150" s="16">
        <f t="shared" ref="AA150" si="2861">IF(AND(Z149&lt;0,AA149&gt;0),"n/a",AA149/Z149-1)</f>
        <v>0.13626126126126126</v>
      </c>
      <c r="AB150" s="16">
        <f t="shared" ref="AB150" si="2862">IF(AND(AA149&lt;0,AB149&gt;0),"n/a",AB149/AA149-1)</f>
        <v>6.0572494607357363E-2</v>
      </c>
      <c r="AC150" s="16">
        <f t="shared" ref="AC150" si="2863">IF(AND(AB149&lt;0,AC149&gt;0),"n/a",AC149/AB149-1)</f>
        <v>9.9022348376439639E-2</v>
      </c>
      <c r="AD150" s="16">
        <f t="shared" ref="AD150" si="2864">IF(AND(AC149&lt;0,AD149&gt;0),"n/a",AD149/AC149-1)</f>
        <v>-4.3183271144018764E-2</v>
      </c>
      <c r="AE150" s="16">
        <f t="shared" ref="AE150" si="2865">IF(AND(AD149&lt;0,AE149&gt;0),"n/a",AE149/AD149-1)</f>
        <v>8.4177911510755044E-2</v>
      </c>
      <c r="AF150" s="16">
        <f t="shared" ref="AF150" si="2866">IF(AND(AE149&lt;0,AF149&gt;0),"n/a",AF149/AE149-1)</f>
        <v>6.8866951429689349E-2</v>
      </c>
      <c r="AG150" s="16">
        <f t="shared" ref="AG150" si="2867">IF(AND(AF149&lt;0,AG149&gt;0),"n/a",AG149/AF149-1)</f>
        <v>0.12287214502144761</v>
      </c>
      <c r="AH150" s="16">
        <f t="shared" ref="AH150" si="2868">IF(AND(AG149&lt;0,AH149&gt;0),"n/a",AH149/AG149-1)</f>
        <v>-3.6726804123711321E-2</v>
      </c>
      <c r="AI150" s="16">
        <f t="shared" ref="AI150" si="2869">IF(AND(AH149&lt;0,AI149&gt;0),"n/a",AI149/AH149-1)</f>
        <v>7.8386357769747006E-2</v>
      </c>
      <c r="AJ150" s="16">
        <f t="shared" ref="AJ150" si="2870">IF(AND(AI149&lt;0,AJ149&gt;0),"n/a",AJ149/AI149-1)</f>
        <v>2.0902873419807566E-2</v>
      </c>
      <c r="AK150" s="16">
        <f t="shared" ref="AK150" si="2871">IF(AND(AJ149&lt;0,AK149&gt;0),"n/a",AK149/AJ149-1)</f>
        <v>0.10384874666554311</v>
      </c>
      <c r="AL150" s="16">
        <f t="shared" ref="AL150" si="2872">IF(AND(AK149&lt;0,AL149&gt;0),"n/a",AL149/AK149-1)</f>
        <v>-5.9527303200149095E-2</v>
      </c>
      <c r="AM150" s="16">
        <f t="shared" ref="AM150" si="2873">IF(AND(AL149&lt;0,AM149&gt;0),"n/a",AM149/AL149-1)</f>
        <v>9.2898271477701799E-2</v>
      </c>
      <c r="AN150" s="16">
        <f t="shared" ref="AN150" si="2874">IF(AND(AM149&lt;0,AN149&gt;0),"n/a",AN149/AM149-1)</f>
        <v>7.5707262869133318E-2</v>
      </c>
      <c r="AO150" s="16">
        <f t="shared" ref="AO150" si="2875">IF(AND(AN149&lt;0,AO149&gt;0),"n/a",AO149/AN149-1)</f>
        <v>9.5986197037995602E-2</v>
      </c>
      <c r="AP150" s="16">
        <f t="shared" ref="AP150" si="2876">IF(AND(AO149&lt;0,AP149&gt;0),"n/a",AP149/AO149-1)</f>
        <v>-0.15618787220156427</v>
      </c>
      <c r="AQ150" s="16">
        <f t="shared" ref="AQ150" si="2877">IF(AND(AP149&lt;0,AQ149&gt;0),"n/a",AQ149/AP149-1)</f>
        <v>-2.0429104275672683E-2</v>
      </c>
      <c r="AR150" s="16">
        <f t="shared" ref="AR150" si="2878">IF(AND(AQ149&lt;0,AR149&gt;0),"n/a",AR149/AQ149-1)</f>
        <v>0.24260550542338888</v>
      </c>
      <c r="AS150" s="16">
        <f t="shared" ref="AS150" si="2879">IF(AND(AR149&lt;0,AS149&gt;0),"n/a",AS149/AR149-1)</f>
        <v>8.8424472400647991E-2</v>
      </c>
      <c r="AT150" s="16">
        <f t="shared" ref="AT150" si="2880">IF(AND(AS149&lt;0,AT149&gt;0),"n/a",AT149/AS149-1)</f>
        <v>-1.8570571629594745E-2</v>
      </c>
      <c r="AU150" s="16">
        <f t="shared" ref="AU150" si="2881">IF(AND(AT149&lt;0,AU149&gt;0),"n/a",AU149/AT149-1)</f>
        <v>5.7962945185753956E-2</v>
      </c>
      <c r="AV150" s="16">
        <f t="shared" ref="AV150" si="2882">IF(AND(AU149&lt;0,AV149&gt;0),"n/a",AV149/AU149-1)</f>
        <v>3.7090599150458425E-2</v>
      </c>
      <c r="AW150" s="16">
        <f t="shared" ref="AW150" si="2883">IF(AND(AV149&lt;0,AW149&gt;0),"n/a",AW149/AV149-1)</f>
        <v>0.14542423119673953</v>
      </c>
      <c r="AX150" s="16">
        <f t="shared" ref="AX150" si="2884">IF(AND(AW149&lt;0,AX149&gt;0),"n/a",AX149/AW149-1)</f>
        <v>-9.7837468393639382E-2</v>
      </c>
      <c r="AY150" s="16">
        <f t="shared" ref="AY150" si="2885">IF(AND(AX149&lt;0,AY149&gt;0),"n/a",AY149/AX149-1)</f>
        <v>2.4417927054843913E-2</v>
      </c>
      <c r="AZ150" s="16">
        <f t="shared" ref="AZ150" si="2886">IF(AND(AY149&lt;0,AZ149&gt;0),"n/a",AZ149/AY149-1)</f>
        <v>-2.5450263339394374E-2</v>
      </c>
      <c r="BA150" s="16">
        <f t="shared" ref="BA150" si="2887">IF(AND(AZ149&lt;0,BA149&gt;0),"n/a",BA149/AZ149-1)</f>
        <v>4.3904145530872851E-2</v>
      </c>
      <c r="BB150" s="16">
        <f t="shared" ref="BB150" si="2888">IF(AND(BA149&lt;0,BB149&gt;0),"n/a",BB149/BA149-1)</f>
        <v>-2.1516567716643786E-2</v>
      </c>
      <c r="BC150" s="16">
        <f t="shared" ref="BC150" si="2889">IF(AND(BB149&lt;0,BC149&gt;0),"n/a",BC149/BB149-1)</f>
        <v>7.1736805751493327E-2</v>
      </c>
      <c r="BD150" s="16">
        <f t="shared" ref="BD150" si="2890">IF(AND(BC149&lt;0,BD149&gt;0),"n/a",BD149/BC149-1)</f>
        <v>5.4971344875545336E-2</v>
      </c>
      <c r="BE150" s="16">
        <f t="shared" ref="BE150" si="2891">IF(AND(BD149&lt;0,BE149&gt;0),"n/a",BE149/BD149-1)</f>
        <v>6.347654795916946E-2</v>
      </c>
      <c r="BF150" s="219"/>
      <c r="BG150" s="219"/>
      <c r="BH150" s="219"/>
      <c r="BI150" s="219"/>
      <c r="BJ150" s="219"/>
      <c r="BK150" s="219"/>
      <c r="BL150" s="219"/>
      <c r="BM150" s="219"/>
      <c r="BN150" s="302"/>
      <c r="BO150" s="302"/>
      <c r="BP150" s="302"/>
      <c r="BQ150" s="302"/>
      <c r="BR150" s="302"/>
      <c r="BS150" s="302"/>
      <c r="BT150" s="302"/>
      <c r="BU150" s="302"/>
      <c r="BV150" s="302"/>
      <c r="BW150" s="302"/>
      <c r="BX150" s="302"/>
      <c r="BY150" s="302"/>
      <c r="BZ150" s="302"/>
      <c r="CA150" s="302"/>
      <c r="CB150" s="302"/>
      <c r="CC150" s="302"/>
      <c r="CD150" s="302"/>
      <c r="CE150" s="302"/>
      <c r="CF150" s="302"/>
      <c r="CG150" s="302"/>
      <c r="CH150" s="302"/>
      <c r="CI150" s="302"/>
      <c r="CJ150" s="302"/>
      <c r="CK150" s="302"/>
      <c r="CM150" s="89" t="s">
        <v>65</v>
      </c>
      <c r="CN150" s="181" t="s">
        <v>65</v>
      </c>
      <c r="CO150" s="182" t="s">
        <v>65</v>
      </c>
      <c r="CP150" s="181" t="s">
        <v>65</v>
      </c>
      <c r="CQ150" s="182" t="s">
        <v>65</v>
      </c>
      <c r="CR150" s="181" t="s">
        <v>65</v>
      </c>
      <c r="CS150" s="182" t="s">
        <v>65</v>
      </c>
      <c r="CT150" s="181" t="s">
        <v>65</v>
      </c>
      <c r="CU150" s="182" t="s">
        <v>65</v>
      </c>
      <c r="CV150" s="89" t="s">
        <v>65</v>
      </c>
      <c r="CW150" s="89" t="s">
        <v>65</v>
      </c>
      <c r="CX150" s="89" t="s">
        <v>65</v>
      </c>
      <c r="CY150" s="89" t="s">
        <v>65</v>
      </c>
      <c r="CZ150" s="89" t="s">
        <v>65</v>
      </c>
      <c r="DA150" s="220"/>
      <c r="DB150" s="321"/>
      <c r="DC150" s="220"/>
      <c r="DD150" s="220"/>
      <c r="DE150" s="220"/>
      <c r="DF150" s="220"/>
      <c r="DG150" s="220"/>
      <c r="DH150" s="220"/>
    </row>
    <row r="151" spans="1:112" ht="12" hidden="1" outlineLevel="2" x14ac:dyDescent="0.3">
      <c r="A151" s="140" t="s">
        <v>2</v>
      </c>
      <c r="B151" s="15" t="s">
        <v>65</v>
      </c>
      <c r="C151" s="15" t="s">
        <v>65</v>
      </c>
      <c r="D151" s="15" t="s">
        <v>65</v>
      </c>
      <c r="E151" s="15" t="s">
        <v>65</v>
      </c>
      <c r="F151" s="16">
        <f t="shared" ref="F151" si="2892">IF(AND(B149&lt;0,F149&gt;0),"n/a",F149/B149-1)</f>
        <v>0.30099394987035444</v>
      </c>
      <c r="G151" s="16">
        <f t="shared" ref="G151" si="2893">IF(AND(C149&lt;0,G149&gt;0),"n/a",G149/C149-1)</f>
        <v>0.31354482758620694</v>
      </c>
      <c r="H151" s="16">
        <f t="shared" ref="H151" si="2894">IF(AND(D149&lt;0,H149&gt;0),"n/a",H149/D149-1)</f>
        <v>0.40529336734693877</v>
      </c>
      <c r="I151" s="16">
        <f t="shared" ref="I151" si="2895">IF(AND(E149&lt;0,I149&gt;0),"n/a",I149/E149-1)</f>
        <v>0.1643635397289398</v>
      </c>
      <c r="J151" s="16">
        <f t="shared" ref="J151" si="2896">IF(AND(F149&lt;0,J149&gt;0),"n/a",J149/F149-1)</f>
        <v>0.1868460388639761</v>
      </c>
      <c r="K151" s="16">
        <f t="shared" ref="K151" si="2897">IF(AND(G149&lt;0,K149&gt;0),"n/a",K149/G149-1)</f>
        <v>5.6885831752055527E-2</v>
      </c>
      <c r="L151" s="16">
        <f t="shared" ref="L151" si="2898">IF(AND(H149&lt;0,L149&gt;0),"n/a",L149/H149-1)</f>
        <v>7.3846236127824483E-2</v>
      </c>
      <c r="M151" s="16">
        <f t="shared" ref="M151" si="2899">IF(AND(I149&lt;0,M149&gt;0),"n/a",M149/I149-1)</f>
        <v>0.25476932833060273</v>
      </c>
      <c r="N151" s="16">
        <f t="shared" ref="N151" si="2900">IF(AND(J149&lt;0,N149&gt;0),"n/a",N149/J149-1)</f>
        <v>0.3007904108399202</v>
      </c>
      <c r="O151" s="16">
        <f t="shared" ref="O151" si="2901">IF(AND(K149&lt;0,O149&gt;0),"n/a",O149/K149-1)</f>
        <v>0.46869310734069347</v>
      </c>
      <c r="P151" s="16">
        <f t="shared" ref="P151" si="2902">IF(AND(L149&lt;0,P149&gt;0),"n/a",P149/L149-1)</f>
        <v>0.51112333102541263</v>
      </c>
      <c r="Q151" s="16">
        <f t="shared" ref="Q151" si="2903">IF(AND(M149&lt;0,Q149&gt;0),"n/a",Q149/M149-1)</f>
        <v>0.53280279503105588</v>
      </c>
      <c r="R151" s="16">
        <f t="shared" ref="R151" si="2904">IF(AND(N149&lt;0,R149&gt;0),"n/a",R149/N149-1)</f>
        <v>0.54759615384615379</v>
      </c>
      <c r="S151" s="16">
        <f t="shared" ref="S151" si="2905">IF(AND(O149&lt;0,S149&gt;0),"n/a",S149/O149-1)</f>
        <v>0.49931707317073171</v>
      </c>
      <c r="T151" s="16">
        <f t="shared" ref="T151" si="2906">IF(AND(P149&lt;0,T149&gt;0),"n/a",T149/P149-1)</f>
        <v>0.51719084813713967</v>
      </c>
      <c r="U151" s="16">
        <f t="shared" ref="U151" si="2907">IF(AND(Q149&lt;0,U149&gt;0),"n/a",U149/Q149-1)</f>
        <v>0.36949089823431214</v>
      </c>
      <c r="V151" s="16">
        <f t="shared" ref="V151" si="2908">IF(AND(R149&lt;0,V149&gt;0),"n/a",V149/R149-1)</f>
        <v>0.30295900996537939</v>
      </c>
      <c r="W151" s="16">
        <f t="shared" ref="W151" si="2909">IF(AND(S149&lt;0,W149&gt;0),"n/a",W149/S149-1)</f>
        <v>0.22573727071473759</v>
      </c>
      <c r="X151" s="16">
        <f t="shared" ref="X151" si="2910">IF(AND(T149&lt;0,X149&gt;0),"n/a",X149/T149-1)</f>
        <v>0.20618990433709938</v>
      </c>
      <c r="Y151" s="16">
        <f t="shared" ref="Y151" si="2911">IF(AND(U149&lt;0,Y149&gt;0),"n/a",Y149/U149-1)</f>
        <v>0.30350526609471995</v>
      </c>
      <c r="Z151" s="16">
        <f t="shared" ref="Z151" si="2912">IF(AND(V149&lt;0,Z149&gt;0),"n/a",Z149/V149-1)</f>
        <v>0.34828244274809173</v>
      </c>
      <c r="AA151" s="16">
        <f t="shared" ref="AA151" si="2913">IF(AND(W149&lt;0,AA149&gt;0),"n/a",AA149/W149-1)</f>
        <v>0.39731963368327006</v>
      </c>
      <c r="AB151" s="16">
        <f t="shared" ref="AB151" si="2914">IF(AND(X149&lt;0,AB149&gt;0),"n/a",AB149/X149-1)</f>
        <v>0.35963035420570599</v>
      </c>
      <c r="AC151" s="16">
        <f t="shared" ref="AC151" si="2915">IF(AND(Y149&lt;0,AC149&gt;0),"n/a",AC149/Y149-1)</f>
        <v>0.2878494637082174</v>
      </c>
      <c r="AD151" s="16">
        <f t="shared" ref="AD151" si="2916">IF(AND(Z149&lt;0,AD149&gt;0),"n/a",AD149/Z149-1)</f>
        <v>0.26722532588454384</v>
      </c>
      <c r="AE151" s="16">
        <f t="shared" ref="AE151" si="2917">IF(AND(AA149&lt;0,AE149&gt;0),"n/a",AE149/AA149-1)</f>
        <v>0.20913891379699123</v>
      </c>
      <c r="AF151" s="16">
        <f t="shared" ref="AF151" si="2918">IF(AND(AB149&lt;0,AF149&gt;0),"n/a",AF149/AB149-1)</f>
        <v>0.21859526926885686</v>
      </c>
      <c r="AG151" s="16">
        <f t="shared" ref="AG151" si="2919">IF(AND(AC149&lt;0,AG149&gt;0),"n/a",AG149/AC149-1)</f>
        <v>0.24503990836793021</v>
      </c>
      <c r="AH151" s="16">
        <f t="shared" ref="AH151" si="2920">IF(AND(AD149&lt;0,AH149&gt;0),"n/a",AH149/AD149-1)</f>
        <v>0.25344126556091684</v>
      </c>
      <c r="AI151" s="16">
        <f t="shared" ref="AI151" si="2921">IF(AND(AE149&lt;0,AI149&gt;0),"n/a",AI149/AE149-1)</f>
        <v>0.24674552644502068</v>
      </c>
      <c r="AJ151" s="16">
        <f t="shared" ref="AJ151" si="2922">IF(AND(AF149&lt;0,AJ149&gt;0),"n/a",AJ149/AF149-1)</f>
        <v>0.19079936812391796</v>
      </c>
      <c r="AK151" s="16">
        <f t="shared" ref="AK151" si="2923">IF(AND(AG149&lt;0,AK149&gt;0),"n/a",AK149/AG149-1)</f>
        <v>0.17062516499472014</v>
      </c>
      <c r="AL151" s="16">
        <f t="shared" ref="AL151" si="2924">IF(AND(AH149&lt;0,AL149&gt;0),"n/a",AL149/AH149-1)</f>
        <v>0.14291668301102267</v>
      </c>
      <c r="AM151" s="16">
        <f t="shared" ref="AM151" si="2925">IF(AND(AI149&lt;0,AM149&gt;0),"n/a",AM149/AI149-1)</f>
        <v>0.15829698540425752</v>
      </c>
      <c r="AN151" s="16">
        <f t="shared" ref="AN151" si="2926">IF(AND(AJ149&lt;0,AN149&gt;0),"n/a",AN149/AJ149-1)</f>
        <v>0.22047700344400623</v>
      </c>
      <c r="AO151" s="16">
        <f t="shared" ref="AO151" si="2927">IF(AND(AK149&lt;0,AO149&gt;0),"n/a",AO149/AK149-1)</f>
        <v>0.21178372817613411</v>
      </c>
      <c r="AP151" s="16">
        <f t="shared" ref="AP151" si="2928">IF(AND(AL149&lt;0,AP149&gt;0),"n/a",AP149/AL149-1)</f>
        <v>8.7238161812830173E-2</v>
      </c>
      <c r="AQ151" s="16">
        <f t="shared" ref="AQ151" si="2929">IF(AND(AM149&lt;0,AQ149&gt;0),"n/a",AQ149/AM149-1)</f>
        <v>-2.5502292548557182E-2</v>
      </c>
      <c r="AR151" s="16">
        <f t="shared" ref="AR151" si="2930">IF(AND(AN149&lt;0,AR149&gt;0),"n/a",AR149/AN149-1)</f>
        <v>0.12569307477935054</v>
      </c>
      <c r="AS151" s="16">
        <f t="shared" ref="AS151" si="2931">IF(AND(AO149&lt;0,AS149&gt;0),"n/a",AS149/AO149-1)</f>
        <v>0.11792638840989134</v>
      </c>
      <c r="AT151" s="16">
        <f t="shared" ref="AT151" si="2932">IF(AND(AP149&lt;0,AT149&gt;0),"n/a",AT149/AP149-1)</f>
        <v>0.30024897745887213</v>
      </c>
      <c r="AU151" s="16">
        <f t="shared" ref="AU151" si="2933">IF(AND(AQ149&lt;0,AU149&gt;0),"n/a",AU149/AQ149-1)</f>
        <v>0.4043039086517346</v>
      </c>
      <c r="AV151" s="16">
        <f t="shared" ref="AV151" si="2934">IF(AND(AR149&lt;0,AV149&gt;0),"n/a",AV149/AR149-1)</f>
        <v>0.17204565379478742</v>
      </c>
      <c r="AW151" s="16">
        <f t="shared" ref="AW151" si="2935">IF(AND(AS149&lt;0,AW149&gt;0),"n/a",AW149/AS149-1)</f>
        <v>0.23342457466465816</v>
      </c>
      <c r="AX151" s="16">
        <f t="shared" ref="AX151" si="2936">IF(AND(AT149&lt;0,AX149&gt;0),"n/a",AX149/AT149-1)</f>
        <v>0.13380484083568689</v>
      </c>
      <c r="AY151" s="16">
        <f t="shared" ref="AY151" si="2937">IF(AND(AU149&lt;0,AY149&gt;0),"n/a",AY149/AU149-1)</f>
        <v>9.7855090311987025E-2</v>
      </c>
      <c r="AZ151" s="16">
        <f t="shared" ref="AZ151" si="2938">IF(AND(AV149&lt;0,AZ149&gt;0),"n/a",AZ149/AV149-1)</f>
        <v>3.1649877099919399E-2</v>
      </c>
      <c r="BA151" s="16">
        <f t="shared" ref="BA151" si="2939">IF(AND(AW149&lt;0,BA149&gt;0),"n/a",BA149/AW149-1)</f>
        <v>-5.9786274718642507E-2</v>
      </c>
      <c r="BB151" s="16">
        <f t="shared" ref="BB151" si="2940">IF(AND(AX149&lt;0,BB149&gt;0),"n/a",BB149/AX149-1)</f>
        <v>1.9753670500071818E-2</v>
      </c>
      <c r="BC151" s="16">
        <f t="shared" ref="BC151" si="2941">IF(AND(AY149&lt;0,BC149&gt;0),"n/a",BC149/AY149-1)</f>
        <v>6.6857102566692195E-2</v>
      </c>
      <c r="BD151" s="16">
        <f t="shared" ref="BD151" si="2942">IF(AND(AZ149&lt;0,BD149&gt;0),"n/a",BD149/AZ149-1)</f>
        <v>0.15489608169354629</v>
      </c>
      <c r="BE151" s="16">
        <f t="shared" ref="BE151" si="2943">IF(AND(BA149&lt;0,BE149&gt;0),"n/a",BE149/BA149-1)</f>
        <v>0.17654949783385088</v>
      </c>
      <c r="BF151" s="219"/>
      <c r="BG151" s="219"/>
      <c r="BH151" s="219"/>
      <c r="BI151" s="219"/>
      <c r="BJ151" s="219"/>
      <c r="BK151" s="219"/>
      <c r="BL151" s="219"/>
      <c r="BM151" s="219"/>
      <c r="BN151" s="302"/>
      <c r="BO151" s="302"/>
      <c r="BP151" s="302"/>
      <c r="BQ151" s="302"/>
      <c r="BR151" s="302"/>
      <c r="BS151" s="302"/>
      <c r="BT151" s="302"/>
      <c r="BU151" s="302"/>
      <c r="BV151" s="302"/>
      <c r="BW151" s="302"/>
      <c r="BX151" s="302"/>
      <c r="BY151" s="302"/>
      <c r="BZ151" s="302"/>
      <c r="CA151" s="302"/>
      <c r="CB151" s="302"/>
      <c r="CC151" s="302"/>
      <c r="CD151" s="302"/>
      <c r="CE151" s="302"/>
      <c r="CF151" s="302"/>
      <c r="CG151" s="302"/>
      <c r="CH151" s="302"/>
      <c r="CI151" s="302"/>
      <c r="CJ151" s="302"/>
      <c r="CK151" s="302"/>
      <c r="CM151" s="89" t="s">
        <v>65</v>
      </c>
      <c r="CN151" s="89" t="s">
        <v>65</v>
      </c>
      <c r="CO151" s="90">
        <f>IF(AND(CN149&lt;0,CO149&gt;0),"n/a",CO149/CN149-1)</f>
        <v>0.13007704758416216</v>
      </c>
      <c r="CP151" s="90">
        <f t="shared" ref="CP151" si="2944">IF(AND(CO149&lt;0,CP149&gt;0),"n/a",CP149/CO149-1)</f>
        <v>0.44641295091495725</v>
      </c>
      <c r="CQ151" s="90">
        <f t="shared" ref="CQ151" si="2945">IF(AND(CP149&lt;0,CQ149&gt;0),"n/a",CQ149/CP149-1)</f>
        <v>0.45764406213315501</v>
      </c>
      <c r="CR151" s="90">
        <f t="shared" ref="CR151" si="2946">IF(AND(CQ149&lt;0,CR149&gt;0),"n/a",CR149/CQ149-1)</f>
        <v>0.26016473223822079</v>
      </c>
      <c r="CS151" s="90">
        <f t="shared" ref="CS151" si="2947">IF(AND(CR149&lt;0,CS149&gt;0),"n/a",CS149/CR149-1)</f>
        <v>0.32942582365736639</v>
      </c>
      <c r="CT151" s="90">
        <f t="shared" ref="CT151" si="2948">IF(AND(CS149&lt;0,CT149&gt;0),"n/a",CT149/CS149-1)</f>
        <v>0.25285943566092905</v>
      </c>
      <c r="CU151" s="90">
        <f t="shared" ref="CU151" si="2949">IF(AND(CT149&lt;0,CU149&gt;0),"n/a",CU149/CT149-1)</f>
        <v>0.19932429598436374</v>
      </c>
      <c r="CV151" s="90">
        <f t="shared" ref="CV151" si="2950">IF(AND(CU149&lt;0,CV149&gt;0),"n/a",CV149/CU149-1)</f>
        <v>0.17725460639838153</v>
      </c>
      <c r="CW151" s="90">
        <f t="shared" ref="CW151" si="2951">IF(AND(CV149&lt;0,CW149&gt;0),"n/a",CW149/CV149-1)</f>
        <v>9.3477358817452449E-2</v>
      </c>
      <c r="CX151" s="90">
        <f t="shared" ref="CX151" si="2952">IF(AND(CW149&lt;0,CX149&gt;0),"n/a",CX149/CW149-1)</f>
        <v>0.25463893132289805</v>
      </c>
      <c r="CY151" s="90">
        <f t="shared" ref="CY151" si="2953">IF(AND(CX149&lt;0,CY149&gt;0),"n/a",CY149/CX149-1)</f>
        <v>3.2682512825050525E-2</v>
      </c>
      <c r="CZ151" s="90">
        <f t="shared" ref="CZ151" si="2954">IF(AND(CY149&lt;0,CZ149&gt;0),"n/a",CZ149/CY149-1)</f>
        <v>0.10407364515535988</v>
      </c>
      <c r="DA151" s="220"/>
      <c r="DB151" s="321"/>
      <c r="DC151" s="220"/>
      <c r="DD151" s="220"/>
      <c r="DE151" s="220"/>
      <c r="DF151" s="220"/>
      <c r="DG151" s="220"/>
      <c r="DH151" s="220"/>
    </row>
    <row r="152" spans="1:112" ht="12" hidden="1" outlineLevel="2" x14ac:dyDescent="0.3">
      <c r="A152" s="291" t="s">
        <v>410</v>
      </c>
      <c r="B152" s="320">
        <f>B$38/B118</f>
        <v>0.14759036144578314</v>
      </c>
      <c r="C152" s="320">
        <f t="shared" ref="C152:BE152" si="2955">C$38/C118</f>
        <v>0.21683673469387754</v>
      </c>
      <c r="D152" s="320">
        <f t="shared" si="2955"/>
        <v>0.19047619047619047</v>
      </c>
      <c r="E152" s="320">
        <f t="shared" si="2955"/>
        <v>0.30827067669172931</v>
      </c>
      <c r="F152" s="320">
        <f t="shared" si="2955"/>
        <v>0.27173913043478259</v>
      </c>
      <c r="G152" s="320">
        <f t="shared" si="2955"/>
        <v>0.33551912568306008</v>
      </c>
      <c r="H152" s="320">
        <f t="shared" si="2955"/>
        <v>0.34178743961352659</v>
      </c>
      <c r="I152" s="320">
        <f t="shared" si="2955"/>
        <v>0.35222222222222221</v>
      </c>
      <c r="J152" s="320">
        <f t="shared" si="2955"/>
        <v>0.32346938775510203</v>
      </c>
      <c r="K152" s="320">
        <f t="shared" si="2955"/>
        <v>0.3872238805970149</v>
      </c>
      <c r="L152" s="320">
        <f t="shared" si="2955"/>
        <v>0.41666666666666669</v>
      </c>
      <c r="M152" s="320">
        <f t="shared" si="2955"/>
        <v>0.51315789473684215</v>
      </c>
      <c r="N152" s="320">
        <f t="shared" si="2955"/>
        <v>0.45871559633027525</v>
      </c>
      <c r="O152" s="320">
        <f t="shared" si="2955"/>
        <v>0.58381502890173409</v>
      </c>
      <c r="P152" s="320">
        <f t="shared" si="2955"/>
        <v>0.63259668508287292</v>
      </c>
      <c r="Q152" s="320">
        <f t="shared" si="2955"/>
        <v>0.7978723404255319</v>
      </c>
      <c r="R152" s="320">
        <f t="shared" si="2955"/>
        <v>0.66329113924050631</v>
      </c>
      <c r="S152" s="320">
        <f t="shared" si="2955"/>
        <v>0.81751824817518248</v>
      </c>
      <c r="T152" s="320">
        <f t="shared" si="2955"/>
        <v>0.81183431952662721</v>
      </c>
      <c r="U152" s="320">
        <f t="shared" si="2955"/>
        <v>0.90429194399816393</v>
      </c>
      <c r="V152" s="320">
        <f t="shared" si="2955"/>
        <v>0.76379690949227375</v>
      </c>
      <c r="W152" s="320">
        <f t="shared" si="2955"/>
        <v>0.86836518046709132</v>
      </c>
      <c r="X152" s="320">
        <f t="shared" si="2955"/>
        <v>0.90243902439024393</v>
      </c>
      <c r="Y152" s="320">
        <f t="shared" si="2955"/>
        <v>1.068762278978389</v>
      </c>
      <c r="Z152" s="320">
        <f t="shared" si="2955"/>
        <v>0.8761726078799249</v>
      </c>
      <c r="AA152" s="320">
        <f t="shared" si="2955"/>
        <v>1.0935251798561152</v>
      </c>
      <c r="AB152" s="320">
        <f t="shared" si="2955"/>
        <v>1.1669505962521294</v>
      </c>
      <c r="AC152" s="320">
        <f t="shared" si="2955"/>
        <v>1.3729372937293729</v>
      </c>
      <c r="AD152" s="320">
        <f t="shared" si="2955"/>
        <v>1.2278481012658229</v>
      </c>
      <c r="AE152" s="320">
        <f t="shared" si="2955"/>
        <v>1.4480122324159022</v>
      </c>
      <c r="AF152" s="320">
        <f t="shared" si="2955"/>
        <v>1.5511111111111111</v>
      </c>
      <c r="AG152" s="320">
        <f t="shared" si="2955"/>
        <v>1.8265895953757225</v>
      </c>
      <c r="AH152" s="320">
        <f t="shared" si="2955"/>
        <v>1.651063829787234</v>
      </c>
      <c r="AI152" s="320">
        <f t="shared" si="2955"/>
        <v>1.8769017980636238</v>
      </c>
      <c r="AJ152" s="320">
        <f t="shared" si="2955"/>
        <v>1.7928692699490663</v>
      </c>
      <c r="AK152" s="320">
        <f t="shared" si="2955"/>
        <v>2.0866666666666664</v>
      </c>
      <c r="AL152" s="320">
        <f t="shared" si="2955"/>
        <v>1.8631921824104234</v>
      </c>
      <c r="AM152" s="320">
        <f t="shared" si="2955"/>
        <v>2.1023017902813299</v>
      </c>
      <c r="AN152" s="320">
        <f t="shared" si="2955"/>
        <v>2.2019950124688279</v>
      </c>
      <c r="AO152" s="320">
        <f t="shared" si="2955"/>
        <v>2.4504283965728275</v>
      </c>
      <c r="AP152" s="320">
        <f t="shared" si="2955"/>
        <v>1.9435957696827262</v>
      </c>
      <c r="AQ152" s="320">
        <f t="shared" si="2955"/>
        <v>1.7253363228699552</v>
      </c>
      <c r="AR152" s="320">
        <f t="shared" si="2955"/>
        <v>2.185430463576159</v>
      </c>
      <c r="AS152" s="320">
        <f t="shared" si="2955"/>
        <v>2.7274701411509228</v>
      </c>
      <c r="AT152" s="320">
        <f t="shared" si="2955"/>
        <v>2.5893617021276594</v>
      </c>
      <c r="AU152" s="320">
        <f t="shared" si="2955"/>
        <v>3.0042060988433228</v>
      </c>
      <c r="AV152" s="320">
        <f t="shared" si="2955"/>
        <v>3.1222339304531084</v>
      </c>
      <c r="AW152" s="320">
        <f t="shared" si="2955"/>
        <v>3.4074074074074074</v>
      </c>
      <c r="AX152" s="320">
        <f t="shared" si="2955"/>
        <v>3.0815047021943576</v>
      </c>
      <c r="AY152" s="320">
        <f t="shared" si="2955"/>
        <v>3.3044838373305527</v>
      </c>
      <c r="AZ152" s="320">
        <f t="shared" si="2955"/>
        <v>3.1380020597322349</v>
      </c>
      <c r="BA152" s="320">
        <f t="shared" si="2955"/>
        <v>3.4494382022471912</v>
      </c>
      <c r="BB152" s="320">
        <f t="shared" si="2955"/>
        <v>3.2748478701825556</v>
      </c>
      <c r="BC152" s="320">
        <f t="shared" si="2955"/>
        <v>3.6566866267465068</v>
      </c>
      <c r="BD152" s="320">
        <f t="shared" si="2955"/>
        <v>4.0839091806515304</v>
      </c>
      <c r="BE152" s="320">
        <f t="shared" si="2955"/>
        <v>4.3683693516699407</v>
      </c>
      <c r="BF152" s="219"/>
      <c r="BG152" s="219"/>
      <c r="BH152" s="219"/>
      <c r="BI152" s="219"/>
      <c r="BJ152" s="219"/>
      <c r="BK152" s="219"/>
      <c r="BL152" s="219"/>
      <c r="BM152" s="219"/>
      <c r="BN152" s="302"/>
      <c r="BO152" s="302"/>
      <c r="BP152" s="302"/>
      <c r="BQ152" s="302"/>
      <c r="BR152" s="302"/>
      <c r="BS152" s="302"/>
      <c r="BT152" s="302"/>
      <c r="BU152" s="302"/>
      <c r="BV152" s="302"/>
      <c r="BW152" s="302"/>
      <c r="BX152" s="302"/>
      <c r="BY152" s="302"/>
      <c r="BZ152" s="302"/>
      <c r="CA152" s="302"/>
      <c r="CB152" s="302"/>
      <c r="CC152" s="302"/>
      <c r="CD152" s="302"/>
      <c r="CE152" s="302"/>
      <c r="CF152" s="302"/>
      <c r="CG152" s="302"/>
      <c r="CH152" s="302"/>
      <c r="CI152" s="302"/>
      <c r="CJ152" s="302"/>
      <c r="CK152" s="302"/>
      <c r="CM152" s="89" t="s">
        <v>65</v>
      </c>
      <c r="CN152" s="102">
        <f>CN$38/AVERAGE(CN118,CM118)</f>
        <v>1.4254189944134079</v>
      </c>
      <c r="CO152" s="102">
        <f t="shared" ref="CO152:CZ152" si="2956">CO$38/AVERAGE(CO118,CN118)</f>
        <v>1.7354480151228733</v>
      </c>
      <c r="CP152" s="102">
        <f t="shared" si="2956"/>
        <v>2.5911764705882354</v>
      </c>
      <c r="CQ152" s="102">
        <f t="shared" si="2956"/>
        <v>3.2893926327460883</v>
      </c>
      <c r="CR152" s="102">
        <f t="shared" si="2956"/>
        <v>3.6900603366147982</v>
      </c>
      <c r="CS152" s="102">
        <f t="shared" si="2956"/>
        <v>4.6493273542600893</v>
      </c>
      <c r="CT152" s="102">
        <f t="shared" si="2956"/>
        <v>6.2157164869029273</v>
      </c>
      <c r="CU152" s="102">
        <f t="shared" si="2956"/>
        <v>7.4979195561719836</v>
      </c>
      <c r="CV152" s="102">
        <f t="shared" si="2956"/>
        <v>8.732610082961072</v>
      </c>
      <c r="CW152" s="102">
        <f t="shared" si="2956"/>
        <v>8.843498273878021</v>
      </c>
      <c r="CX152" s="102">
        <f t="shared" si="2956"/>
        <v>12.29796355841372</v>
      </c>
      <c r="CY152" s="102">
        <f t="shared" si="2956"/>
        <v>13.037422037422038</v>
      </c>
      <c r="CZ152" s="102">
        <f t="shared" si="2956"/>
        <v>15.500250375563345</v>
      </c>
      <c r="DA152" s="220"/>
      <c r="DB152" s="321"/>
      <c r="DC152" s="220"/>
      <c r="DD152" s="220"/>
      <c r="DE152" s="220"/>
      <c r="DF152" s="220"/>
      <c r="DG152" s="220"/>
      <c r="DH152" s="220"/>
    </row>
    <row r="153" spans="1:112" ht="12" hidden="1" outlineLevel="2" x14ac:dyDescent="0.3">
      <c r="A153" s="140" t="s">
        <v>1</v>
      </c>
      <c r="B153" s="15" t="s">
        <v>65</v>
      </c>
      <c r="C153" s="16">
        <f>IF(AND(B152&lt;0,C152&gt;0),"n/a",C152/B152-1)</f>
        <v>0.46917950853810897</v>
      </c>
      <c r="D153" s="16">
        <f>IF(AND(C152&lt;0,D152&gt;0),"n/a",D152/C152-1)</f>
        <v>-0.1215686274509804</v>
      </c>
      <c r="E153" s="16">
        <f t="shared" ref="E153" si="2957">IF(AND(D152&lt;0,E152&gt;0),"n/a",E152/D152-1)</f>
        <v>0.61842105263157898</v>
      </c>
      <c r="F153" s="16">
        <f t="shared" ref="F153" si="2958">IF(AND(E152&lt;0,F152&gt;0),"n/a",F152/E152-1)</f>
        <v>-0.11850477200424181</v>
      </c>
      <c r="G153" s="16">
        <f t="shared" ref="G153" si="2959">IF(AND(F152&lt;0,G152&gt;0),"n/a",G152/F152-1)</f>
        <v>0.23471038251366116</v>
      </c>
      <c r="H153" s="16">
        <f t="shared" ref="H153" si="2960">IF(AND(G152&lt;0,H152&gt;0),"n/a",H152/G152-1)</f>
        <v>1.8682434027286199E-2</v>
      </c>
      <c r="I153" s="16">
        <f t="shared" ref="I153" si="2961">IF(AND(H152&lt;0,I152&gt;0),"n/a",I152/H152-1)</f>
        <v>3.0530035335688988E-2</v>
      </c>
      <c r="J153" s="16">
        <f t="shared" ref="J153" si="2962">IF(AND(I152&lt;0,J152&gt;0),"n/a",J152/I152-1)</f>
        <v>-8.1632653061224469E-2</v>
      </c>
      <c r="K153" s="16">
        <f t="shared" ref="K153" si="2963">IF(AND(J152&lt;0,K152&gt;0),"n/a",K152/J152-1)</f>
        <v>0.19709590847026681</v>
      </c>
      <c r="L153" s="16">
        <f t="shared" ref="L153" si="2964">IF(AND(K152&lt;0,L152&gt;0),"n/a",L152/K152-1)</f>
        <v>7.603556377839471E-2</v>
      </c>
      <c r="M153" s="16">
        <f t="shared" ref="M153" si="2965">IF(AND(L152&lt;0,M152&gt;0),"n/a",M152/L152-1)</f>
        <v>0.23157894736842111</v>
      </c>
      <c r="N153" s="16">
        <f t="shared" ref="N153" si="2966">IF(AND(M152&lt;0,N152&gt;0),"n/a",N152/M152-1)</f>
        <v>-0.10609268407433547</v>
      </c>
      <c r="O153" s="16">
        <f t="shared" ref="O153" si="2967">IF(AND(N152&lt;0,O152&gt;0),"n/a",O152/N152-1)</f>
        <v>0.27271676300578029</v>
      </c>
      <c r="P153" s="16">
        <f t="shared" ref="P153" si="2968">IF(AND(O152&lt;0,P152&gt;0),"n/a",P152/O152-1)</f>
        <v>8.3556698211257663E-2</v>
      </c>
      <c r="Q153" s="16">
        <f t="shared" ref="Q153" si="2969">IF(AND(P152&lt;0,Q152&gt;0),"n/a",Q152/P152-1)</f>
        <v>0.26126544643686711</v>
      </c>
      <c r="R153" s="16">
        <f t="shared" ref="R153" si="2970">IF(AND(Q152&lt;0,R152&gt;0),"n/a",R152/Q152-1)</f>
        <v>-0.16867510548523212</v>
      </c>
      <c r="S153" s="16">
        <f t="shared" ref="S153" si="2971">IF(AND(R152&lt;0,S152&gt;0),"n/a",S152/R152-1)</f>
        <v>0.23251796957708804</v>
      </c>
      <c r="T153" s="16">
        <f t="shared" ref="T153" si="2972">IF(AND(S152&lt;0,T152&gt;0),"n/a",T152/S152-1)</f>
        <v>-6.9526627218935433E-3</v>
      </c>
      <c r="U153" s="16">
        <f t="shared" ref="U153" si="2973">IF(AND(T152&lt;0,U152&gt;0),"n/a",U152/T152-1)</f>
        <v>0.11388730711144102</v>
      </c>
      <c r="V153" s="16">
        <f t="shared" ref="V153" si="2974">IF(AND(U152&lt;0,V152&gt;0),"n/a",V152/U152-1)</f>
        <v>-0.15536468663506686</v>
      </c>
      <c r="W153" s="16">
        <f t="shared" ref="W153" si="2975">IF(AND(V152&lt;0,W152&gt;0),"n/a",W152/V152-1)</f>
        <v>0.13690585766356178</v>
      </c>
      <c r="X153" s="16">
        <f t="shared" ref="X153" si="2976">IF(AND(W152&lt;0,X152&gt;0),"n/a",X152/W152-1)</f>
        <v>3.9239072097322358E-2</v>
      </c>
      <c r="Y153" s="16">
        <f t="shared" ref="Y153" si="2977">IF(AND(X152&lt;0,Y152&gt;0),"n/a",Y152/X152-1)</f>
        <v>0.18430414697605269</v>
      </c>
      <c r="Z153" s="16">
        <f t="shared" ref="Z153" si="2978">IF(AND(Y152&lt;0,Z152&gt;0),"n/a",Z152/Y152-1)</f>
        <v>-0.18019879152411444</v>
      </c>
      <c r="AA153" s="16">
        <f t="shared" ref="AA153" si="2979">IF(AND(Z152&lt;0,AA152&gt;0),"n/a",AA152/Z152-1)</f>
        <v>0.24807049435398154</v>
      </c>
      <c r="AB153" s="16">
        <f t="shared" ref="AB153" si="2980">IF(AND(AA152&lt;0,AB152&gt;0),"n/a",AB152/AA152-1)</f>
        <v>6.714561104635508E-2</v>
      </c>
      <c r="AC153" s="16">
        <f t="shared" ref="AC153" si="2981">IF(AND(AB152&lt;0,AC152&gt;0),"n/a",AC152/AB152-1)</f>
        <v>0.17651706776517084</v>
      </c>
      <c r="AD153" s="16">
        <f t="shared" ref="AD153" si="2982">IF(AND(AC152&lt;0,AD152&gt;0),"n/a",AD152/AC152-1)</f>
        <v>-0.10567794547224918</v>
      </c>
      <c r="AE153" s="16">
        <f t="shared" ref="AE153" si="2983">IF(AND(AD152&lt;0,AE152&gt;0),"n/a",AE152/AD152-1)</f>
        <v>0.17930893155521921</v>
      </c>
      <c r="AF153" s="16">
        <f t="shared" ref="AF153" si="2984">IF(AND(AE152&lt;0,AF152&gt;0),"n/a",AF152/AE152-1)</f>
        <v>7.1200281590989123E-2</v>
      </c>
      <c r="AG153" s="16">
        <f t="shared" ref="AG153" si="2985">IF(AND(AF152&lt;0,AG152&gt;0),"n/a",AG152/AF152-1)</f>
        <v>0.17760074200440568</v>
      </c>
      <c r="AH153" s="16">
        <f t="shared" ref="AH153" si="2986">IF(AND(AG152&lt;0,AH152&gt;0),"n/a",AH152/AG152-1)</f>
        <v>-9.6094802046862382E-2</v>
      </c>
      <c r="AI153" s="16">
        <f t="shared" ref="AI153" si="2987">IF(AND(AH152&lt;0,AI152&gt;0),"n/a",AI152/AH152-1)</f>
        <v>0.13678330552822571</v>
      </c>
      <c r="AJ153" s="16">
        <f t="shared" ref="AJ153" si="2988">IF(AND(AI152&lt;0,AJ152&gt;0),"n/a",AJ152/AI152-1)</f>
        <v>-4.4771936497291942E-2</v>
      </c>
      <c r="AK153" s="16">
        <f t="shared" ref="AK153" si="2989">IF(AND(AJ152&lt;0,AK152&gt;0),"n/a",AK152/AJ152-1)</f>
        <v>0.16386994949494937</v>
      </c>
      <c r="AL153" s="16">
        <f t="shared" ref="AL153" si="2990">IF(AND(AK152&lt;0,AL152&gt;0),"n/a",AL152/AK152-1)</f>
        <v>-0.10709639820586725</v>
      </c>
      <c r="AM153" s="16">
        <f t="shared" ref="AM153" si="2991">IF(AND(AL152&lt;0,AM152&gt;0),"n/a",AM152/AL152-1)</f>
        <v>0.12833330352511951</v>
      </c>
      <c r="AN153" s="16">
        <f t="shared" ref="AN153" si="2992">IF(AND(AM152&lt;0,AN152&gt;0),"n/a",AN152/AM152-1)</f>
        <v>4.7420985249770897E-2</v>
      </c>
      <c r="AO153" s="16">
        <f t="shared" ref="AO153" si="2993">IF(AND(AN152&lt;0,AO152&gt;0),"n/a",AO152/AN152-1)</f>
        <v>0.11282195586149935</v>
      </c>
      <c r="AP153" s="16">
        <f t="shared" ref="AP153" si="2994">IF(AND(AO152&lt;0,AP152&gt;0),"n/a",AP152/AO152-1)</f>
        <v>-0.20683429379081553</v>
      </c>
      <c r="AQ153" s="16">
        <f t="shared" ref="AQ153" si="2995">IF(AND(AP152&lt;0,AQ152&gt;0),"n/a",AQ152/AP152-1)</f>
        <v>-0.11229672868057328</v>
      </c>
      <c r="AR153" s="16">
        <f t="shared" ref="AR153" si="2996">IF(AND(AQ152&lt;0,AR152&gt;0),"n/a",AR152/AQ152-1)</f>
        <v>0.26666924854446639</v>
      </c>
      <c r="AS153" s="16">
        <f t="shared" ref="AS153" si="2997">IF(AND(AR152&lt;0,AS152&gt;0),"n/a",AS152/AR152-1)</f>
        <v>0.248024216102392</v>
      </c>
      <c r="AT153" s="16">
        <f t="shared" ref="AT153" si="2998">IF(AND(AS152&lt;0,AT152&gt;0),"n/a",AT152/AS152-1)</f>
        <v>-5.0636095676921067E-2</v>
      </c>
      <c r="AU153" s="16">
        <f t="shared" ref="AU153" si="2999">IF(AND(AT152&lt;0,AU152&gt;0),"n/a",AU152/AT152-1)</f>
        <v>0.16021106528871143</v>
      </c>
      <c r="AV153" s="16">
        <f t="shared" ref="AV153" si="3000">IF(AND(AU152&lt;0,AV152&gt;0),"n/a",AV152/AU152-1)</f>
        <v>3.9287528127723625E-2</v>
      </c>
      <c r="AW153" s="16">
        <f t="shared" ref="AW153" si="3001">IF(AND(AV152&lt;0,AW152&gt;0),"n/a",AW152/AV152-1)</f>
        <v>9.1336358295521336E-2</v>
      </c>
      <c r="AX153" s="16">
        <f t="shared" ref="AX153" si="3002">IF(AND(AW152&lt;0,AX152&gt;0),"n/a",AX152/AW152-1)</f>
        <v>-9.5645359138612496E-2</v>
      </c>
      <c r="AY153" s="16">
        <f t="shared" ref="AY153" si="3003">IF(AND(AX152&lt;0,AY152&gt;0),"n/a",AY152/AX152-1)</f>
        <v>7.2360472134736842E-2</v>
      </c>
      <c r="AZ153" s="16">
        <f t="shared" ref="AZ153" si="3004">IF(AND(AY152&lt;0,AZ152&gt;0),"n/a",AZ152/AY152-1)</f>
        <v>-5.0380569490939386E-2</v>
      </c>
      <c r="BA153" s="16">
        <f t="shared" ref="BA153" si="3005">IF(AND(AZ152&lt;0,BA152&gt;0),"n/a",BA152/AZ152-1)</f>
        <v>9.9246634191671346E-2</v>
      </c>
      <c r="BB153" s="16">
        <f t="shared" ref="BB153" si="3006">IF(AND(BA152&lt;0,BB152&gt;0),"n/a",BB152/BA152-1)</f>
        <v>-5.0614135354242862E-2</v>
      </c>
      <c r="BC153" s="16">
        <f t="shared" ref="BC153" si="3007">IF(AND(BB152&lt;0,BC152&gt;0),"n/a",BC152/BB152-1)</f>
        <v>0.1165974029024639</v>
      </c>
      <c r="BD153" s="16">
        <f t="shared" ref="BD153" si="3008">IF(AND(BC152&lt;0,BD152&gt;0),"n/a",BD152/BC152-1)</f>
        <v>0.11683324208865553</v>
      </c>
      <c r="BE153" s="16">
        <f t="shared" ref="BE153" si="3009">IF(AND(BD152&lt;0,BE152&gt;0),"n/a",BE152/BD152-1)</f>
        <v>6.9653892492542724E-2</v>
      </c>
      <c r="BF153" s="219"/>
      <c r="BG153" s="219"/>
      <c r="BH153" s="219"/>
      <c r="BI153" s="219"/>
      <c r="BJ153" s="219"/>
      <c r="BK153" s="219"/>
      <c r="BL153" s="219"/>
      <c r="BM153" s="219"/>
      <c r="BN153" s="302"/>
      <c r="BO153" s="302"/>
      <c r="BP153" s="302"/>
      <c r="BQ153" s="302"/>
      <c r="BR153" s="302"/>
      <c r="BS153" s="302"/>
      <c r="BT153" s="302"/>
      <c r="BU153" s="302"/>
      <c r="BV153" s="302"/>
      <c r="BW153" s="302"/>
      <c r="BX153" s="302"/>
      <c r="BY153" s="302"/>
      <c r="BZ153" s="302"/>
      <c r="CA153" s="302"/>
      <c r="CB153" s="302"/>
      <c r="CC153" s="302"/>
      <c r="CD153" s="302"/>
      <c r="CE153" s="302"/>
      <c r="CF153" s="302"/>
      <c r="CG153" s="302"/>
      <c r="CH153" s="302"/>
      <c r="CI153" s="302"/>
      <c r="CJ153" s="302"/>
      <c r="CK153" s="302"/>
      <c r="CM153" s="89" t="s">
        <v>65</v>
      </c>
      <c r="CN153" s="181" t="s">
        <v>65</v>
      </c>
      <c r="CO153" s="182" t="s">
        <v>65</v>
      </c>
      <c r="CP153" s="181" t="s">
        <v>65</v>
      </c>
      <c r="CQ153" s="182" t="s">
        <v>65</v>
      </c>
      <c r="CR153" s="181" t="s">
        <v>65</v>
      </c>
      <c r="CS153" s="182" t="s">
        <v>65</v>
      </c>
      <c r="CT153" s="181" t="s">
        <v>65</v>
      </c>
      <c r="CU153" s="182" t="s">
        <v>65</v>
      </c>
      <c r="CV153" s="89" t="s">
        <v>65</v>
      </c>
      <c r="CW153" s="89" t="s">
        <v>65</v>
      </c>
      <c r="CX153" s="89" t="s">
        <v>65</v>
      </c>
      <c r="CY153" s="89" t="s">
        <v>65</v>
      </c>
      <c r="CZ153" s="89" t="s">
        <v>65</v>
      </c>
      <c r="DA153" s="220"/>
      <c r="DB153" s="321"/>
      <c r="DC153" s="220"/>
      <c r="DD153" s="220"/>
      <c r="DE153" s="220"/>
      <c r="DF153" s="220"/>
      <c r="DG153" s="220"/>
      <c r="DH153" s="220"/>
    </row>
    <row r="154" spans="1:112" ht="12" hidden="1" outlineLevel="2" x14ac:dyDescent="0.3">
      <c r="A154" s="140" t="s">
        <v>2</v>
      </c>
      <c r="B154" s="15" t="s">
        <v>65</v>
      </c>
      <c r="C154" s="15" t="s">
        <v>65</v>
      </c>
      <c r="D154" s="15" t="s">
        <v>65</v>
      </c>
      <c r="E154" s="15" t="s">
        <v>65</v>
      </c>
      <c r="F154" s="16">
        <f t="shared" ref="F154" si="3010">IF(AND(B152&lt;0,F152&gt;0),"n/a",F152/B152-1)</f>
        <v>0.84117125110913915</v>
      </c>
      <c r="G154" s="16">
        <f t="shared" ref="G154" si="3011">IF(AND(C152&lt;0,G152&gt;0),"n/a",G152/C152-1)</f>
        <v>0.5473352619736418</v>
      </c>
      <c r="H154" s="16">
        <f t="shared" ref="H154" si="3012">IF(AND(D152&lt;0,H152&gt;0),"n/a",H152/D152-1)</f>
        <v>0.79438405797101463</v>
      </c>
      <c r="I154" s="16">
        <f t="shared" ref="I154" si="3013">IF(AND(E152&lt;0,I152&gt;0),"n/a",I152/E152-1)</f>
        <v>0.14257452574525753</v>
      </c>
      <c r="J154" s="16">
        <f t="shared" ref="J154" si="3014">IF(AND(F152&lt;0,J152&gt;0),"n/a",J152/F152-1)</f>
        <v>0.19036734693877544</v>
      </c>
      <c r="K154" s="16">
        <f t="shared" ref="K154" si="3015">IF(AND(G152&lt;0,K152&gt;0),"n/a",K152/G152-1)</f>
        <v>0.15410374835918139</v>
      </c>
      <c r="L154" s="16">
        <f t="shared" ref="L154" si="3016">IF(AND(H152&lt;0,L152&gt;0),"n/a",L152/H152-1)</f>
        <v>0.21908127208480566</v>
      </c>
      <c r="M154" s="16">
        <f t="shared" ref="M154" si="3017">IF(AND(I152&lt;0,M152&gt;0),"n/a",M152/I152-1)</f>
        <v>0.45691515855885778</v>
      </c>
      <c r="N154" s="16">
        <f t="shared" ref="N154" si="3018">IF(AND(J152&lt;0,N152&gt;0),"n/a",N152/J152-1)</f>
        <v>0.418111307267097</v>
      </c>
      <c r="O154" s="16">
        <f t="shared" ref="O154" si="3019">IF(AND(K152&lt;0,O152&gt;0),"n/a",O152/K152-1)</f>
        <v>0.50769376103978514</v>
      </c>
      <c r="P154" s="16">
        <f t="shared" ref="P154" si="3020">IF(AND(L152&lt;0,P152&gt;0),"n/a",P152/L152-1)</f>
        <v>0.51823204419889501</v>
      </c>
      <c r="Q154" s="16">
        <f t="shared" ref="Q154" si="3021">IF(AND(M152&lt;0,Q152&gt;0),"n/a",Q152/M152-1)</f>
        <v>0.55482815057283119</v>
      </c>
      <c r="R154" s="16">
        <f t="shared" ref="R154" si="3022">IF(AND(N152&lt;0,R152&gt;0),"n/a",R152/N152-1)</f>
        <v>0.4459746835443037</v>
      </c>
      <c r="S154" s="16">
        <f t="shared" ref="S154" si="3023">IF(AND(O152&lt;0,S152&gt;0),"n/a",S152/O152-1)</f>
        <v>0.40030353400303542</v>
      </c>
      <c r="T154" s="16">
        <f t="shared" ref="T154" si="3024">IF(AND(P152&lt;0,T152&gt;0),"n/a",T152/P152-1)</f>
        <v>0.28333634789798712</v>
      </c>
      <c r="U154" s="16">
        <f t="shared" ref="U154" si="3025">IF(AND(Q152&lt;0,U152&gt;0),"n/a",U152/Q152-1)</f>
        <v>0.13337923647769889</v>
      </c>
      <c r="V154" s="16">
        <f t="shared" ref="V154" si="3026">IF(AND(R152&lt;0,V152&gt;0),"n/a",V152/R152-1)</f>
        <v>0.15152587499789361</v>
      </c>
      <c r="W154" s="16">
        <f t="shared" ref="W154" si="3027">IF(AND(S152&lt;0,W152&gt;0),"n/a",W152/S152-1)</f>
        <v>6.2196693964210015E-2</v>
      </c>
      <c r="X154" s="16">
        <f t="shared" ref="X154" si="3028">IF(AND(T152&lt;0,X152&gt;0),"n/a",X152/T152-1)</f>
        <v>0.11160492071393024</v>
      </c>
      <c r="Y154" s="16">
        <f t="shared" ref="Y154" si="3029">IF(AND(U152&lt;0,Y152&gt;0),"n/a",Y152/U152-1)</f>
        <v>0.18187747449462965</v>
      </c>
      <c r="Z154" s="16">
        <f t="shared" ref="Z154" si="3030">IF(AND(V152&lt;0,Z152&gt;0),"n/a",Z152/V152-1)</f>
        <v>0.14712772072140456</v>
      </c>
      <c r="AA154" s="16">
        <f t="shared" ref="AA154" si="3031">IF(AND(W152&lt;0,AA152&gt;0),"n/a",AA152/W152-1)</f>
        <v>0.2592918330372378</v>
      </c>
      <c r="AB154" s="16">
        <f t="shared" ref="AB154" si="3032">IF(AND(X152&lt;0,AB152&gt;0),"n/a",AB152/X152-1)</f>
        <v>0.29310741746857571</v>
      </c>
      <c r="AC154" s="16">
        <f t="shared" ref="AC154" si="3033">IF(AND(Y152&lt;0,AC152&gt;0),"n/a",AC152/Y152-1)</f>
        <v>0.28460493108134344</v>
      </c>
      <c r="AD154" s="16">
        <f t="shared" ref="AD154" si="3034">IF(AND(Z152&lt;0,AD152&gt;0),"n/a",AD152/Z152-1)</f>
        <v>0.40137695497790937</v>
      </c>
      <c r="AE154" s="16">
        <f t="shared" ref="AE154" si="3035">IF(AND(AA152&lt;0,AE152&gt;0),"n/a",AE152/AA152-1)</f>
        <v>0.32416908095927877</v>
      </c>
      <c r="AF154" s="16">
        <f t="shared" ref="AF154" si="3036">IF(AND(AB152&lt;0,AF152&gt;0),"n/a",AF152/AB152-1)</f>
        <v>0.32920032441200342</v>
      </c>
      <c r="AG154" s="16">
        <f t="shared" ref="AG154" si="3037">IF(AND(AC152&lt;0,AG152&gt;0),"n/a",AG152/AC152-1)</f>
        <v>0.33042463317029802</v>
      </c>
      <c r="AH154" s="16">
        <f t="shared" ref="AH154" si="3038">IF(AND(AD152&lt;0,AH152&gt;0),"n/a",AH152/AD152-1)</f>
        <v>0.34468085106382973</v>
      </c>
      <c r="AI154" s="16">
        <f t="shared" ref="AI154" si="3039">IF(AND(AE152&lt;0,AI152&gt;0),"n/a",AI152/AE152-1)</f>
        <v>0.29619194924351633</v>
      </c>
      <c r="AJ154" s="16">
        <f t="shared" ref="AJ154" si="3040">IF(AND(AF152&lt;0,AJ152&gt;0),"n/a",AJ152/AF152-1)</f>
        <v>0.15586127718779341</v>
      </c>
      <c r="AK154" s="16">
        <f t="shared" ref="AK154" si="3041">IF(AND(AG152&lt;0,AK152&gt;0),"n/a",AK152/AG152-1)</f>
        <v>0.14238396624472571</v>
      </c>
      <c r="AL154" s="16">
        <f t="shared" ref="AL154" si="3042">IF(AND(AH152&lt;0,AL152&gt;0),"n/a",AL152/AH152-1)</f>
        <v>0.12847980120218949</v>
      </c>
      <c r="AM154" s="16">
        <f t="shared" ref="AM154" si="3043">IF(AND(AI152&lt;0,AM152&gt;0),"n/a",AM152/AI152-1)</f>
        <v>0.12009152127737766</v>
      </c>
      <c r="AN154" s="16">
        <f t="shared" ref="AN154" si="3044">IF(AND(AJ152&lt;0,AN152&gt;0),"n/a",AN152/AJ152-1)</f>
        <v>0.22819608176528372</v>
      </c>
      <c r="AO154" s="16">
        <f t="shared" ref="AO154" si="3045">IF(AND(AK152&lt;0,AO152&gt;0),"n/a",AO152/AK152-1)</f>
        <v>0.17432670762276081</v>
      </c>
      <c r="AP154" s="16">
        <f t="shared" ref="AP154" si="3046">IF(AND(AL152&lt;0,AP152&gt;0),"n/a",AP152/AL152-1)</f>
        <v>4.3153673588456121E-2</v>
      </c>
      <c r="AQ154" s="16">
        <f t="shared" ref="AQ154" si="3047">IF(AND(AM152&lt;0,AQ152&gt;0),"n/a",AQ152/AM152-1)</f>
        <v>-0.1793108245229289</v>
      </c>
      <c r="AR154" s="16">
        <f t="shared" ref="AR154" si="3048">IF(AND(AN152&lt;0,AR152&gt;0),"n/a",AR152/AN152-1)</f>
        <v>-7.5225188062969517E-3</v>
      </c>
      <c r="AS154" s="16">
        <f t="shared" ref="AS154" si="3049">IF(AND(AO152&lt;0,AS152&gt;0),"n/a",AS152/AO152-1)</f>
        <v>0.11305849416598601</v>
      </c>
      <c r="AT154" s="16">
        <f t="shared" ref="AT154" si="3050">IF(AND(AP152&lt;0,AT152&gt;0),"n/a",AT152/AP152-1)</f>
        <v>0.33225320949857196</v>
      </c>
      <c r="AU154" s="16">
        <f t="shared" ref="AU154" si="3051">IF(AND(AQ152&lt;0,AU152&gt;0),"n/a",AU152/AQ152-1)</f>
        <v>0.74122926586630533</v>
      </c>
      <c r="AV154" s="16">
        <f t="shared" ref="AV154" si="3052">IF(AND(AR152&lt;0,AV152&gt;0),"n/a",AV152/AR152-1)</f>
        <v>0.42865855605581626</v>
      </c>
      <c r="AW154" s="16">
        <f t="shared" ref="AW154" si="3053">IF(AND(AS152&lt;0,AW152&gt;0),"n/a",AW152/AS152-1)</f>
        <v>0.24929228591648989</v>
      </c>
      <c r="AX154" s="16">
        <f t="shared" ref="AX154" si="3054">IF(AND(AT152&lt;0,AX152&gt;0),"n/a",AX152/AT152-1)</f>
        <v>0.19006344291811672</v>
      </c>
      <c r="AY154" s="16">
        <f t="shared" ref="AY154" si="3055">IF(AND(AU152&lt;0,AY152&gt;0),"n/a",AY152/AU152-1)</f>
        <v>9.9952442877618397E-2</v>
      </c>
      <c r="AZ154" s="16">
        <f t="shared" ref="AZ154" si="3056">IF(AND(AV152&lt;0,AZ152&gt;0),"n/a",AZ152/AV152-1)</f>
        <v>5.0502715780935681E-3</v>
      </c>
      <c r="BA154" s="16">
        <f t="shared" ref="BA154" si="3057">IF(AND(AW152&lt;0,BA152&gt;0),"n/a",BA152/AW152-1)</f>
        <v>1.2335124572545153E-2</v>
      </c>
      <c r="BB154" s="16">
        <f t="shared" ref="BB154" si="3058">IF(AND(AX152&lt;0,BB152&gt;0),"n/a",BB152/AX152-1)</f>
        <v>6.2743103345101803E-2</v>
      </c>
      <c r="BC154" s="16">
        <f t="shared" ref="BC154" si="3059">IF(AND(AY152&lt;0,BC152&gt;0),"n/a",BC152/AY152-1)</f>
        <v>0.10658329916374254</v>
      </c>
      <c r="BD154" s="16">
        <f t="shared" ref="BD154" si="3060">IF(AND(AZ152&lt;0,BD152&gt;0),"n/a",BD152/AZ152-1)</f>
        <v>0.3014361058131394</v>
      </c>
      <c r="BE154" s="16">
        <f t="shared" ref="BE154" si="3061">IF(AND(BA152&lt;0,BE152&gt;0),"n/a",BE152/BA152-1)</f>
        <v>0.26640023550040626</v>
      </c>
      <c r="BF154" s="219"/>
      <c r="BG154" s="219"/>
      <c r="BH154" s="219"/>
      <c r="BI154" s="219"/>
      <c r="BJ154" s="219"/>
      <c r="BK154" s="219"/>
      <c r="BL154" s="219"/>
      <c r="BM154" s="219"/>
      <c r="BN154" s="302"/>
      <c r="BO154" s="302"/>
      <c r="BP154" s="302"/>
      <c r="BQ154" s="302"/>
      <c r="BR154" s="302"/>
      <c r="BS154" s="302"/>
      <c r="BT154" s="302"/>
      <c r="BU154" s="302"/>
      <c r="BV154" s="302"/>
      <c r="BW154" s="302"/>
      <c r="BX154" s="302"/>
      <c r="BY154" s="302"/>
      <c r="BZ154" s="302"/>
      <c r="CA154" s="302"/>
      <c r="CB154" s="302"/>
      <c r="CC154" s="302"/>
      <c r="CD154" s="302"/>
      <c r="CE154" s="302"/>
      <c r="CF154" s="302"/>
      <c r="CG154" s="302"/>
      <c r="CH154" s="302"/>
      <c r="CI154" s="302"/>
      <c r="CJ154" s="302"/>
      <c r="CK154" s="302"/>
      <c r="CM154" s="89" t="s">
        <v>65</v>
      </c>
      <c r="CN154" s="89" t="s">
        <v>65</v>
      </c>
      <c r="CO154" s="90">
        <f>IF(AND(CN152&lt;0,CO152&gt;0),"n/a",CO152/CN152-1)</f>
        <v>0.21750027320005594</v>
      </c>
      <c r="CP154" s="90">
        <f t="shared" ref="CP154" si="3062">IF(AND(CO152&lt;0,CP152&gt;0),"n/a",CP152/CO152-1)</f>
        <v>0.49308792197084328</v>
      </c>
      <c r="CQ154" s="90">
        <f t="shared" ref="CQ154" si="3063">IF(AND(CP152&lt;0,CQ152&gt;0),"n/a",CQ152/CP152-1)</f>
        <v>0.26945913182028369</v>
      </c>
      <c r="CR154" s="90">
        <f t="shared" ref="CR154" si="3064">IF(AND(CQ152&lt;0,CR152&gt;0),"n/a",CR152/CQ152-1)</f>
        <v>0.12180598323229663</v>
      </c>
      <c r="CS154" s="90">
        <f t="shared" ref="CS154" si="3065">IF(AND(CR152&lt;0,CS152&gt;0),"n/a",CS152/CR152-1)</f>
        <v>0.25995971071988144</v>
      </c>
      <c r="CT154" s="90">
        <f t="shared" ref="CT154" si="3066">IF(AND(CS152&lt;0,CT152&gt;0),"n/a",CT152/CS152-1)</f>
        <v>0.33690661321311044</v>
      </c>
      <c r="CU154" s="90">
        <f t="shared" ref="CU154" si="3067">IF(AND(CT152&lt;0,CU152&gt;0),"n/a",CU152/CT152-1)</f>
        <v>0.20628403370243364</v>
      </c>
      <c r="CV154" s="90">
        <f t="shared" ref="CV154" si="3068">IF(AND(CU152&lt;0,CV152&gt;0),"n/a",CV152/CU152-1)</f>
        <v>0.16467108209673187</v>
      </c>
      <c r="CW154" s="90">
        <f t="shared" ref="CW154" si="3069">IF(AND(CV152&lt;0,CW152&gt;0),"n/a",CW152/CV152-1)</f>
        <v>1.2698172695619681E-2</v>
      </c>
      <c r="CX154" s="90">
        <f t="shared" ref="CX154" si="3070">IF(AND(CW152&lt;0,CX152&gt;0),"n/a",CX152/CW152-1)</f>
        <v>0.39062203412641794</v>
      </c>
      <c r="CY154" s="90">
        <f t="shared" ref="CY154" si="3071">IF(AND(CX152&lt;0,CY152&gt;0),"n/a",CY152/CX152-1)</f>
        <v>6.0128530670625846E-2</v>
      </c>
      <c r="CZ154" s="90">
        <f t="shared" ref="CZ154" si="3072">IF(AND(CY152&lt;0,CZ152&gt;0),"n/a",CZ152/CY152-1)</f>
        <v>0.18890454961664305</v>
      </c>
      <c r="DA154" s="220"/>
      <c r="DB154" s="321"/>
      <c r="DC154" s="220"/>
      <c r="DD154" s="220"/>
      <c r="DE154" s="220"/>
      <c r="DF154" s="220"/>
      <c r="DG154" s="220"/>
      <c r="DH154" s="220"/>
    </row>
    <row r="155" spans="1:112" ht="12" hidden="1" outlineLevel="1" x14ac:dyDescent="0.3">
      <c r="A155" s="46"/>
      <c r="B155" s="15"/>
      <c r="C155" s="15"/>
      <c r="D155" s="15"/>
      <c r="E155" s="15"/>
      <c r="F155" s="15"/>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34"/>
      <c r="AZ155" s="34"/>
      <c r="BA155" s="34"/>
      <c r="BB155" s="34"/>
      <c r="BC155" s="34"/>
      <c r="BD155" s="34"/>
      <c r="BE155" s="34"/>
      <c r="BF155" s="34"/>
      <c r="BG155" s="34"/>
      <c r="BH155" s="34"/>
      <c r="BI155" s="34"/>
      <c r="BJ155" s="34"/>
      <c r="BK155" s="34"/>
      <c r="BL155" s="34"/>
      <c r="BM155" s="34"/>
      <c r="CM155" s="89"/>
      <c r="CN155" s="15"/>
      <c r="CO155" s="90"/>
      <c r="CP155" s="136"/>
      <c r="CQ155" s="90"/>
      <c r="CR155" s="136"/>
      <c r="CS155" s="90"/>
      <c r="CT155" s="136"/>
      <c r="CU155" s="90"/>
      <c r="CV155" s="90"/>
      <c r="CW155" s="90"/>
      <c r="CX155" s="90"/>
      <c r="CY155" s="90"/>
      <c r="CZ155" s="90"/>
      <c r="DA155" s="103"/>
      <c r="DB155" s="331"/>
      <c r="DC155" s="103"/>
      <c r="DD155" s="103"/>
      <c r="DE155" s="103"/>
      <c r="DF155" s="103"/>
      <c r="DG155" s="103"/>
      <c r="DH155" s="103"/>
    </row>
    <row r="156" spans="1:112" ht="12" collapsed="1" x14ac:dyDescent="0.3">
      <c r="A156" s="6"/>
      <c r="B156" s="15"/>
      <c r="C156" s="15"/>
      <c r="D156" s="15"/>
      <c r="E156" s="15"/>
      <c r="F156" s="15"/>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38"/>
      <c r="BC156" s="138"/>
      <c r="BD156" s="138"/>
      <c r="BE156" s="138"/>
      <c r="BF156" s="138"/>
      <c r="BG156" s="138"/>
      <c r="BH156" s="138"/>
      <c r="BI156" s="138"/>
      <c r="BJ156" s="138"/>
      <c r="BK156" s="138"/>
      <c r="BL156" s="138"/>
      <c r="BM156" s="138"/>
      <c r="BN156" s="34"/>
      <c r="BO156" s="34"/>
      <c r="BP156" s="34"/>
      <c r="BQ156" s="34"/>
      <c r="BR156" s="34"/>
      <c r="BS156" s="34"/>
      <c r="BT156" s="34"/>
      <c r="BU156" s="34"/>
      <c r="BV156" s="34"/>
      <c r="BW156" s="34"/>
      <c r="BX156" s="34"/>
      <c r="BY156" s="34"/>
      <c r="BZ156" s="34"/>
      <c r="CA156" s="34"/>
      <c r="CB156" s="34"/>
      <c r="CC156" s="34"/>
      <c r="CD156" s="34"/>
      <c r="CE156" s="34"/>
      <c r="CF156" s="34"/>
      <c r="CG156" s="34"/>
      <c r="CH156" s="34"/>
      <c r="CI156" s="34"/>
      <c r="CJ156" s="34"/>
      <c r="CK156" s="34"/>
      <c r="CL156" s="138"/>
      <c r="CM156" s="91"/>
      <c r="CO156" s="91"/>
      <c r="CQ156" s="91"/>
      <c r="CS156" s="91"/>
      <c r="CU156" s="91"/>
      <c r="CV156" s="91"/>
      <c r="CW156" s="91"/>
      <c r="CX156" s="91"/>
      <c r="CY156" s="91"/>
      <c r="CZ156" s="91"/>
      <c r="DA156" s="89"/>
      <c r="DB156" s="107"/>
      <c r="DC156" s="107"/>
      <c r="DD156" s="107"/>
      <c r="DE156" s="107"/>
      <c r="DF156" s="107"/>
      <c r="DG156" s="107"/>
      <c r="DH156" s="107"/>
    </row>
    <row r="157" spans="1:112" ht="14.5" x14ac:dyDescent="0.55000000000000004">
      <c r="A157" s="7" t="s">
        <v>11</v>
      </c>
      <c r="B157" s="18">
        <f t="shared" ref="B157:AR157" si="3073">B8+B58</f>
        <v>344.75</v>
      </c>
      <c r="C157" s="18">
        <f t="shared" si="3073"/>
        <v>431.25</v>
      </c>
      <c r="D157" s="18">
        <f t="shared" si="3073"/>
        <v>467</v>
      </c>
      <c r="E157" s="18">
        <f t="shared" si="3073"/>
        <v>730.75</v>
      </c>
      <c r="F157" s="18">
        <f t="shared" si="3073"/>
        <v>731.25</v>
      </c>
      <c r="G157" s="18">
        <f t="shared" si="3073"/>
        <v>894.59999999999991</v>
      </c>
      <c r="H157" s="18">
        <f t="shared" si="3073"/>
        <v>954</v>
      </c>
      <c r="I157" s="18">
        <f t="shared" si="3073"/>
        <v>1131</v>
      </c>
      <c r="J157" s="18">
        <f t="shared" si="3073"/>
        <v>1057.8</v>
      </c>
      <c r="K157" s="18">
        <f t="shared" si="3073"/>
        <v>1183.722</v>
      </c>
      <c r="L157" s="18">
        <f t="shared" si="3073"/>
        <v>1262.1280000000002</v>
      </c>
      <c r="M157" s="18">
        <f t="shared" si="3073"/>
        <v>1585</v>
      </c>
      <c r="N157" s="18">
        <f t="shared" si="3073"/>
        <v>1458</v>
      </c>
      <c r="O157" s="18">
        <f t="shared" si="3073"/>
        <v>1813</v>
      </c>
      <c r="P157" s="18">
        <f t="shared" si="3073"/>
        <v>2016</v>
      </c>
      <c r="Q157" s="18">
        <f t="shared" si="3073"/>
        <v>2585</v>
      </c>
      <c r="R157" s="18">
        <f t="shared" si="3073"/>
        <v>2502</v>
      </c>
      <c r="S157" s="18">
        <f t="shared" si="3073"/>
        <v>2910</v>
      </c>
      <c r="T157" s="18">
        <f t="shared" si="3073"/>
        <v>3203</v>
      </c>
      <c r="U157" s="18">
        <f t="shared" si="3073"/>
        <v>3851</v>
      </c>
      <c r="V157" s="18">
        <f t="shared" si="3073"/>
        <v>3543</v>
      </c>
      <c r="W157" s="18">
        <f t="shared" si="3073"/>
        <v>4042</v>
      </c>
      <c r="X157" s="18">
        <f t="shared" si="3073"/>
        <v>4501</v>
      </c>
      <c r="Y157" s="18">
        <f t="shared" si="3073"/>
        <v>5841</v>
      </c>
      <c r="Z157" s="18">
        <f t="shared" si="3073"/>
        <v>5382</v>
      </c>
      <c r="AA157" s="18">
        <f t="shared" si="3073"/>
        <v>6436</v>
      </c>
      <c r="AB157" s="18">
        <f t="shared" si="3073"/>
        <v>7011</v>
      </c>
      <c r="AC157" s="18">
        <f t="shared" si="3073"/>
        <v>8809</v>
      </c>
      <c r="AD157" s="18">
        <f t="shared" si="3073"/>
        <v>8032</v>
      </c>
      <c r="AE157" s="18">
        <f t="shared" si="3073"/>
        <v>9321</v>
      </c>
      <c r="AF157" s="18">
        <f t="shared" si="3073"/>
        <v>10328</v>
      </c>
      <c r="AG157" s="18">
        <f t="shared" si="3073"/>
        <v>12972</v>
      </c>
      <c r="AH157" s="18">
        <f t="shared" si="3073"/>
        <v>11966</v>
      </c>
      <c r="AI157" s="18">
        <f t="shared" si="3073"/>
        <v>13231</v>
      </c>
      <c r="AJ157" s="18">
        <f t="shared" si="3073"/>
        <v>13727</v>
      </c>
      <c r="AK157" s="18">
        <f t="shared" si="3073"/>
        <v>16914</v>
      </c>
      <c r="AL157" s="18">
        <f t="shared" si="3073"/>
        <v>15077</v>
      </c>
      <c r="AM157" s="18">
        <f t="shared" si="3073"/>
        <v>16885.5</v>
      </c>
      <c r="AN157" s="18">
        <f t="shared" si="3073"/>
        <v>17652</v>
      </c>
      <c r="AO157" s="18">
        <f t="shared" si="3073"/>
        <v>21082</v>
      </c>
      <c r="AP157" s="18">
        <f t="shared" si="3073"/>
        <v>17737</v>
      </c>
      <c r="AQ157" s="18">
        <f t="shared" si="3073"/>
        <v>18687</v>
      </c>
      <c r="AR157" s="18">
        <f t="shared" si="3073"/>
        <v>21470</v>
      </c>
      <c r="AS157" s="18">
        <f t="shared" ref="AS157:CC157" si="3074">AS3+AS53</f>
        <v>28072</v>
      </c>
      <c r="AT157" s="18">
        <f t="shared" si="3074"/>
        <v>26171</v>
      </c>
      <c r="AU157" s="18">
        <f t="shared" si="3074"/>
        <v>29077</v>
      </c>
      <c r="AV157" s="18">
        <f t="shared" si="3074"/>
        <v>29010</v>
      </c>
      <c r="AW157" s="18">
        <f t="shared" si="3074"/>
        <v>33671</v>
      </c>
      <c r="AX157" s="18">
        <f t="shared" si="3074"/>
        <v>27908</v>
      </c>
      <c r="AY157" s="18">
        <f t="shared" si="3074"/>
        <v>28822</v>
      </c>
      <c r="AZ157" s="18">
        <f t="shared" si="3074"/>
        <v>27714</v>
      </c>
      <c r="BA157" s="18">
        <f t="shared" si="3074"/>
        <v>32165</v>
      </c>
      <c r="BB157" s="18">
        <f t="shared" si="3074"/>
        <v>28645</v>
      </c>
      <c r="BC157" s="18">
        <f t="shared" si="3074"/>
        <v>31999</v>
      </c>
      <c r="BD157" s="18">
        <f t="shared" si="3074"/>
        <v>34146</v>
      </c>
      <c r="BE157" s="18">
        <f t="shared" si="3074"/>
        <v>40111</v>
      </c>
      <c r="BF157" s="18">
        <f t="shared" si="3074"/>
        <v>36455</v>
      </c>
      <c r="BG157" s="18">
        <f t="shared" si="3074"/>
        <v>39071</v>
      </c>
      <c r="BH157" s="18">
        <f t="shared" si="3074"/>
        <v>40589</v>
      </c>
      <c r="BI157" s="18">
        <f t="shared" si="3074"/>
        <v>48385</v>
      </c>
      <c r="BJ157" s="18">
        <f t="shared" si="3074"/>
        <v>42314</v>
      </c>
      <c r="BK157" s="18">
        <f>BK3+BK53</f>
        <v>47516</v>
      </c>
      <c r="BL157" s="18">
        <f t="shared" si="3074"/>
        <v>51242</v>
      </c>
      <c r="BM157" s="18">
        <f t="shared" si="3074"/>
        <v>59893</v>
      </c>
      <c r="BN157" s="18">
        <f t="shared" si="3074"/>
        <v>55911.78</v>
      </c>
      <c r="BO157" s="18">
        <f t="shared" si="3074"/>
        <v>58991.22</v>
      </c>
      <c r="BP157" s="18">
        <f t="shared" si="3074"/>
        <v>62805.29</v>
      </c>
      <c r="BQ157" s="18">
        <f t="shared" si="3074"/>
        <v>73400.02</v>
      </c>
      <c r="BR157" s="18">
        <f t="shared" si="3074"/>
        <v>66593.006999999998</v>
      </c>
      <c r="BS157" s="18">
        <f t="shared" si="3074"/>
        <v>70261.083400000003</v>
      </c>
      <c r="BT157" s="18">
        <f t="shared" si="3074"/>
        <v>74806.686799999996</v>
      </c>
      <c r="BU157" s="18">
        <f t="shared" si="3074"/>
        <v>87436.797600000005</v>
      </c>
      <c r="BV157" s="18">
        <f t="shared" si="3074"/>
        <v>76896.444404999987</v>
      </c>
      <c r="BW157" s="18">
        <f t="shared" si="3074"/>
        <v>81133.742427000005</v>
      </c>
      <c r="BX157" s="18">
        <f t="shared" si="3074"/>
        <v>86386.275953999997</v>
      </c>
      <c r="BY157" s="18">
        <f t="shared" si="3074"/>
        <v>100993.8569955</v>
      </c>
      <c r="BZ157" s="18">
        <f t="shared" si="3074"/>
        <v>86883.469867064996</v>
      </c>
      <c r="CA157" s="18">
        <f t="shared" si="3074"/>
        <v>91671.127926164991</v>
      </c>
      <c r="CB157" s="18">
        <f t="shared" si="3074"/>
        <v>97605.814455479995</v>
      </c>
      <c r="CC157" s="18">
        <f t="shared" si="3074"/>
        <v>114131.59487720249</v>
      </c>
      <c r="CD157" s="18">
        <f t="shared" ref="CD157:CG157" si="3075">CD3+CD53</f>
        <v>96424.675408080671</v>
      </c>
      <c r="CE157" s="18">
        <f t="shared" si="3075"/>
        <v>101738.40214328229</v>
      </c>
      <c r="CF157" s="18">
        <f t="shared" si="3075"/>
        <v>108325.90618615532</v>
      </c>
      <c r="CG157" s="18">
        <f t="shared" si="3075"/>
        <v>126680.82398263249</v>
      </c>
      <c r="CH157" s="18">
        <f t="shared" ref="CH157:CK157" si="3076">CH3+CH53</f>
        <v>105486.76414899236</v>
      </c>
      <c r="CI157" s="18">
        <f t="shared" si="3076"/>
        <v>111300.76893276053</v>
      </c>
      <c r="CJ157" s="18">
        <f t="shared" si="3076"/>
        <v>118509.47298751923</v>
      </c>
      <c r="CK157" s="18">
        <f t="shared" si="3076"/>
        <v>138596.72573776974</v>
      </c>
      <c r="CL157" s="18"/>
      <c r="CM157" s="96">
        <f>SUM(B157:E157)</f>
        <v>1973.75</v>
      </c>
      <c r="CN157" s="18">
        <f>SUM(F157:I157)</f>
        <v>3710.85</v>
      </c>
      <c r="CO157" s="96">
        <f>SUM(J157:M157)</f>
        <v>5088.6499999999996</v>
      </c>
      <c r="CP157" s="18">
        <f>SUM(N157:Q157)</f>
        <v>7872</v>
      </c>
      <c r="CQ157" s="96">
        <f>SUM(R157:U157)</f>
        <v>12466</v>
      </c>
      <c r="CR157" s="18">
        <f>SUM(V157:Y157)</f>
        <v>17927</v>
      </c>
      <c r="CS157" s="96">
        <f>SUM(Z157:AC157)</f>
        <v>27638</v>
      </c>
      <c r="CT157" s="18">
        <f>SUM(AD157:AG157)</f>
        <v>40653</v>
      </c>
      <c r="CU157" s="96">
        <f>SUM(AH157:AK157)</f>
        <v>55838</v>
      </c>
      <c r="CV157" s="96">
        <f>SUM(AL157:AO157)</f>
        <v>70696.5</v>
      </c>
      <c r="CW157" s="96">
        <f>SUM(AP157:AS157)</f>
        <v>85966</v>
      </c>
      <c r="CX157" s="96">
        <f>SUM(AT157:AW157)</f>
        <v>117929</v>
      </c>
      <c r="CY157" s="96">
        <f>SUM(AX157:BA157)</f>
        <v>116609</v>
      </c>
      <c r="CZ157" s="96">
        <f>SUM(BB157:BE157)</f>
        <v>134901</v>
      </c>
      <c r="DA157" s="96">
        <f>SUM(BF157:BI157)</f>
        <v>164500</v>
      </c>
      <c r="DB157" s="18">
        <f>SUM(BJ157:BM157)</f>
        <v>200965</v>
      </c>
      <c r="DC157" s="96">
        <f>SUM(BN157:BQ157)</f>
        <v>251108.31</v>
      </c>
      <c r="DD157" s="96">
        <f>SUM(BR157:BU157)</f>
        <v>299097.5748</v>
      </c>
      <c r="DE157" s="96">
        <f>SUM(BV157:BY157)</f>
        <v>345410.31978149997</v>
      </c>
      <c r="DF157" s="96">
        <f>SUM(BZ157:CC157)</f>
        <v>390292.00712591241</v>
      </c>
      <c r="DG157" s="96">
        <f>SUM(CD157:CG157)</f>
        <v>433169.8077201508</v>
      </c>
      <c r="DH157" s="96">
        <f>SUM(CH157:CK157)</f>
        <v>473893.73180704186</v>
      </c>
    </row>
    <row r="158" spans="1:112" ht="12" x14ac:dyDescent="0.3">
      <c r="A158" s="8" t="s">
        <v>1</v>
      </c>
      <c r="B158" s="15" t="s">
        <v>65</v>
      </c>
      <c r="C158" s="16">
        <f>IF(AND(B157&lt;0,C157&gt;0),"n/a",C157/B157-1)</f>
        <v>0.25090645395213929</v>
      </c>
      <c r="D158" s="16">
        <f t="shared" ref="D158" si="3077">IF(AND(C157&lt;0,D157&gt;0),"n/a",D157/C157-1)</f>
        <v>8.2898550724637587E-2</v>
      </c>
      <c r="E158" s="16">
        <f t="shared" ref="E158" si="3078">IF(AND(D157&lt;0,E157&gt;0),"n/a",E157/D157-1)</f>
        <v>0.56477516059957167</v>
      </c>
      <c r="F158" s="16">
        <f>IF(AND(E157&lt;0,F157&gt;0),"n/a",F157/E157-1)</f>
        <v>6.8422853232985581E-4</v>
      </c>
      <c r="G158" s="16">
        <f t="shared" ref="G158:BM158" si="3079">IF(AND(F157&lt;0,G157&gt;0),"n/a",G157/F157-1)</f>
        <v>0.22338461538461529</v>
      </c>
      <c r="H158" s="16">
        <f t="shared" si="3079"/>
        <v>6.6398390342052416E-2</v>
      </c>
      <c r="I158" s="16">
        <f t="shared" si="3079"/>
        <v>0.18553459119496862</v>
      </c>
      <c r="J158" s="16">
        <f t="shared" si="3079"/>
        <v>-6.4721485411140645E-2</v>
      </c>
      <c r="K158" s="16">
        <f t="shared" si="3079"/>
        <v>0.11904140669313668</v>
      </c>
      <c r="L158" s="16">
        <f t="shared" si="3079"/>
        <v>6.6236836013861433E-2</v>
      </c>
      <c r="M158" s="16">
        <f t="shared" si="3079"/>
        <v>0.25581557496545493</v>
      </c>
      <c r="N158" s="16">
        <f t="shared" si="3079"/>
        <v>-8.0126182965299719E-2</v>
      </c>
      <c r="O158" s="16">
        <f t="shared" si="3079"/>
        <v>0.24348422496570654</v>
      </c>
      <c r="P158" s="16">
        <f t="shared" si="3079"/>
        <v>0.11196911196911197</v>
      </c>
      <c r="Q158" s="16">
        <f t="shared" si="3079"/>
        <v>0.28224206349206349</v>
      </c>
      <c r="R158" s="16">
        <f t="shared" si="3079"/>
        <v>-3.2108317214700199E-2</v>
      </c>
      <c r="S158" s="16">
        <f t="shared" si="3079"/>
        <v>0.16306954436450849</v>
      </c>
      <c r="T158" s="16">
        <f t="shared" si="3079"/>
        <v>0.10068728522336778</v>
      </c>
      <c r="U158" s="16">
        <f t="shared" si="3079"/>
        <v>0.20231033406181709</v>
      </c>
      <c r="V158" s="16">
        <f t="shared" si="3079"/>
        <v>-7.9979226175019513E-2</v>
      </c>
      <c r="W158" s="16">
        <f t="shared" si="3079"/>
        <v>0.14084109511713239</v>
      </c>
      <c r="X158" s="16">
        <f t="shared" si="3079"/>
        <v>0.11355764473033148</v>
      </c>
      <c r="Y158" s="16">
        <f t="shared" si="3079"/>
        <v>0.29771161964007997</v>
      </c>
      <c r="Z158" s="16">
        <f t="shared" si="3079"/>
        <v>-7.8582434514637867E-2</v>
      </c>
      <c r="AA158" s="16">
        <f t="shared" si="3079"/>
        <v>0.19583797844667417</v>
      </c>
      <c r="AB158" s="16">
        <f t="shared" si="3079"/>
        <v>8.9341205717837102E-2</v>
      </c>
      <c r="AC158" s="16">
        <f t="shared" si="3079"/>
        <v>0.25645414348880324</v>
      </c>
      <c r="AD158" s="16">
        <f t="shared" si="3079"/>
        <v>-8.8205244636167524E-2</v>
      </c>
      <c r="AE158" s="16">
        <f t="shared" si="3079"/>
        <v>0.16048306772908361</v>
      </c>
      <c r="AF158" s="16">
        <f t="shared" si="3079"/>
        <v>0.10803561849586951</v>
      </c>
      <c r="AG158" s="16">
        <f t="shared" si="3079"/>
        <v>0.25600309837335389</v>
      </c>
      <c r="AH158" s="16">
        <f t="shared" si="3079"/>
        <v>-7.755164970706141E-2</v>
      </c>
      <c r="AI158" s="16">
        <f t="shared" si="3079"/>
        <v>0.10571619588835035</v>
      </c>
      <c r="AJ158" s="16">
        <f t="shared" si="3079"/>
        <v>3.7487718237472656E-2</v>
      </c>
      <c r="AK158" s="16">
        <f t="shared" si="3079"/>
        <v>0.23217017556640207</v>
      </c>
      <c r="AL158" s="16">
        <f t="shared" si="3079"/>
        <v>-0.10860825351779591</v>
      </c>
      <c r="AM158" s="16">
        <f t="shared" si="3079"/>
        <v>0.11995091861776208</v>
      </c>
      <c r="AN158" s="16">
        <f t="shared" si="3079"/>
        <v>4.5393977080927517E-2</v>
      </c>
      <c r="AO158" s="16">
        <f t="shared" si="3079"/>
        <v>0.19431225923408113</v>
      </c>
      <c r="AP158" s="16">
        <f t="shared" si="3079"/>
        <v>-0.15866616070581541</v>
      </c>
      <c r="AQ158" s="16">
        <f t="shared" si="3079"/>
        <v>5.3560354062130111E-2</v>
      </c>
      <c r="AR158" s="16">
        <f t="shared" si="3079"/>
        <v>0.14892706159362112</v>
      </c>
      <c r="AS158" s="16">
        <f t="shared" si="3079"/>
        <v>0.3074988355845365</v>
      </c>
      <c r="AT158" s="16">
        <f t="shared" si="3079"/>
        <v>-6.7718723282986559E-2</v>
      </c>
      <c r="AU158" s="16">
        <f t="shared" si="3079"/>
        <v>0.11103893622712158</v>
      </c>
      <c r="AV158" s="16">
        <f t="shared" si="3079"/>
        <v>-2.3042267083949186E-3</v>
      </c>
      <c r="AW158" s="16">
        <f t="shared" si="3079"/>
        <v>0.16066873491899347</v>
      </c>
      <c r="AX158" s="16">
        <f t="shared" si="3079"/>
        <v>-0.1711561878174096</v>
      </c>
      <c r="AY158" s="34">
        <f t="shared" si="3079"/>
        <v>3.2750465816253405E-2</v>
      </c>
      <c r="AZ158" s="34">
        <f t="shared" si="3079"/>
        <v>-3.8442856151550853E-2</v>
      </c>
      <c r="BA158" s="34">
        <f t="shared" si="3079"/>
        <v>0.1606047485025619</v>
      </c>
      <c r="BB158" s="34">
        <f t="shared" si="3079"/>
        <v>-0.10943572205813767</v>
      </c>
      <c r="BC158" s="34">
        <f t="shared" si="3079"/>
        <v>0.1170884971199162</v>
      </c>
      <c r="BD158" s="34">
        <f t="shared" si="3079"/>
        <v>6.7095846745210741E-2</v>
      </c>
      <c r="BE158" s="34">
        <f t="shared" si="3079"/>
        <v>0.17469103262461205</v>
      </c>
      <c r="BF158" s="34">
        <f t="shared" si="3079"/>
        <v>-9.1147066889382011E-2</v>
      </c>
      <c r="BG158" s="34">
        <f t="shared" si="3079"/>
        <v>7.1759703744342263E-2</v>
      </c>
      <c r="BH158" s="34">
        <f t="shared" si="3079"/>
        <v>3.8852345729569304E-2</v>
      </c>
      <c r="BI158" s="34">
        <f t="shared" si="3079"/>
        <v>0.19207174357584567</v>
      </c>
      <c r="BJ158" s="34">
        <f t="shared" si="3079"/>
        <v>-0.12547277048672112</v>
      </c>
      <c r="BK158" s="34">
        <f t="shared" si="3079"/>
        <v>0.12293803469300935</v>
      </c>
      <c r="BL158" s="34">
        <f t="shared" si="3079"/>
        <v>7.8415691556528389E-2</v>
      </c>
      <c r="BM158" s="34">
        <f t="shared" si="3079"/>
        <v>0.16882635338199137</v>
      </c>
      <c r="BN158" s="16">
        <f t="shared" ref="BN158" si="3080">IF(AND(BM157&lt;0,BN157&gt;0),"n/a",BN157/BM157-1)</f>
        <v>-6.6472208772310637E-2</v>
      </c>
      <c r="BO158" s="16">
        <f t="shared" ref="BO158" si="3081">IF(AND(BN157&lt;0,BO157&gt;0),"n/a",BO157/BN157-1)</f>
        <v>5.5076765576055786E-2</v>
      </c>
      <c r="BP158" s="16">
        <f t="shared" ref="BP158" si="3082">IF(AND(BO157&lt;0,BP157&gt;0),"n/a",BP157/BO157-1)</f>
        <v>6.465487575947737E-2</v>
      </c>
      <c r="BQ158" s="16">
        <f t="shared" ref="BQ158" si="3083">IF(AND(BP157&lt;0,BQ157&gt;0),"n/a",BQ157/BP157-1)</f>
        <v>0.16869168186310435</v>
      </c>
      <c r="BR158" s="34">
        <f>IF(AND(BQ157&lt;0,BR157&gt;0),"n/a",BR157/BQ157-1)</f>
        <v>-9.2738571460879826E-2</v>
      </c>
      <c r="BS158" s="34">
        <f t="shared" ref="BS158" si="3084">IF(AND(BR157&lt;0,BS157&gt;0),"n/a",BS157/BR157-1)</f>
        <v>5.5082005832834735E-2</v>
      </c>
      <c r="BT158" s="34">
        <f t="shared" ref="BT158" si="3085">IF(AND(BS157&lt;0,BT157&gt;0),"n/a",BT157/BS157-1)</f>
        <v>6.4695891096948177E-2</v>
      </c>
      <c r="BU158" s="34">
        <f t="shared" ref="BU158" si="3086">IF(AND(BT157&lt;0,BU157&gt;0),"n/a",BU157/BT157-1)</f>
        <v>0.16883665538840598</v>
      </c>
      <c r="BV158" s="34">
        <f t="shared" ref="BV158" si="3087">IF(AND(BU157&lt;0,BV157&gt;0),"n/a",BV157/BU157-1)</f>
        <v>-0.12054825295888949</v>
      </c>
      <c r="BW158" s="34">
        <f t="shared" ref="BW158" si="3088">IF(AND(BV157&lt;0,BW157&gt;0),"n/a",BW157/BV157-1)</f>
        <v>5.5103952527153499E-2</v>
      </c>
      <c r="BX158" s="34">
        <f t="shared" ref="BX158" si="3089">IF(AND(BW157&lt;0,BX157&gt;0),"n/a",BX157/BW157-1)</f>
        <v>6.473919937473549E-2</v>
      </c>
      <c r="BY158" s="34">
        <f t="shared" ref="BY158" si="3090">IF(AND(BX157&lt;0,BY157&gt;0),"n/a",BY157/BX157-1)</f>
        <v>0.16909608476789084</v>
      </c>
      <c r="BZ158" s="34">
        <f t="shared" ref="BZ158" si="3091">IF(AND(BY157&lt;0,BZ157&gt;0),"n/a",BZ157/BY157-1)</f>
        <v>-0.13971530099166052</v>
      </c>
      <c r="CA158" s="34">
        <f t="shared" ref="CA158" si="3092">IF(AND(BZ157&lt;0,CA157&gt;0),"n/a",CA157/BZ157-1)</f>
        <v>5.5104360661760943E-2</v>
      </c>
      <c r="CB158" s="34">
        <f t="shared" ref="CB158" si="3093">IF(AND(CA157&lt;0,CB157&gt;0),"n/a",CB157/CA157-1)</f>
        <v>6.4738884134762698E-2</v>
      </c>
      <c r="CC158" s="34">
        <f t="shared" ref="CC158" si="3094">IF(AND(CB157&lt;0,CC157&gt;0),"n/a",CC157/CB157-1)</f>
        <v>0.1693114340976094</v>
      </c>
      <c r="CD158" s="34">
        <f t="shared" ref="CD158" si="3095">IF(AND(CC157&lt;0,CD157&gt;0),"n/a",CD157/CC157-1)</f>
        <v>-0.15514476502473484</v>
      </c>
      <c r="CE158" s="34">
        <f t="shared" ref="CE158" si="3096">IF(AND(CD157&lt;0,CE157&gt;0),"n/a",CE157/CD157-1)</f>
        <v>5.5107540810620304E-2</v>
      </c>
      <c r="CF158" s="34">
        <f t="shared" ref="CF158" si="3097">IF(AND(CE157&lt;0,CF157&gt;0),"n/a",CF157/CE157-1)</f>
        <v>6.4749434865269295E-2</v>
      </c>
      <c r="CG158" s="34">
        <f t="shared" ref="CG158" si="3098">IF(AND(CF157&lt;0,CG157&gt;0),"n/a",CG157/CF157-1)</f>
        <v>0.16944162705580967</v>
      </c>
      <c r="CH158" s="34">
        <f t="shared" ref="CH158" si="3099">IF(AND(CG157&lt;0,CH157&gt;0),"n/a",CH157/CG157-1)</f>
        <v>-0.16730282585267808</v>
      </c>
      <c r="CI158" s="34">
        <f t="shared" ref="CI158" si="3100">IF(AND(CH157&lt;0,CI157&gt;0),"n/a",CI157/CH157-1)</f>
        <v>5.5115964838549081E-2</v>
      </c>
      <c r="CJ158" s="34">
        <f t="shared" ref="CJ158" si="3101">IF(AND(CI157&lt;0,CJ157&gt;0),"n/a",CJ157/CI157-1)</f>
        <v>6.476778304302333E-2</v>
      </c>
      <c r="CK158" s="34">
        <f t="shared" ref="CK158" si="3102">IF(AND(CJ157&lt;0,CK157&gt;0),"n/a",CK157/CJ157-1)</f>
        <v>0.16949913153664942</v>
      </c>
      <c r="CL158" s="34"/>
      <c r="CM158" s="89" t="s">
        <v>65</v>
      </c>
      <c r="CN158" s="15" t="s">
        <v>65</v>
      </c>
      <c r="CO158" s="89" t="s">
        <v>65</v>
      </c>
      <c r="CP158" s="15" t="s">
        <v>65</v>
      </c>
      <c r="CQ158" s="89" t="s">
        <v>65</v>
      </c>
      <c r="CR158" s="15" t="s">
        <v>65</v>
      </c>
      <c r="CS158" s="89" t="s">
        <v>65</v>
      </c>
      <c r="CT158" s="15" t="s">
        <v>65</v>
      </c>
      <c r="CU158" s="89" t="s">
        <v>65</v>
      </c>
      <c r="CV158" s="89" t="s">
        <v>65</v>
      </c>
      <c r="CW158" s="89" t="s">
        <v>65</v>
      </c>
      <c r="CX158" s="89" t="s">
        <v>65</v>
      </c>
      <c r="CY158" s="89" t="s">
        <v>65</v>
      </c>
      <c r="CZ158" s="89" t="s">
        <v>65</v>
      </c>
      <c r="DA158" s="89" t="s">
        <v>65</v>
      </c>
      <c r="DB158" s="15" t="s">
        <v>65</v>
      </c>
      <c r="DC158" s="89" t="s">
        <v>65</v>
      </c>
      <c r="DD158" s="89" t="s">
        <v>65</v>
      </c>
      <c r="DE158" s="89" t="s">
        <v>65</v>
      </c>
      <c r="DF158" s="89" t="s">
        <v>65</v>
      </c>
      <c r="DG158" s="89" t="s">
        <v>65</v>
      </c>
      <c r="DH158" s="89" t="s">
        <v>65</v>
      </c>
    </row>
    <row r="159" spans="1:112" ht="12" x14ac:dyDescent="0.3">
      <c r="A159" s="8" t="s">
        <v>2</v>
      </c>
      <c r="B159" s="15" t="s">
        <v>65</v>
      </c>
      <c r="C159" s="15" t="s">
        <v>65</v>
      </c>
      <c r="D159" s="15" t="s">
        <v>65</v>
      </c>
      <c r="E159" s="15" t="s">
        <v>65</v>
      </c>
      <c r="F159" s="16">
        <f>IF(AND(B157&lt;0,F157&gt;0),"n/a",F157/B157-1)</f>
        <v>1.1211022480058013</v>
      </c>
      <c r="G159" s="16">
        <f t="shared" ref="G159:BM159" si="3103">IF(AND(C157&lt;0,G157&gt;0),"n/a",G157/C157-1)</f>
        <v>1.0744347826086953</v>
      </c>
      <c r="H159" s="16">
        <f t="shared" si="3103"/>
        <v>1.0428265524625266</v>
      </c>
      <c r="I159" s="16">
        <f t="shared" si="3103"/>
        <v>0.5477249401300035</v>
      </c>
      <c r="J159" s="16">
        <f t="shared" si="3103"/>
        <v>0.44656410256410251</v>
      </c>
      <c r="K159" s="16">
        <f t="shared" si="3103"/>
        <v>0.32318578135479559</v>
      </c>
      <c r="L159" s="16">
        <f t="shared" si="3103"/>
        <v>0.32298532494758936</v>
      </c>
      <c r="M159" s="16">
        <f t="shared" si="3103"/>
        <v>0.40141467727674618</v>
      </c>
      <c r="N159" s="16">
        <f t="shared" si="3103"/>
        <v>0.37833238797504265</v>
      </c>
      <c r="O159" s="16">
        <f t="shared" si="3103"/>
        <v>0.53160961779877369</v>
      </c>
      <c r="P159" s="16">
        <f t="shared" si="3103"/>
        <v>0.59730233383618758</v>
      </c>
      <c r="Q159" s="16">
        <f t="shared" si="3103"/>
        <v>0.63091482649842279</v>
      </c>
      <c r="R159" s="16">
        <f t="shared" si="3103"/>
        <v>0.71604938271604945</v>
      </c>
      <c r="S159" s="16">
        <f t="shared" si="3103"/>
        <v>0.60507446221731942</v>
      </c>
      <c r="T159" s="16">
        <f t="shared" si="3103"/>
        <v>0.58878968253968256</v>
      </c>
      <c r="U159" s="16">
        <f t="shared" si="3103"/>
        <v>0.48974854932301737</v>
      </c>
      <c r="V159" s="16">
        <f t="shared" si="3103"/>
        <v>0.4160671462829737</v>
      </c>
      <c r="W159" s="16">
        <f t="shared" si="3103"/>
        <v>0.38900343642611679</v>
      </c>
      <c r="X159" s="16">
        <f t="shared" si="3103"/>
        <v>0.40524508273493609</v>
      </c>
      <c r="Y159" s="16">
        <f t="shared" si="3103"/>
        <v>0.516748896390548</v>
      </c>
      <c r="Z159" s="16">
        <f t="shared" si="3103"/>
        <v>0.51905165114309915</v>
      </c>
      <c r="AA159" s="16">
        <f t="shared" si="3103"/>
        <v>0.5922810489856507</v>
      </c>
      <c r="AB159" s="16">
        <f t="shared" si="3103"/>
        <v>0.55765385469895579</v>
      </c>
      <c r="AC159" s="16">
        <f t="shared" si="3103"/>
        <v>0.5081321691491183</v>
      </c>
      <c r="AD159" s="16">
        <f t="shared" si="3103"/>
        <v>0.49238201412114457</v>
      </c>
      <c r="AE159" s="16">
        <f t="shared" si="3103"/>
        <v>0.44825978868862637</v>
      </c>
      <c r="AF159" s="16">
        <f t="shared" si="3103"/>
        <v>0.47311367850520614</v>
      </c>
      <c r="AG159" s="16">
        <f t="shared" si="3103"/>
        <v>0.47258485639686687</v>
      </c>
      <c r="AH159" s="16">
        <f t="shared" si="3103"/>
        <v>0.48979083665338652</v>
      </c>
      <c r="AI159" s="16">
        <f t="shared" si="3103"/>
        <v>0.41948288810213485</v>
      </c>
      <c r="AJ159" s="16">
        <f t="shared" si="3103"/>
        <v>0.32910534469403574</v>
      </c>
      <c r="AK159" s="16">
        <f t="shared" si="3103"/>
        <v>0.30388529139685483</v>
      </c>
      <c r="AL159" s="16">
        <f t="shared" si="3103"/>
        <v>0.25998662878154777</v>
      </c>
      <c r="AM159" s="16">
        <f t="shared" si="3103"/>
        <v>0.27620739173153952</v>
      </c>
      <c r="AN159" s="16">
        <f t="shared" si="3103"/>
        <v>0.2859328331026445</v>
      </c>
      <c r="AO159" s="16">
        <f t="shared" si="3103"/>
        <v>0.2464230814709707</v>
      </c>
      <c r="AP159" s="16">
        <f t="shared" si="3103"/>
        <v>0.17642767128739134</v>
      </c>
      <c r="AQ159" s="16">
        <f t="shared" si="3103"/>
        <v>0.10668917118237542</v>
      </c>
      <c r="AR159" s="16">
        <f t="shared" si="3103"/>
        <v>0.21629277135735325</v>
      </c>
      <c r="AS159" s="16">
        <f t="shared" si="3103"/>
        <v>0.33156247035385644</v>
      </c>
      <c r="AT159" s="16">
        <f t="shared" si="3103"/>
        <v>0.47550318543158365</v>
      </c>
      <c r="AU159" s="16">
        <f t="shared" si="3103"/>
        <v>0.5560014983678494</v>
      </c>
      <c r="AV159" s="16">
        <f t="shared" si="3103"/>
        <v>0.35118770377270603</v>
      </c>
      <c r="AW159" s="16">
        <f t="shared" si="3103"/>
        <v>0.19945141065830718</v>
      </c>
      <c r="AX159" s="16">
        <f t="shared" si="3103"/>
        <v>6.6371174200450911E-2</v>
      </c>
      <c r="AY159" s="34">
        <f t="shared" si="3103"/>
        <v>-8.7698180692643568E-3</v>
      </c>
      <c r="AZ159" s="34">
        <f t="shared" si="3103"/>
        <v>-4.4674250258531556E-2</v>
      </c>
      <c r="BA159" s="34">
        <f t="shared" si="3103"/>
        <v>-4.4726916337501144E-2</v>
      </c>
      <c r="BB159" s="34">
        <f t="shared" si="3103"/>
        <v>2.6408198366060009E-2</v>
      </c>
      <c r="BC159" s="34">
        <f t="shared" si="3103"/>
        <v>0.11022829782804799</v>
      </c>
      <c r="BD159" s="34">
        <f t="shared" si="3103"/>
        <v>0.23208486685429741</v>
      </c>
      <c r="BE159" s="34">
        <f t="shared" si="3103"/>
        <v>0.24703870666873939</v>
      </c>
      <c r="BF159" s="34">
        <f t="shared" si="3103"/>
        <v>0.27264793157619138</v>
      </c>
      <c r="BG159" s="34">
        <f t="shared" si="3103"/>
        <v>0.2210069064658271</v>
      </c>
      <c r="BH159" s="34">
        <f t="shared" si="3103"/>
        <v>0.18868974404029748</v>
      </c>
      <c r="BI159" s="34">
        <f t="shared" si="3103"/>
        <v>0.20627757971628724</v>
      </c>
      <c r="BJ159" s="34">
        <f t="shared" si="3103"/>
        <v>0.16071869428062002</v>
      </c>
      <c r="BK159" s="34">
        <f t="shared" si="3103"/>
        <v>0.21614496685521223</v>
      </c>
      <c r="BL159" s="34">
        <f t="shared" si="3103"/>
        <v>0.26246027248761972</v>
      </c>
      <c r="BM159" s="34">
        <f t="shared" si="3103"/>
        <v>0.23784230649994842</v>
      </c>
      <c r="BN159" s="16">
        <f t="shared" ref="BN159" si="3104">IF(AND(BJ157&lt;0,BN157&gt;0),"n/a",BN157/BJ157-1)</f>
        <v>0.32135416174315834</v>
      </c>
      <c r="BO159" s="16">
        <f t="shared" ref="BO159" si="3105">IF(AND(BK157&lt;0,BO157&gt;0),"n/a",BO157/BK157-1)</f>
        <v>0.24150223082751077</v>
      </c>
      <c r="BP159" s="16">
        <f t="shared" ref="BP159" si="3106">IF(AND(BL157&lt;0,BP157&gt;0),"n/a",BP157/BL157-1)</f>
        <v>0.22566039576909569</v>
      </c>
      <c r="BQ159" s="16">
        <f t="shared" ref="BQ159" si="3107">IF(AND(BM157&lt;0,BQ157&gt;0),"n/a",BQ157/BM157-1)</f>
        <v>0.22551917586362347</v>
      </c>
      <c r="BR159" s="34">
        <f>IF(AND(BN157&lt;0,BR157&gt;0),"n/a",BR157/BN157-1)</f>
        <v>0.19103714816448347</v>
      </c>
      <c r="BS159" s="34">
        <f t="shared" ref="BS159" si="3108">IF(AND(BO157&lt;0,BS157&gt;0),"n/a",BS157/BO157-1)</f>
        <v>0.19104306369659763</v>
      </c>
      <c r="BT159" s="34">
        <f t="shared" ref="BT159" si="3109">IF(AND(BP157&lt;0,BT157&gt;0),"n/a",BT157/BP157-1)</f>
        <v>0.19108894808064725</v>
      </c>
      <c r="BU159" s="34">
        <f t="shared" ref="BU159" si="3110">IF(AND(BQ157&lt;0,BU157&gt;0),"n/a",BU157/BQ157-1)</f>
        <v>0.19123669993550418</v>
      </c>
      <c r="BV159" s="34">
        <f t="shared" ref="BV159" si="3111">IF(AND(BR157&lt;0,BV157&gt;0),"n/a",BV157/BR157-1)</f>
        <v>0.15472251320622887</v>
      </c>
      <c r="BW159" s="34">
        <f t="shared" ref="BW159" si="3112">IF(AND(BS157&lt;0,BW157&gt;0),"n/a",BW157/BS157-1)</f>
        <v>0.15474653251646275</v>
      </c>
      <c r="BX159" s="34">
        <f t="shared" ref="BX159" si="3113">IF(AND(BT157&lt;0,BX157&gt;0),"n/a",BX157/BT157-1)</f>
        <v>0.1547935037539987</v>
      </c>
      <c r="BY159" s="34">
        <f t="shared" ref="BY159" si="3114">IF(AND(BU157&lt;0,BY157&gt;0),"n/a",BY157/BU157-1)</f>
        <v>0.15504981618288349</v>
      </c>
      <c r="BZ159" s="34">
        <f t="shared" ref="BZ159" si="3115">IF(AND(BV157&lt;0,BZ157&gt;0),"n/a",BZ157/BV157-1)</f>
        <v>0.12987629713365045</v>
      </c>
      <c r="CA159" s="34">
        <f t="shared" ref="CA159" si="3116">IF(AND(BW157&lt;0,CA157&gt;0),"n/a",CA157/BW157-1)</f>
        <v>0.12987673419164647</v>
      </c>
      <c r="CB159" s="34">
        <f t="shared" ref="CB159" si="3117">IF(AND(BX157&lt;0,CB157&gt;0),"n/a",CB157/BX157-1)</f>
        <v>0.1298763996662422</v>
      </c>
      <c r="CC159" s="34">
        <f t="shared" ref="CC159" si="3118">IF(AND(BY157&lt;0,CC157&gt;0),"n/a",CC157/BY157-1)</f>
        <v>0.13008452466854359</v>
      </c>
      <c r="CD159" s="34">
        <f t="shared" ref="CD159" si="3119">IF(AND(BZ157&lt;0,CD157&gt;0),"n/a",CD157/BZ157-1)</f>
        <v>0.10981611986277806</v>
      </c>
      <c r="CE159" s="34">
        <f t="shared" ref="CE159" si="3120">IF(AND(CA157&lt;0,CE157&gt;0),"n/a",CE157/CA157-1)</f>
        <v>0.10981946491621475</v>
      </c>
      <c r="CF159" s="34">
        <f t="shared" ref="CF159" si="3121">IF(AND(CB157&lt;0,CF157&gt;0),"n/a",CF157/CB157-1)</f>
        <v>0.10983046236005722</v>
      </c>
      <c r="CG159" s="34">
        <f t="shared" ref="CG159" si="3122">IF(AND(CC157&lt;0,CG157&gt;0),"n/a",CG157/CC157-1)</f>
        <v>0.10995403261412484</v>
      </c>
      <c r="CH159" s="34">
        <f t="shared" ref="CH159" si="3123">IF(AND(CD157&lt;0,CH157&gt;0),"n/a",CH157/CD157-1)</f>
        <v>9.3981013703803962E-2</v>
      </c>
      <c r="CI159" s="34">
        <f t="shared" ref="CI159" si="3124">IF(AND(CE157&lt;0,CI157&gt;0),"n/a",CI157/CE157-1)</f>
        <v>9.3989748099357451E-2</v>
      </c>
      <c r="CJ159" s="34">
        <f t="shared" ref="CJ159" si="3125">IF(AND(CF157&lt;0,CJ157&gt;0),"n/a",CJ157/CF157-1)</f>
        <v>9.4008600157599487E-2</v>
      </c>
      <c r="CK159" s="34">
        <f t="shared" ref="CK159" si="3126">IF(AND(CG157&lt;0,CK157&gt;0),"n/a",CK157/CG157-1)</f>
        <v>9.4062395400671628E-2</v>
      </c>
      <c r="CL159" s="34"/>
      <c r="CM159" s="89" t="s">
        <v>65</v>
      </c>
      <c r="CN159" s="16">
        <f>IF(AND(CM157&lt;0,CN157&gt;0),"n/a",CN157/CM157-1)</f>
        <v>0.88010132995566814</v>
      </c>
      <c r="CO159" s="90">
        <f>IF(AND(CN157&lt;0,CO157&gt;0),"n/a",CO157/CN157-1)</f>
        <v>0.37128959672312267</v>
      </c>
      <c r="CP159" s="16">
        <f t="shared" ref="CP159:DC159" si="3127">IF(AND(CO157&lt;0,CP157&gt;0),"n/a",CP157/CO157-1)</f>
        <v>0.5469721831920058</v>
      </c>
      <c r="CQ159" s="90">
        <f t="shared" si="3127"/>
        <v>0.58358739837398366</v>
      </c>
      <c r="CR159" s="16">
        <f t="shared" si="3127"/>
        <v>0.43807155462858982</v>
      </c>
      <c r="CS159" s="90">
        <f t="shared" si="3127"/>
        <v>0.54169688179840469</v>
      </c>
      <c r="CT159" s="16">
        <f t="shared" si="3127"/>
        <v>0.47090961719371882</v>
      </c>
      <c r="CU159" s="90">
        <f t="shared" si="3127"/>
        <v>0.37352716896661997</v>
      </c>
      <c r="CV159" s="90">
        <f t="shared" si="3127"/>
        <v>0.26610014685339722</v>
      </c>
      <c r="CW159" s="90">
        <f t="shared" si="3127"/>
        <v>0.21598664714660565</v>
      </c>
      <c r="CX159" s="90">
        <f t="shared" si="3127"/>
        <v>0.37180978526394148</v>
      </c>
      <c r="CY159" s="90">
        <f t="shared" si="3127"/>
        <v>-1.1193175554782941E-2</v>
      </c>
      <c r="CZ159" s="90">
        <f t="shared" si="3127"/>
        <v>0.15686610810486323</v>
      </c>
      <c r="DA159" s="90">
        <f t="shared" si="3127"/>
        <v>0.21941275453851339</v>
      </c>
      <c r="DB159" s="16">
        <f t="shared" si="3127"/>
        <v>0.22167173252279637</v>
      </c>
      <c r="DC159" s="90">
        <f t="shared" si="3127"/>
        <v>0.24951265145672141</v>
      </c>
      <c r="DD159" s="90">
        <f>IF(AND(DC157&lt;0,DD157&gt;0),"n/a",DD157/DC157-1)</f>
        <v>0.19110982348612837</v>
      </c>
      <c r="DE159" s="90">
        <f>IF(AND(DD157&lt;0,DE157&gt;0),"n/a",DE157/DD157-1)</f>
        <v>0.15484159312381007</v>
      </c>
      <c r="DF159" s="90">
        <f>IF(AND(DE157&lt;0,DF157&gt;0),"n/a",DF157/DE157-1)</f>
        <v>0.12993730868493958</v>
      </c>
      <c r="DG159" s="90">
        <f>IF(AND(DF157&lt;0,DG157&gt;0),"n/a",DG157/DF157-1)</f>
        <v>0.1098608216703898</v>
      </c>
      <c r="DH159" s="90">
        <f>IF(AND(DG157&lt;0,DH157&gt;0),"n/a",DH157/DG157-1)</f>
        <v>9.4013764027618407E-2</v>
      </c>
    </row>
    <row r="160" spans="1:112" ht="12" x14ac:dyDescent="0.3">
      <c r="AT160" s="223"/>
      <c r="AU160" s="223"/>
      <c r="AV160" s="223"/>
      <c r="AW160" s="223"/>
      <c r="AX160" s="223"/>
      <c r="BB160" s="222"/>
      <c r="BM160" s="360" t="s">
        <v>332</v>
      </c>
      <c r="BN160" s="360">
        <f>53500/BJ157-1</f>
        <v>0.26435695041830121</v>
      </c>
      <c r="CL160" s="222"/>
      <c r="CM160" s="91"/>
      <c r="CO160" s="91"/>
      <c r="CQ160" s="91"/>
      <c r="CS160" s="91"/>
      <c r="CU160" s="91"/>
      <c r="CV160" s="91"/>
      <c r="CW160" s="91"/>
      <c r="CX160" s="91"/>
      <c r="CY160" s="91"/>
      <c r="CZ160" s="91"/>
      <c r="DA160" s="104"/>
      <c r="DB160" s="104"/>
      <c r="DC160" s="104"/>
      <c r="DD160" s="104"/>
      <c r="DE160" s="104"/>
      <c r="DF160" s="104"/>
      <c r="DG160" s="104"/>
      <c r="DH160" s="104"/>
    </row>
    <row r="161" spans="1:112" ht="12" x14ac:dyDescent="0.3">
      <c r="A161" s="2" t="s">
        <v>206</v>
      </c>
      <c r="AT161" s="34"/>
      <c r="AU161" s="34"/>
      <c r="AV161" s="34"/>
      <c r="AW161" s="34"/>
      <c r="BB161" s="222"/>
      <c r="BE161" s="13"/>
      <c r="BF161" s="13"/>
      <c r="BM161" s="206"/>
      <c r="BN161" s="206">
        <f>56500/BJ157-1</f>
        <v>0.33525547100250508</v>
      </c>
      <c r="CL161" s="222"/>
      <c r="CM161" s="91"/>
      <c r="CO161" s="91"/>
      <c r="CQ161" s="91"/>
      <c r="CS161" s="91"/>
      <c r="CU161" s="91"/>
      <c r="CV161" s="91"/>
      <c r="CW161" s="91"/>
      <c r="CX161" s="91"/>
      <c r="CY161" s="91"/>
      <c r="CZ161" s="91"/>
      <c r="DA161" s="91"/>
      <c r="DB161" s="91"/>
      <c r="DC161" s="91"/>
      <c r="DD161" s="91"/>
      <c r="DE161" s="91"/>
      <c r="DF161" s="91"/>
      <c r="DG161" s="91"/>
      <c r="DH161" s="91"/>
    </row>
    <row r="162" spans="1:112" ht="12" hidden="1" outlineLevel="1" x14ac:dyDescent="0.3">
      <c r="A162" s="4" t="s">
        <v>12</v>
      </c>
      <c r="B162" s="19" t="s">
        <v>65</v>
      </c>
      <c r="C162" s="19" t="s">
        <v>65</v>
      </c>
      <c r="D162" s="19" t="s">
        <v>65</v>
      </c>
      <c r="E162" s="19" t="s">
        <v>65</v>
      </c>
      <c r="F162" s="19" t="s">
        <v>65</v>
      </c>
      <c r="G162" s="19" t="s">
        <v>65</v>
      </c>
      <c r="H162" s="19" t="s">
        <v>65</v>
      </c>
      <c r="I162" s="19" t="s">
        <v>65</v>
      </c>
      <c r="J162" s="19" t="s">
        <v>65</v>
      </c>
      <c r="K162" s="13">
        <f t="shared" ref="K162:AP162" si="3128">K157-K173</f>
        <v>-33.27800000000002</v>
      </c>
      <c r="L162" s="13">
        <f t="shared" si="3128"/>
        <v>-51.871999999999844</v>
      </c>
      <c r="M162" s="13">
        <f t="shared" si="3128"/>
        <v>-23</v>
      </c>
      <c r="N162" s="13">
        <f t="shared" si="3128"/>
        <v>-4</v>
      </c>
      <c r="O162" s="13">
        <f t="shared" si="3128"/>
        <v>-13</v>
      </c>
      <c r="P162" s="13">
        <f t="shared" si="3128"/>
        <v>-2</v>
      </c>
      <c r="Q162" s="13">
        <f t="shared" si="3128"/>
        <v>-2</v>
      </c>
      <c r="R162" s="13">
        <f t="shared" si="3128"/>
        <v>-9</v>
      </c>
      <c r="S162" s="13">
        <f t="shared" si="3128"/>
        <v>30</v>
      </c>
      <c r="T162" s="13">
        <f t="shared" si="3128"/>
        <v>21</v>
      </c>
      <c r="U162" s="13">
        <f t="shared" si="3128"/>
        <v>-103</v>
      </c>
      <c r="V162" s="13">
        <f t="shared" si="3128"/>
        <v>-188</v>
      </c>
      <c r="W162" s="13">
        <f t="shared" si="3128"/>
        <v>-332</v>
      </c>
      <c r="X162" s="13">
        <f t="shared" si="3128"/>
        <v>-342</v>
      </c>
      <c r="Y162" s="13">
        <f t="shared" si="3128"/>
        <v>-322</v>
      </c>
      <c r="Z162" s="13">
        <f t="shared" si="3128"/>
        <v>-202</v>
      </c>
      <c r="AA162" s="13">
        <f t="shared" si="3128"/>
        <v>-1</v>
      </c>
      <c r="AB162" s="13">
        <f t="shared" si="3128"/>
        <v>-31</v>
      </c>
      <c r="AC162" s="13">
        <f t="shared" si="3128"/>
        <v>-36</v>
      </c>
      <c r="AD162" s="13">
        <f t="shared" si="3128"/>
        <v>-22</v>
      </c>
      <c r="AE162" s="13">
        <f t="shared" si="3128"/>
        <v>-141</v>
      </c>
      <c r="AF162" s="13">
        <f t="shared" si="3128"/>
        <v>128</v>
      </c>
      <c r="AG162" s="13">
        <f t="shared" si="3128"/>
        <v>329</v>
      </c>
      <c r="AH162" s="13">
        <f t="shared" si="3128"/>
        <v>536</v>
      </c>
      <c r="AI162" s="13">
        <f t="shared" si="3128"/>
        <v>373</v>
      </c>
      <c r="AJ162" s="13">
        <f t="shared" si="3128"/>
        <v>-159</v>
      </c>
      <c r="AK162" s="13">
        <f t="shared" si="3128"/>
        <v>-348</v>
      </c>
      <c r="AL162" s="13">
        <f t="shared" si="3128"/>
        <v>-503</v>
      </c>
      <c r="AM162" s="13">
        <f t="shared" si="3128"/>
        <v>-574.5</v>
      </c>
      <c r="AN162" s="13">
        <f t="shared" si="3128"/>
        <v>-297</v>
      </c>
      <c r="AO162" s="13">
        <f t="shared" si="3128"/>
        <v>-255</v>
      </c>
      <c r="AP162" s="13">
        <f t="shared" si="3128"/>
        <v>-275</v>
      </c>
      <c r="AQ162" s="13">
        <f t="shared" ref="AQ162:BF162" si="3129">AQ157-AQ173</f>
        <v>-297</v>
      </c>
      <c r="AR162" s="13">
        <f t="shared" si="3129"/>
        <v>114</v>
      </c>
      <c r="AS162" s="13">
        <f t="shared" si="3129"/>
        <v>339</v>
      </c>
      <c r="AT162" s="13">
        <f t="shared" si="3129"/>
        <v>706</v>
      </c>
      <c r="AU162" s="13">
        <f t="shared" si="3129"/>
        <v>982</v>
      </c>
      <c r="AV162" s="13">
        <f t="shared" si="3129"/>
        <v>259</v>
      </c>
      <c r="AW162" s="13">
        <f t="shared" si="3129"/>
        <v>584.45700000000215</v>
      </c>
      <c r="AX162" s="13">
        <f>AX157-AX173</f>
        <v>-893</v>
      </c>
      <c r="AY162" s="13">
        <f t="shared" si="3129"/>
        <v>-1263</v>
      </c>
      <c r="AZ162" s="13">
        <f t="shared" si="3129"/>
        <v>-1789</v>
      </c>
      <c r="BA162" s="13">
        <f t="shared" si="3129"/>
        <v>-2012</v>
      </c>
      <c r="BB162" s="13">
        <f t="shared" si="3129"/>
        <v>-816</v>
      </c>
      <c r="BC162" s="13">
        <f t="shared" si="3129"/>
        <v>-274</v>
      </c>
      <c r="BD162" s="13">
        <f t="shared" si="3129"/>
        <v>647</v>
      </c>
      <c r="BE162" s="13">
        <f t="shared" si="3129"/>
        <v>816</v>
      </c>
      <c r="BF162" s="13">
        <f t="shared" si="3129"/>
        <v>61</v>
      </c>
      <c r="BG162" s="13">
        <f t="shared" ref="BG162:BI162" si="3130">BG157-BG173</f>
        <v>-371</v>
      </c>
      <c r="BH162" s="13">
        <f t="shared" si="3130"/>
        <v>-544</v>
      </c>
      <c r="BI162" s="13">
        <f t="shared" si="3130"/>
        <v>-65</v>
      </c>
      <c r="BJ162" s="13">
        <f>BJ157-BJ173</f>
        <v>-1237</v>
      </c>
      <c r="BK162" s="13">
        <f t="shared" ref="BK162" si="3131">BK157-BK173</f>
        <v>-82</v>
      </c>
      <c r="BL162" s="13">
        <f t="shared" ref="BL162:BM162" si="3132">BL157-BL173</f>
        <v>412</v>
      </c>
      <c r="BM162" s="13">
        <f t="shared" si="3132"/>
        <v>488</v>
      </c>
      <c r="BN162" s="13">
        <f t="shared" ref="BN162:BQ162" si="3133">BN157-BN173</f>
        <v>1692.5599999999977</v>
      </c>
      <c r="BO162" s="13">
        <f t="shared" si="3133"/>
        <v>0</v>
      </c>
      <c r="BP162" s="13">
        <f t="shared" si="3133"/>
        <v>0</v>
      </c>
      <c r="BQ162" s="13">
        <f t="shared" si="3133"/>
        <v>0</v>
      </c>
      <c r="BR162" s="13">
        <f>BR157-BR173</f>
        <v>0</v>
      </c>
      <c r="BS162" s="13">
        <f t="shared" ref="BS162:BU162" si="3134">BS157-BS173</f>
        <v>0</v>
      </c>
      <c r="BT162" s="13">
        <f t="shared" si="3134"/>
        <v>0</v>
      </c>
      <c r="BU162" s="13">
        <f t="shared" si="3134"/>
        <v>0</v>
      </c>
      <c r="BV162" s="13">
        <f t="shared" ref="BV162:CC162" si="3135">BV157-BV173</f>
        <v>0</v>
      </c>
      <c r="BW162" s="13">
        <f t="shared" si="3135"/>
        <v>0</v>
      </c>
      <c r="BX162" s="13">
        <f t="shared" si="3135"/>
        <v>0</v>
      </c>
      <c r="BY162" s="13">
        <f t="shared" si="3135"/>
        <v>0</v>
      </c>
      <c r="BZ162" s="13">
        <f t="shared" si="3135"/>
        <v>0</v>
      </c>
      <c r="CA162" s="13">
        <f t="shared" si="3135"/>
        <v>0</v>
      </c>
      <c r="CB162" s="13">
        <f t="shared" si="3135"/>
        <v>0</v>
      </c>
      <c r="CC162" s="13">
        <f t="shared" si="3135"/>
        <v>0</v>
      </c>
      <c r="CD162" s="13">
        <f t="shared" ref="CD162:CG162" si="3136">CD157-CD173</f>
        <v>0</v>
      </c>
      <c r="CE162" s="13">
        <f t="shared" si="3136"/>
        <v>0</v>
      </c>
      <c r="CF162" s="13">
        <f t="shared" si="3136"/>
        <v>0</v>
      </c>
      <c r="CG162" s="13">
        <f t="shared" si="3136"/>
        <v>0</v>
      </c>
      <c r="CH162" s="13">
        <f t="shared" ref="CH162:DG162" si="3137">CH157-CH173</f>
        <v>0</v>
      </c>
      <c r="CI162" s="13">
        <f t="shared" si="3137"/>
        <v>0</v>
      </c>
      <c r="CJ162" s="13">
        <f t="shared" si="3137"/>
        <v>0</v>
      </c>
      <c r="CK162" s="13">
        <f t="shared" si="3137"/>
        <v>0</v>
      </c>
      <c r="CL162" s="13"/>
      <c r="CM162" s="92">
        <f t="shared" si="3137"/>
        <v>1973.75</v>
      </c>
      <c r="CN162" s="92">
        <f t="shared" si="3137"/>
        <v>3710.85</v>
      </c>
      <c r="CO162" s="92">
        <f t="shared" si="3137"/>
        <v>949.64999999999964</v>
      </c>
      <c r="CP162" s="92">
        <f t="shared" si="3137"/>
        <v>-21</v>
      </c>
      <c r="CQ162" s="92">
        <f t="shared" si="3137"/>
        <v>-61</v>
      </c>
      <c r="CR162" s="92">
        <f t="shared" si="3137"/>
        <v>-1184</v>
      </c>
      <c r="CS162" s="92">
        <f t="shared" si="3137"/>
        <v>-270</v>
      </c>
      <c r="CT162" s="92">
        <f t="shared" si="3137"/>
        <v>294</v>
      </c>
      <c r="CU162" s="92">
        <f t="shared" si="3137"/>
        <v>402</v>
      </c>
      <c r="CV162" s="92">
        <f t="shared" si="3137"/>
        <v>-1629.5</v>
      </c>
      <c r="CW162" s="92">
        <f t="shared" si="3137"/>
        <v>-119</v>
      </c>
      <c r="CX162" s="92">
        <f t="shared" si="3137"/>
        <v>2531.4569999999949</v>
      </c>
      <c r="CY162" s="92">
        <f t="shared" si="3137"/>
        <v>-5957</v>
      </c>
      <c r="CZ162" s="92">
        <f t="shared" si="3137"/>
        <v>373</v>
      </c>
      <c r="DA162" s="92">
        <f t="shared" si="3137"/>
        <v>-919</v>
      </c>
      <c r="DB162" s="92">
        <f t="shared" si="3137"/>
        <v>-419</v>
      </c>
      <c r="DC162" s="92">
        <f t="shared" si="3137"/>
        <v>1692.5599999999977</v>
      </c>
      <c r="DD162" s="92">
        <f t="shared" si="3137"/>
        <v>0</v>
      </c>
      <c r="DE162" s="92">
        <f t="shared" si="3137"/>
        <v>0</v>
      </c>
      <c r="DF162" s="92">
        <f t="shared" si="3137"/>
        <v>0</v>
      </c>
      <c r="DG162" s="92">
        <f t="shared" si="3137"/>
        <v>0</v>
      </c>
      <c r="DH162" s="92">
        <f>DH157-DH173</f>
        <v>0</v>
      </c>
    </row>
    <row r="163" spans="1:112" hidden="1" outlineLevel="1" x14ac:dyDescent="0.25">
      <c r="A163" s="4"/>
      <c r="CM163" s="91"/>
      <c r="CO163" s="91"/>
      <c r="CQ163" s="91"/>
      <c r="CS163" s="91"/>
      <c r="CU163" s="91"/>
      <c r="CV163" s="91"/>
      <c r="CW163" s="91"/>
      <c r="CX163" s="91"/>
      <c r="CY163" s="91"/>
      <c r="CZ163" s="91"/>
      <c r="DA163" s="91"/>
      <c r="DC163" s="91"/>
      <c r="DD163" s="91"/>
      <c r="DE163" s="91"/>
      <c r="DF163" s="91"/>
      <c r="DG163" s="91"/>
      <c r="DH163" s="91"/>
    </row>
    <row r="164" spans="1:112" hidden="1" outlineLevel="1" x14ac:dyDescent="0.25">
      <c r="A164" s="44" t="s">
        <v>13</v>
      </c>
      <c r="CM164" s="91"/>
      <c r="CO164" s="91"/>
      <c r="CQ164" s="91"/>
      <c r="CS164" s="91"/>
      <c r="CU164" s="91"/>
      <c r="CV164" s="91"/>
      <c r="CW164" s="91"/>
      <c r="CX164" s="91"/>
      <c r="CY164" s="91"/>
      <c r="CZ164" s="91"/>
      <c r="DA164" s="91"/>
      <c r="DC164" s="91"/>
      <c r="DD164" s="91"/>
      <c r="DE164" s="91"/>
      <c r="DF164" s="91"/>
      <c r="DG164" s="91"/>
      <c r="DH164" s="91"/>
    </row>
    <row r="165" spans="1:112" hidden="1" outlineLevel="1" x14ac:dyDescent="0.25">
      <c r="A165" s="4" t="s">
        <v>4</v>
      </c>
      <c r="B165" s="13">
        <f t="shared" ref="B165:AG165" si="3138">B14+B63</f>
        <v>214</v>
      </c>
      <c r="C165" s="13">
        <f t="shared" si="3138"/>
        <v>249.5</v>
      </c>
      <c r="D165" s="13">
        <f t="shared" si="3138"/>
        <v>271</v>
      </c>
      <c r="E165" s="13">
        <f t="shared" si="3138"/>
        <v>411.75</v>
      </c>
      <c r="F165" s="13">
        <f t="shared" si="3138"/>
        <v>394</v>
      </c>
      <c r="G165" s="13">
        <f t="shared" si="3138"/>
        <v>471.4</v>
      </c>
      <c r="H165" s="13">
        <f t="shared" si="3138"/>
        <v>482</v>
      </c>
      <c r="I165" s="13">
        <f t="shared" si="3138"/>
        <v>567.25</v>
      </c>
      <c r="J165" s="13">
        <f t="shared" si="3138"/>
        <v>524.75</v>
      </c>
      <c r="K165" s="13">
        <f t="shared" si="3138"/>
        <v>589.68799999999999</v>
      </c>
      <c r="L165" s="13">
        <f t="shared" si="3138"/>
        <v>637</v>
      </c>
      <c r="M165" s="13">
        <f t="shared" si="3138"/>
        <v>780</v>
      </c>
      <c r="N165" s="13">
        <f t="shared" si="3138"/>
        <v>679</v>
      </c>
      <c r="O165" s="13">
        <f t="shared" si="3138"/>
        <v>848</v>
      </c>
      <c r="P165" s="13">
        <f t="shared" si="3138"/>
        <v>962</v>
      </c>
      <c r="Q165" s="13">
        <f t="shared" si="3138"/>
        <v>1206</v>
      </c>
      <c r="R165" s="13">
        <f t="shared" si="3138"/>
        <v>1179</v>
      </c>
      <c r="S165" s="13">
        <f t="shared" si="3138"/>
        <v>1308</v>
      </c>
      <c r="T165" s="13">
        <f t="shared" si="3138"/>
        <v>1514</v>
      </c>
      <c r="U165" s="13">
        <f t="shared" si="3138"/>
        <v>1864</v>
      </c>
      <c r="V165" s="13">
        <f t="shared" si="3138"/>
        <v>1739</v>
      </c>
      <c r="W165" s="13">
        <f t="shared" si="3138"/>
        <v>1967</v>
      </c>
      <c r="X165" s="13">
        <f t="shared" si="3138"/>
        <v>2256</v>
      </c>
      <c r="Y165" s="13">
        <f t="shared" si="3138"/>
        <v>2987</v>
      </c>
      <c r="Z165" s="13">
        <f t="shared" si="3138"/>
        <v>2740</v>
      </c>
      <c r="AA165" s="13">
        <f t="shared" si="3138"/>
        <v>3212</v>
      </c>
      <c r="AB165" s="13">
        <f t="shared" si="3138"/>
        <v>3560</v>
      </c>
      <c r="AC165" s="13">
        <f t="shared" si="3138"/>
        <v>4556</v>
      </c>
      <c r="AD165" s="13">
        <f t="shared" si="3138"/>
        <v>3968</v>
      </c>
      <c r="AE165" s="13">
        <f t="shared" si="3138"/>
        <v>4556</v>
      </c>
      <c r="AF165" s="13">
        <f t="shared" si="3138"/>
        <v>5033</v>
      </c>
      <c r="AG165" s="13">
        <f t="shared" si="3138"/>
        <v>6392</v>
      </c>
      <c r="AH165" s="13">
        <f t="shared" ref="AH165:BF165" si="3139">AH14+AH63</f>
        <v>5667</v>
      </c>
      <c r="AI165" s="13">
        <f t="shared" si="3139"/>
        <v>6251</v>
      </c>
      <c r="AJ165" s="13">
        <f t="shared" si="3139"/>
        <v>6667</v>
      </c>
      <c r="AK165" s="13">
        <f t="shared" si="3139"/>
        <v>8433</v>
      </c>
      <c r="AL165" s="13">
        <f t="shared" si="3139"/>
        <v>7308</v>
      </c>
      <c r="AM165" s="13">
        <f t="shared" si="3139"/>
        <v>8114.5</v>
      </c>
      <c r="AN165" s="13">
        <f t="shared" si="3139"/>
        <v>8487</v>
      </c>
      <c r="AO165" s="13">
        <f t="shared" si="3139"/>
        <v>10248</v>
      </c>
      <c r="AP165" s="13">
        <f t="shared" si="3139"/>
        <v>8562</v>
      </c>
      <c r="AQ165" s="13">
        <f t="shared" si="3139"/>
        <v>9291</v>
      </c>
      <c r="AR165" s="13">
        <f t="shared" si="3139"/>
        <v>10137</v>
      </c>
      <c r="AS165" s="13">
        <f t="shared" si="3139"/>
        <v>13734</v>
      </c>
      <c r="AT165" s="13">
        <f t="shared" si="3139"/>
        <v>12405</v>
      </c>
      <c r="AU165" s="13">
        <f t="shared" si="3139"/>
        <v>13738</v>
      </c>
      <c r="AV165" s="13">
        <f t="shared" si="3139"/>
        <v>13613</v>
      </c>
      <c r="AW165" s="13">
        <f t="shared" si="3139"/>
        <v>15560.882</v>
      </c>
      <c r="AX165" s="13">
        <f t="shared" si="3139"/>
        <v>12024</v>
      </c>
      <c r="AY165" s="13">
        <f t="shared" si="3139"/>
        <v>12788</v>
      </c>
      <c r="AZ165" s="13">
        <f t="shared" si="3139"/>
        <v>12766</v>
      </c>
      <c r="BA165" s="13">
        <f t="shared" si="3139"/>
        <v>15005</v>
      </c>
      <c r="BB165" s="13">
        <f t="shared" si="3139"/>
        <v>12710</v>
      </c>
      <c r="BC165" s="13">
        <f t="shared" si="3139"/>
        <v>14131</v>
      </c>
      <c r="BD165" s="13">
        <f t="shared" si="3139"/>
        <v>14956</v>
      </c>
      <c r="BE165" s="13">
        <f t="shared" si="3139"/>
        <v>17784</v>
      </c>
      <c r="BF165" s="13">
        <f t="shared" si="3139"/>
        <v>15451</v>
      </c>
      <c r="BG165" s="13">
        <f t="shared" ref="BG165:BH165" si="3140">BG14+BG63</f>
        <v>16593</v>
      </c>
      <c r="BH165" s="13">
        <f t="shared" si="3140"/>
        <v>17389</v>
      </c>
      <c r="BI165" s="13">
        <f t="shared" ref="BI165:BJ165" si="3141">BI14+BI63</f>
        <v>20982</v>
      </c>
      <c r="BJ165" s="13">
        <f t="shared" si="3141"/>
        <v>18259</v>
      </c>
      <c r="BK165" s="13">
        <f t="shared" ref="BK165" si="3142">BK14+BK63</f>
        <v>20045</v>
      </c>
      <c r="BL165" s="13">
        <f t="shared" ref="BL165:BM165" si="3143">BL14+BL63</f>
        <v>21331</v>
      </c>
      <c r="BM165" s="13">
        <f t="shared" si="3143"/>
        <v>25643</v>
      </c>
      <c r="BN165" s="13">
        <f t="shared" ref="BN165:CC165" si="3144">BN14+BN63</f>
        <v>23736.7</v>
      </c>
      <c r="BO165" s="13">
        <f t="shared" si="3144"/>
        <v>25056.25</v>
      </c>
      <c r="BP165" s="13">
        <f t="shared" si="3144"/>
        <v>26663.75</v>
      </c>
      <c r="BQ165" s="13">
        <f t="shared" si="3144"/>
        <v>31284.46</v>
      </c>
      <c r="BR165" s="13">
        <f t="shared" si="3144"/>
        <v>28484.04</v>
      </c>
      <c r="BS165" s="13">
        <f t="shared" si="3144"/>
        <v>30067.5</v>
      </c>
      <c r="BT165" s="13">
        <f t="shared" si="3144"/>
        <v>31996.5</v>
      </c>
      <c r="BU165" s="13">
        <f t="shared" si="3144"/>
        <v>37541.351999999999</v>
      </c>
      <c r="BV165" s="13">
        <f t="shared" si="3144"/>
        <v>33183.906600000002</v>
      </c>
      <c r="BW165" s="13">
        <f>BW14+BW63</f>
        <v>35028.637500000004</v>
      </c>
      <c r="BX165" s="13">
        <f>BX14+BX63</f>
        <v>37275.922500000001</v>
      </c>
      <c r="BY165" s="13">
        <f>BY14+BY63</f>
        <v>43735.675080000001</v>
      </c>
      <c r="BZ165" s="13">
        <f>BZ14+BZ63</f>
        <v>37663.733991000001</v>
      </c>
      <c r="CA165" s="13">
        <f t="shared" si="3144"/>
        <v>39757.503562500002</v>
      </c>
      <c r="CB165" s="13">
        <f t="shared" si="3144"/>
        <v>42308.1720375</v>
      </c>
      <c r="CC165" s="13">
        <f t="shared" si="3144"/>
        <v>49639.991215800001</v>
      </c>
      <c r="CD165" s="13">
        <f t="shared" ref="CD165:CG165" si="3145">CD14+CD63</f>
        <v>41806.744730010003</v>
      </c>
      <c r="CE165" s="13">
        <f t="shared" si="3145"/>
        <v>44130.828954375007</v>
      </c>
      <c r="CF165" s="13">
        <f t="shared" si="3145"/>
        <v>46962.070961625002</v>
      </c>
      <c r="CG165" s="13">
        <f t="shared" si="3145"/>
        <v>55100.390249538003</v>
      </c>
      <c r="CH165" s="13">
        <f t="shared" ref="CH165:CK165" si="3146">CH14+CH63</f>
        <v>45778.38547936095</v>
      </c>
      <c r="CI165" s="13">
        <f t="shared" si="3146"/>
        <v>48323.257705040633</v>
      </c>
      <c r="CJ165" s="13">
        <f t="shared" si="3146"/>
        <v>51423.467702979375</v>
      </c>
      <c r="CK165" s="13">
        <f t="shared" si="3146"/>
        <v>60334.927323244112</v>
      </c>
      <c r="CL165" s="13"/>
      <c r="CM165" s="92">
        <f>SUM(B165:E165)</f>
        <v>1146.25</v>
      </c>
      <c r="CN165" s="13">
        <f>SUM(F165:I165)</f>
        <v>1914.65</v>
      </c>
      <c r="CO165" s="92">
        <f>SUM(J165:M165)</f>
        <v>2531.4380000000001</v>
      </c>
      <c r="CP165" s="13">
        <f>SUM(N165:Q165)</f>
        <v>3695</v>
      </c>
      <c r="CQ165" s="92">
        <f>SUM(R165:U165)</f>
        <v>5865</v>
      </c>
      <c r="CR165" s="13">
        <f>SUM(V165:Y165)</f>
        <v>8949</v>
      </c>
      <c r="CS165" s="92">
        <f>SUM(Z165:AC165)</f>
        <v>14068</v>
      </c>
      <c r="CT165" s="13">
        <f>SUM(AD165:AG165)</f>
        <v>19949</v>
      </c>
      <c r="CU165" s="92">
        <f>SUM(AH165:AK165)</f>
        <v>27018</v>
      </c>
      <c r="CV165" s="92">
        <f>SUM(AL165:AO165)</f>
        <v>34157.5</v>
      </c>
      <c r="CW165" s="92">
        <f>SUM(AP165:AS165)</f>
        <v>41724</v>
      </c>
      <c r="CX165" s="92">
        <f>SUM(AT165:AW165)</f>
        <v>55316.881999999998</v>
      </c>
      <c r="CY165" s="92">
        <f>SUM(AX165:BA165)</f>
        <v>52583</v>
      </c>
      <c r="CZ165" s="92">
        <f>SUM(BB165:BE165)</f>
        <v>59581</v>
      </c>
      <c r="DA165" s="92">
        <f>SUM(BF165:BI165)</f>
        <v>70415</v>
      </c>
      <c r="DB165" s="92">
        <f>SUM(BJ165:BM165)</f>
        <v>85278</v>
      </c>
      <c r="DC165" s="92">
        <f>SUM(BN165:BQ165)</f>
        <v>106741.16</v>
      </c>
      <c r="DD165" s="92">
        <f>SUM(BR165:BU165)</f>
        <v>128089.39200000001</v>
      </c>
      <c r="DE165" s="92">
        <f>SUM(BV165:BY165)</f>
        <v>149224.14168</v>
      </c>
      <c r="DF165" s="92">
        <f>SUM(BZ165:CC165)</f>
        <v>169369.4008068</v>
      </c>
      <c r="DG165" s="92">
        <f>SUM(CD165:CG165)</f>
        <v>188000.03489554801</v>
      </c>
      <c r="DH165" s="92">
        <f>SUM(CH165:CK165)</f>
        <v>205860.03821062506</v>
      </c>
    </row>
    <row r="166" spans="1:112" ht="12" hidden="1" outlineLevel="1" x14ac:dyDescent="0.3">
      <c r="A166" s="5" t="s">
        <v>1</v>
      </c>
      <c r="B166" s="15" t="s">
        <v>65</v>
      </c>
      <c r="C166" s="16">
        <f>IF(AND(B165&lt;0,C165&gt;0),"n/a",C165/B165-1)</f>
        <v>0.16588785046728982</v>
      </c>
      <c r="D166" s="16">
        <f t="shared" ref="D166" si="3147">IF(AND(C165&lt;0,D165&gt;0),"n/a",D165/C165-1)</f>
        <v>8.6172344689378733E-2</v>
      </c>
      <c r="E166" s="16">
        <f t="shared" ref="E166" si="3148">IF(AND(D165&lt;0,E165&gt;0),"n/a",E165/D165-1)</f>
        <v>0.51937269372693717</v>
      </c>
      <c r="F166" s="16">
        <f>IF(AND(E165&lt;0,F165&gt;0),"n/a",F165/E165-1)</f>
        <v>-4.3108682452944747E-2</v>
      </c>
      <c r="G166" s="16">
        <f t="shared" ref="G166:AT166" si="3149">IF(AND(F165&lt;0,G165&gt;0),"n/a",G165/F165-1)</f>
        <v>0.19644670050761426</v>
      </c>
      <c r="H166" s="16">
        <f t="shared" si="3149"/>
        <v>2.2486211285532409E-2</v>
      </c>
      <c r="I166" s="16">
        <f t="shared" si="3149"/>
        <v>0.17686721991701249</v>
      </c>
      <c r="J166" s="16">
        <f t="shared" si="3149"/>
        <v>-7.4922873512560551E-2</v>
      </c>
      <c r="K166" s="16">
        <f t="shared" si="3149"/>
        <v>0.1237503573130061</v>
      </c>
      <c r="L166" s="16">
        <f t="shared" si="3149"/>
        <v>8.023225841461934E-2</v>
      </c>
      <c r="M166" s="16">
        <f t="shared" si="3149"/>
        <v>0.22448979591836737</v>
      </c>
      <c r="N166" s="16">
        <f t="shared" si="3149"/>
        <v>-0.12948717948717947</v>
      </c>
      <c r="O166" s="16">
        <f t="shared" si="3149"/>
        <v>0.24889543446244478</v>
      </c>
      <c r="P166" s="16">
        <f t="shared" si="3149"/>
        <v>0.13443396226415105</v>
      </c>
      <c r="Q166" s="16">
        <f t="shared" si="3149"/>
        <v>0.25363825363825354</v>
      </c>
      <c r="R166" s="16">
        <f t="shared" si="3149"/>
        <v>-2.2388059701492491E-2</v>
      </c>
      <c r="S166" s="16">
        <f t="shared" si="3149"/>
        <v>0.10941475826972002</v>
      </c>
      <c r="T166" s="16">
        <f t="shared" si="3149"/>
        <v>0.15749235474006107</v>
      </c>
      <c r="U166" s="16">
        <f t="shared" si="3149"/>
        <v>0.23117569352708056</v>
      </c>
      <c r="V166" s="16">
        <f t="shared" si="3149"/>
        <v>-6.7060085836909922E-2</v>
      </c>
      <c r="W166" s="16">
        <f t="shared" si="3149"/>
        <v>0.1311098332374927</v>
      </c>
      <c r="X166" s="16">
        <f t="shared" si="3149"/>
        <v>0.14692425012709709</v>
      </c>
      <c r="Y166" s="16">
        <f t="shared" si="3149"/>
        <v>0.32402482269503552</v>
      </c>
      <c r="Z166" s="16">
        <f t="shared" si="3149"/>
        <v>-8.2691663876799493E-2</v>
      </c>
      <c r="AA166" s="16">
        <f t="shared" si="3149"/>
        <v>0.17226277372262766</v>
      </c>
      <c r="AB166" s="16">
        <f t="shared" si="3149"/>
        <v>0.1083437110834371</v>
      </c>
      <c r="AC166" s="16">
        <f t="shared" si="3149"/>
        <v>0.27977528089887649</v>
      </c>
      <c r="AD166" s="16">
        <f t="shared" si="3149"/>
        <v>-0.12906057945566285</v>
      </c>
      <c r="AE166" s="16">
        <f t="shared" si="3149"/>
        <v>0.14818548387096775</v>
      </c>
      <c r="AF166" s="16">
        <f t="shared" si="3149"/>
        <v>0.10469710272168564</v>
      </c>
      <c r="AG166" s="16">
        <f t="shared" si="3149"/>
        <v>0.27001788197893895</v>
      </c>
      <c r="AH166" s="16">
        <f t="shared" si="3149"/>
        <v>-0.11342302878598243</v>
      </c>
      <c r="AI166" s="16">
        <f t="shared" si="3149"/>
        <v>0.10305276160225874</v>
      </c>
      <c r="AJ166" s="16">
        <f t="shared" si="3149"/>
        <v>6.6549352103663306E-2</v>
      </c>
      <c r="AK166" s="16">
        <f t="shared" si="3149"/>
        <v>0.26488675566221698</v>
      </c>
      <c r="AL166" s="16">
        <f t="shared" si="3149"/>
        <v>-0.13340448239060831</v>
      </c>
      <c r="AM166" s="16">
        <f t="shared" si="3149"/>
        <v>0.11035851122058027</v>
      </c>
      <c r="AN166" s="16">
        <f t="shared" si="3149"/>
        <v>4.590547784829635E-2</v>
      </c>
      <c r="AO166" s="16">
        <f t="shared" si="3149"/>
        <v>0.20749381406857537</v>
      </c>
      <c r="AP166" s="16">
        <f t="shared" si="3149"/>
        <v>-0.16451990632318503</v>
      </c>
      <c r="AQ166" s="16">
        <f t="shared" si="3149"/>
        <v>8.5143658023826285E-2</v>
      </c>
      <c r="AR166" s="16">
        <f t="shared" si="3149"/>
        <v>9.1055860510171227E-2</v>
      </c>
      <c r="AS166" s="16">
        <f t="shared" si="3149"/>
        <v>0.35483870967741926</v>
      </c>
      <c r="AT166" s="16">
        <f t="shared" si="3149"/>
        <v>-9.6767147225862771E-2</v>
      </c>
      <c r="AU166" s="16">
        <f t="shared" ref="AU166" si="3150">IF(AND(AT165&lt;0,AU165&gt;0),"n/a",AU165/AT165-1)</f>
        <v>0.10745667069729947</v>
      </c>
      <c r="AV166" s="16">
        <f t="shared" ref="AV166" si="3151">IF(AND(AU165&lt;0,AV165&gt;0),"n/a",AV165/AU165-1)</f>
        <v>-9.0988499053719085E-3</v>
      </c>
      <c r="AW166" s="16">
        <f t="shared" ref="AW166" si="3152">IF(AND(AV165&lt;0,AW165&gt;0),"n/a",AW165/AV165-1)</f>
        <v>0.14308984059355034</v>
      </c>
      <c r="AX166" s="16">
        <f t="shared" ref="AX166" si="3153">IF(AND(AW165&lt;0,AX165&gt;0),"n/a",AX165/AW165-1)</f>
        <v>-0.2272931572901844</v>
      </c>
      <c r="AY166" s="16">
        <f t="shared" ref="AY166" si="3154">IF(AND(AX165&lt;0,AY165&gt;0),"n/a",AY165/AX165-1)</f>
        <v>6.3539587491683314E-2</v>
      </c>
      <c r="AZ166" s="16">
        <f t="shared" ref="AZ166" si="3155">IF(AND(AY165&lt;0,AZ165&gt;0),"n/a",AZ165/AY165-1)</f>
        <v>-1.720362840162637E-3</v>
      </c>
      <c r="BA166" s="16">
        <f t="shared" ref="BA166" si="3156">IF(AND(AZ165&lt;0,BA165&gt;0),"n/a",BA165/AZ165-1)</f>
        <v>0.1753877487075044</v>
      </c>
      <c r="BB166" s="16">
        <f t="shared" ref="BB166" si="3157">IF(AND(BA165&lt;0,BB165&gt;0),"n/a",BB165/BA165-1)</f>
        <v>-0.15294901699433527</v>
      </c>
      <c r="BC166" s="16">
        <f t="shared" ref="BC166:BM166" si="3158">IF(AND(BB165&lt;0,BC165&gt;0),"n/a",BC165/BB165-1)</f>
        <v>0.11180173092053503</v>
      </c>
      <c r="BD166" s="16">
        <f t="shared" si="3158"/>
        <v>5.8382280093411731E-2</v>
      </c>
      <c r="BE166" s="16">
        <f t="shared" si="3158"/>
        <v>0.18908799144156196</v>
      </c>
      <c r="BF166" s="16">
        <f t="shared" si="3158"/>
        <v>-0.13118533513270358</v>
      </c>
      <c r="BG166" s="16">
        <f t="shared" si="3158"/>
        <v>7.3911073716911524E-2</v>
      </c>
      <c r="BH166" s="16">
        <f t="shared" si="3158"/>
        <v>4.7972036400891982E-2</v>
      </c>
      <c r="BI166" s="16">
        <f t="shared" si="3158"/>
        <v>0.206624877796308</v>
      </c>
      <c r="BJ166" s="16">
        <f t="shared" si="3158"/>
        <v>-0.12977790487084162</v>
      </c>
      <c r="BK166" s="16">
        <f t="shared" si="3158"/>
        <v>9.781477627471391E-2</v>
      </c>
      <c r="BL166" s="16">
        <f t="shared" si="3158"/>
        <v>6.4155649787976943E-2</v>
      </c>
      <c r="BM166" s="16">
        <f t="shared" si="3158"/>
        <v>0.20214710984013884</v>
      </c>
      <c r="BN166" s="16">
        <f t="shared" ref="BN166" si="3159">IF(AND(BM165&lt;0,BN165&gt;0),"n/a",BN165/BM165-1)</f>
        <v>-7.4339975821861692E-2</v>
      </c>
      <c r="BO166" s="16">
        <f t="shared" ref="BO166" si="3160">IF(AND(BN165&lt;0,BO165&gt;0),"n/a",BO165/BN165-1)</f>
        <v>5.559113103337876E-2</v>
      </c>
      <c r="BP166" s="16">
        <f t="shared" ref="BP166" si="3161">IF(AND(BO165&lt;0,BP165&gt;0),"n/a",BP165/BO165-1)</f>
        <v>6.4155649787976943E-2</v>
      </c>
      <c r="BQ166" s="16">
        <f t="shared" ref="BQ166" si="3162">IF(AND(BP165&lt;0,BQ165&gt;0),"n/a",BQ165/BP165-1)</f>
        <v>0.17329557920397543</v>
      </c>
      <c r="BR166" s="34">
        <f t="shared" ref="BR166" si="3163">IF(AND(BQ165&lt;0,BR165&gt;0),"n/a",BR165/BQ165-1)</f>
        <v>-8.9514730316585189E-2</v>
      </c>
      <c r="BS166" s="34">
        <f t="shared" ref="BS166" si="3164">IF(AND(BR165&lt;0,BS165&gt;0),"n/a",BS165/BR165-1)</f>
        <v>5.559113103337876E-2</v>
      </c>
      <c r="BT166" s="34">
        <f t="shared" ref="BT166" si="3165">IF(AND(BS165&lt;0,BT165&gt;0),"n/a",BT165/BS165-1)</f>
        <v>6.4155649787976943E-2</v>
      </c>
      <c r="BU166" s="34">
        <f t="shared" ref="BU166" si="3166">IF(AND(BT165&lt;0,BU165&gt;0),"n/a",BU165/BT165-1)</f>
        <v>0.17329557920397543</v>
      </c>
      <c r="BV166" s="34">
        <f t="shared" ref="BV166" si="3167">IF(AND(BU165&lt;0,BV165&gt;0),"n/a",BV165/BU165-1)</f>
        <v>-0.1160705506823515</v>
      </c>
      <c r="BW166" s="34">
        <f t="shared" ref="BW166" si="3168">IF(AND(BV165&lt;0,BW165&gt;0),"n/a",BW165/BV165-1)</f>
        <v>5.559113103337876E-2</v>
      </c>
      <c r="BX166" s="34">
        <f t="shared" ref="BX166" si="3169">IF(AND(BW165&lt;0,BX165&gt;0),"n/a",BX165/BW165-1)</f>
        <v>6.4155649787976943E-2</v>
      </c>
      <c r="BY166" s="34">
        <f t="shared" ref="BY166" si="3170">IF(AND(BX165&lt;0,BY165&gt;0),"n/a",BY165/BX165-1)</f>
        <v>0.17329557920397543</v>
      </c>
      <c r="BZ166" s="34">
        <f t="shared" ref="BZ166" si="3171">IF(AND(BY165&lt;0,BZ165&gt;0),"n/a",BZ165/BY165-1)</f>
        <v>-0.13883268242443692</v>
      </c>
      <c r="CA166" s="34">
        <f t="shared" ref="CA166" si="3172">IF(AND(BZ165&lt;0,CA165&gt;0),"n/a",CA165/BZ165-1)</f>
        <v>5.559113103337876E-2</v>
      </c>
      <c r="CB166" s="34">
        <f t="shared" ref="CB166" si="3173">IF(AND(CA165&lt;0,CB165&gt;0),"n/a",CB165/CA165-1)</f>
        <v>6.4155649787976943E-2</v>
      </c>
      <c r="CC166" s="34">
        <f t="shared" ref="CC166" si="3174">IF(AND(CB165&lt;0,CC165&gt;0),"n/a",CC165/CB165-1)</f>
        <v>0.17329557920397543</v>
      </c>
      <c r="CD166" s="34">
        <f t="shared" ref="CD166" si="3175">IF(AND(CC165&lt;0,CD165&gt;0),"n/a",CD165/CC165-1)</f>
        <v>-0.15780112554284131</v>
      </c>
      <c r="CE166" s="34">
        <f t="shared" ref="CE166" si="3176">IF(AND(CD165&lt;0,CE165&gt;0),"n/a",CE165/CD165-1)</f>
        <v>5.559113103337876E-2</v>
      </c>
      <c r="CF166" s="34">
        <f t="shared" ref="CF166" si="3177">IF(AND(CE165&lt;0,CF165&gt;0),"n/a",CF165/CE165-1)</f>
        <v>6.4155649787976943E-2</v>
      </c>
      <c r="CG166" s="34">
        <f t="shared" ref="CG166" si="3178">IF(AND(CF165&lt;0,CG165&gt;0),"n/a",CG165/CF165-1)</f>
        <v>0.17329557920397543</v>
      </c>
      <c r="CH166" s="34">
        <f t="shared" ref="CH166" si="3179">IF(AND(CG165&lt;0,CH165&gt;0),"n/a",CH165/CG165-1)</f>
        <v>-0.16918219141388413</v>
      </c>
      <c r="CI166" s="34">
        <f t="shared" ref="CI166" si="3180">IF(AND(CH165&lt;0,CI165&gt;0),"n/a",CI165/CH165-1)</f>
        <v>5.559113103337876E-2</v>
      </c>
      <c r="CJ166" s="34">
        <f t="shared" ref="CJ166" si="3181">IF(AND(CI165&lt;0,CJ165&gt;0),"n/a",CJ165/CI165-1)</f>
        <v>6.4155649787976943E-2</v>
      </c>
      <c r="CK166" s="34">
        <f t="shared" ref="CK166" si="3182">IF(AND(CJ165&lt;0,CK165&gt;0),"n/a",CK165/CJ165-1)</f>
        <v>0.17329557920397543</v>
      </c>
      <c r="CL166" s="34"/>
      <c r="CM166" s="89" t="s">
        <v>65</v>
      </c>
      <c r="CN166" s="15" t="s">
        <v>65</v>
      </c>
      <c r="CO166" s="89" t="s">
        <v>65</v>
      </c>
      <c r="CP166" s="15" t="s">
        <v>65</v>
      </c>
      <c r="CQ166" s="89" t="s">
        <v>65</v>
      </c>
      <c r="CR166" s="15" t="s">
        <v>65</v>
      </c>
      <c r="CS166" s="89" t="s">
        <v>65</v>
      </c>
      <c r="CT166" s="15" t="s">
        <v>65</v>
      </c>
      <c r="CU166" s="89" t="s">
        <v>65</v>
      </c>
      <c r="CV166" s="89" t="s">
        <v>65</v>
      </c>
      <c r="CW166" s="89" t="s">
        <v>65</v>
      </c>
      <c r="CX166" s="89" t="s">
        <v>65</v>
      </c>
      <c r="CY166" s="89" t="s">
        <v>65</v>
      </c>
      <c r="CZ166" s="89" t="s">
        <v>65</v>
      </c>
      <c r="DA166" s="89" t="s">
        <v>65</v>
      </c>
      <c r="DB166" s="15" t="s">
        <v>65</v>
      </c>
      <c r="DC166" s="89" t="s">
        <v>65</v>
      </c>
      <c r="DD166" s="89" t="s">
        <v>65</v>
      </c>
      <c r="DE166" s="89" t="s">
        <v>65</v>
      </c>
      <c r="DF166" s="89" t="s">
        <v>65</v>
      </c>
      <c r="DG166" s="89" t="s">
        <v>65</v>
      </c>
      <c r="DH166" s="89" t="s">
        <v>65</v>
      </c>
    </row>
    <row r="167" spans="1:112" ht="12" hidden="1" outlineLevel="1" x14ac:dyDescent="0.3">
      <c r="A167" s="5" t="s">
        <v>2</v>
      </c>
      <c r="B167" s="15" t="s">
        <v>65</v>
      </c>
      <c r="C167" s="15" t="s">
        <v>65</v>
      </c>
      <c r="D167" s="15" t="s">
        <v>65</v>
      </c>
      <c r="E167" s="15" t="s">
        <v>65</v>
      </c>
      <c r="F167" s="16">
        <f>IF(AND(B165&lt;0,F165&gt;0),"n/a",F165/B165-1)</f>
        <v>0.8411214953271029</v>
      </c>
      <c r="G167" s="16">
        <f t="shared" ref="G167:AT167" si="3183">IF(AND(C165&lt;0,G165&gt;0),"n/a",G165/C165-1)</f>
        <v>0.88937875751503004</v>
      </c>
      <c r="H167" s="16">
        <f t="shared" si="3183"/>
        <v>0.77859778597785967</v>
      </c>
      <c r="I167" s="16">
        <f t="shared" si="3183"/>
        <v>0.37765634486945965</v>
      </c>
      <c r="J167" s="16">
        <f t="shared" si="3183"/>
        <v>0.33185279187817263</v>
      </c>
      <c r="K167" s="16">
        <f t="shared" si="3183"/>
        <v>0.25092914722104376</v>
      </c>
      <c r="L167" s="16">
        <f t="shared" si="3183"/>
        <v>0.32157676348547715</v>
      </c>
      <c r="M167" s="16">
        <f t="shared" si="3183"/>
        <v>0.37505509034817108</v>
      </c>
      <c r="N167" s="16">
        <f t="shared" si="3183"/>
        <v>0.2939494997617913</v>
      </c>
      <c r="O167" s="16">
        <f t="shared" si="3183"/>
        <v>0.43804859518932049</v>
      </c>
      <c r="P167" s="16">
        <f t="shared" si="3183"/>
        <v>0.51020408163265296</v>
      </c>
      <c r="Q167" s="16">
        <f t="shared" si="3183"/>
        <v>0.54615384615384621</v>
      </c>
      <c r="R167" s="16">
        <f t="shared" si="3183"/>
        <v>0.7363770250368189</v>
      </c>
      <c r="S167" s="16">
        <f t="shared" si="3183"/>
        <v>0.54245283018867929</v>
      </c>
      <c r="T167" s="16">
        <f t="shared" si="3183"/>
        <v>0.57380457380457384</v>
      </c>
      <c r="U167" s="16">
        <f t="shared" si="3183"/>
        <v>0.54560530679933672</v>
      </c>
      <c r="V167" s="16">
        <f t="shared" si="3183"/>
        <v>0.47497879558948264</v>
      </c>
      <c r="W167" s="16">
        <f t="shared" si="3183"/>
        <v>0.50382262996941907</v>
      </c>
      <c r="X167" s="16">
        <f t="shared" si="3183"/>
        <v>0.49009247027741076</v>
      </c>
      <c r="Y167" s="16">
        <f t="shared" si="3183"/>
        <v>0.60246781115879822</v>
      </c>
      <c r="Z167" s="16">
        <f t="shared" si="3183"/>
        <v>0.57561817136285232</v>
      </c>
      <c r="AA167" s="16">
        <f t="shared" si="3183"/>
        <v>0.63294356888662939</v>
      </c>
      <c r="AB167" s="16">
        <f t="shared" si="3183"/>
        <v>0.57801418439716312</v>
      </c>
      <c r="AC167" s="16">
        <f t="shared" si="3183"/>
        <v>0.52527619685302973</v>
      </c>
      <c r="AD167" s="16">
        <f t="shared" si="3183"/>
        <v>0.44817518248175192</v>
      </c>
      <c r="AE167" s="16">
        <f t="shared" si="3183"/>
        <v>0.41843088418430874</v>
      </c>
      <c r="AF167" s="16">
        <f t="shared" si="3183"/>
        <v>0.41376404494382024</v>
      </c>
      <c r="AG167" s="16">
        <f t="shared" si="3183"/>
        <v>0.40298507462686572</v>
      </c>
      <c r="AH167" s="16">
        <f t="shared" si="3183"/>
        <v>0.42817540322580649</v>
      </c>
      <c r="AI167" s="16">
        <f t="shared" si="3183"/>
        <v>0.37203687445127298</v>
      </c>
      <c r="AJ167" s="16">
        <f t="shared" si="3183"/>
        <v>0.32465726207033585</v>
      </c>
      <c r="AK167" s="16">
        <f t="shared" si="3183"/>
        <v>0.31930538172715894</v>
      </c>
      <c r="AL167" s="16">
        <f t="shared" si="3183"/>
        <v>0.28957120169401795</v>
      </c>
      <c r="AM167" s="16">
        <f t="shared" si="3183"/>
        <v>0.29811230203167494</v>
      </c>
      <c r="AN167" s="16">
        <f t="shared" si="3183"/>
        <v>0.27298635068246591</v>
      </c>
      <c r="AO167" s="16">
        <f t="shared" si="3183"/>
        <v>0.21522589825684801</v>
      </c>
      <c r="AP167" s="16">
        <f t="shared" si="3183"/>
        <v>0.17159277504105086</v>
      </c>
      <c r="AQ167" s="16">
        <f t="shared" si="3183"/>
        <v>0.1449873682913303</v>
      </c>
      <c r="AR167" s="16">
        <f t="shared" si="3183"/>
        <v>0.19441498762813714</v>
      </c>
      <c r="AS167" s="16">
        <f t="shared" si="3183"/>
        <v>0.3401639344262295</v>
      </c>
      <c r="AT167" s="16">
        <f t="shared" si="3183"/>
        <v>0.448843728100911</v>
      </c>
      <c r="AU167" s="16">
        <f t="shared" ref="AU167" si="3184">IF(AND(AQ165&lt;0,AU165&gt;0),"n/a",AU165/AQ165-1)</f>
        <v>0.47863523840275546</v>
      </c>
      <c r="AV167" s="16">
        <f t="shared" ref="AV167" si="3185">IF(AND(AR165&lt;0,AV165&gt;0),"n/a",AV165/AR165-1)</f>
        <v>0.34290223932129815</v>
      </c>
      <c r="AW167" s="16">
        <f t="shared" ref="AW167" si="3186">IF(AND(AS165&lt;0,AW165&gt;0),"n/a",AW165/AS165-1)</f>
        <v>0.13301893111984842</v>
      </c>
      <c r="AX167" s="16">
        <f t="shared" ref="AX167" si="3187">IF(AND(AT165&lt;0,AX165&gt;0),"n/a",AX165/AT165-1)</f>
        <v>-3.0713422007255131E-2</v>
      </c>
      <c r="AY167" s="16">
        <f t="shared" ref="AY167" si="3188">IF(AND(AU165&lt;0,AY165&gt;0),"n/a",AY165/AU165-1)</f>
        <v>-6.9151259280826882E-2</v>
      </c>
      <c r="AZ167" s="16">
        <f t="shared" ref="AZ167" si="3189">IF(AND(AV165&lt;0,AZ165&gt;0),"n/a",AZ165/AV165-1)</f>
        <v>-6.2219936825093636E-2</v>
      </c>
      <c r="BA167" s="16">
        <f t="shared" ref="BA167" si="3190">IF(AND(AW165&lt;0,BA165&gt;0),"n/a",BA165/AW165-1)</f>
        <v>-3.5723039349568997E-2</v>
      </c>
      <c r="BB167" s="16">
        <f t="shared" ref="BB167" si="3191">IF(AND(AX165&lt;0,BB165&gt;0),"n/a",BB165/AX165-1)</f>
        <v>5.7052561543579516E-2</v>
      </c>
      <c r="BC167" s="16">
        <f t="shared" ref="BC167:BM167" si="3192">IF(AND(AY165&lt;0,BC165&gt;0),"n/a",BC165/AY165-1)</f>
        <v>0.10502033156083823</v>
      </c>
      <c r="BD167" s="16">
        <f t="shared" si="3192"/>
        <v>0.17154942816857277</v>
      </c>
      <c r="BE167" s="16">
        <f t="shared" si="3192"/>
        <v>0.18520493168943686</v>
      </c>
      <c r="BF167" s="16">
        <f t="shared" si="3192"/>
        <v>0.21565696302124304</v>
      </c>
      <c r="BG167" s="16">
        <f t="shared" si="3192"/>
        <v>0.17422687707876294</v>
      </c>
      <c r="BH167" s="16">
        <f t="shared" si="3192"/>
        <v>0.1626771864134795</v>
      </c>
      <c r="BI167" s="16">
        <f t="shared" si="3192"/>
        <v>0.17982456140350878</v>
      </c>
      <c r="BJ167" s="16">
        <f t="shared" si="3192"/>
        <v>0.18173580997993666</v>
      </c>
      <c r="BK167" s="16">
        <f t="shared" si="3192"/>
        <v>0.20803953474356662</v>
      </c>
      <c r="BL167" s="16">
        <f t="shared" si="3192"/>
        <v>0.22669503709241479</v>
      </c>
      <c r="BM167" s="16">
        <f t="shared" si="3192"/>
        <v>0.22214278905728713</v>
      </c>
      <c r="BN167" s="16">
        <f t="shared" ref="BN167" si="3193">IF(AND(BJ165&lt;0,BN165&gt;0),"n/a",BN165/BJ165-1)</f>
        <v>0.30000000000000004</v>
      </c>
      <c r="BO167" s="16">
        <f t="shared" ref="BO167" si="3194">IF(AND(BK165&lt;0,BO165&gt;0),"n/a",BO165/BK165-1)</f>
        <v>0.25</v>
      </c>
      <c r="BP167" s="16">
        <f t="shared" ref="BP167" si="3195">IF(AND(BL165&lt;0,BP165&gt;0),"n/a",BP165/BL165-1)</f>
        <v>0.25</v>
      </c>
      <c r="BQ167" s="16">
        <f t="shared" ref="BQ167" si="3196">IF(AND(BM165&lt;0,BQ165&gt;0),"n/a",BQ165/BM165-1)</f>
        <v>0.21999999999999997</v>
      </c>
      <c r="BR167" s="34">
        <f>IF(AND(BN165&lt;0,BR165&gt;0),"n/a",BR165/BN165-1)</f>
        <v>0.19999999999999996</v>
      </c>
      <c r="BS167" s="34">
        <f t="shared" ref="BS167" si="3197">IF(AND(BO165&lt;0,BS165&gt;0),"n/a",BS165/BO165-1)</f>
        <v>0.19999999999999996</v>
      </c>
      <c r="BT167" s="34">
        <f t="shared" ref="BT167" si="3198">IF(AND(BP165&lt;0,BT165&gt;0),"n/a",BT165/BP165-1)</f>
        <v>0.19999999999999996</v>
      </c>
      <c r="BU167" s="34">
        <f t="shared" ref="BU167" si="3199">IF(AND(BQ165&lt;0,BU165&gt;0),"n/a",BU165/BQ165-1)</f>
        <v>0.19999999999999996</v>
      </c>
      <c r="BV167" s="34">
        <f t="shared" ref="BV167" si="3200">IF(AND(BR165&lt;0,BV165&gt;0),"n/a",BV165/BR165-1)</f>
        <v>0.16500000000000004</v>
      </c>
      <c r="BW167" s="34">
        <f t="shared" ref="BW167" si="3201">IF(AND(BS165&lt;0,BW165&gt;0),"n/a",BW165/BS165-1)</f>
        <v>0.16500000000000004</v>
      </c>
      <c r="BX167" s="34">
        <f t="shared" ref="BX167" si="3202">IF(AND(BT165&lt;0,BX165&gt;0),"n/a",BX165/BT165-1)</f>
        <v>0.16500000000000004</v>
      </c>
      <c r="BY167" s="34">
        <f t="shared" ref="BY167" si="3203">IF(AND(BU165&lt;0,BY165&gt;0),"n/a",BY165/BU165-1)</f>
        <v>0.16500000000000004</v>
      </c>
      <c r="BZ167" s="34">
        <f t="shared" ref="BZ167" si="3204">IF(AND(BV165&lt;0,BZ165&gt;0),"n/a",BZ165/BV165-1)</f>
        <v>0.13500000000000001</v>
      </c>
      <c r="CA167" s="34">
        <f t="shared" ref="CA167" si="3205">IF(AND(BW165&lt;0,CA165&gt;0),"n/a",CA165/BW165-1)</f>
        <v>0.13500000000000001</v>
      </c>
      <c r="CB167" s="34">
        <f t="shared" ref="CB167" si="3206">IF(AND(BX165&lt;0,CB165&gt;0),"n/a",CB165/BX165-1)</f>
        <v>0.13500000000000001</v>
      </c>
      <c r="CC167" s="34">
        <f t="shared" ref="CC167" si="3207">IF(AND(BY165&lt;0,CC165&gt;0),"n/a",CC165/BY165-1)</f>
        <v>0.13500000000000001</v>
      </c>
      <c r="CD167" s="34">
        <f t="shared" ref="CD167" si="3208">IF(AND(BZ165&lt;0,CD165&gt;0),"n/a",CD165/BZ165-1)</f>
        <v>0.1100000000000001</v>
      </c>
      <c r="CE167" s="34">
        <f t="shared" ref="CE167" si="3209">IF(AND(CA165&lt;0,CE165&gt;0),"n/a",CE165/CA165-1)</f>
        <v>0.1100000000000001</v>
      </c>
      <c r="CF167" s="34">
        <f t="shared" ref="CF167" si="3210">IF(AND(CB165&lt;0,CF165&gt;0),"n/a",CF165/CB165-1)</f>
        <v>0.1100000000000001</v>
      </c>
      <c r="CG167" s="34">
        <f t="shared" ref="CG167" si="3211">IF(AND(CC165&lt;0,CG165&gt;0),"n/a",CG165/CC165-1)</f>
        <v>0.1100000000000001</v>
      </c>
      <c r="CH167" s="34">
        <f t="shared" ref="CH167" si="3212">IF(AND(CD165&lt;0,CH165&gt;0),"n/a",CH165/CD165-1)</f>
        <v>9.4999999999999973E-2</v>
      </c>
      <c r="CI167" s="34">
        <f t="shared" ref="CI167" si="3213">IF(AND(CE165&lt;0,CI165&gt;0),"n/a",CI165/CE165-1)</f>
        <v>9.4999999999999973E-2</v>
      </c>
      <c r="CJ167" s="34">
        <f t="shared" ref="CJ167" si="3214">IF(AND(CF165&lt;0,CJ165&gt;0),"n/a",CJ165/CF165-1)</f>
        <v>9.4999999999999973E-2</v>
      </c>
      <c r="CK167" s="34">
        <f t="shared" ref="CK167" si="3215">IF(AND(CG165&lt;0,CK165&gt;0),"n/a",CK165/CG165-1)</f>
        <v>9.4999999999999973E-2</v>
      </c>
      <c r="CL167" s="34"/>
      <c r="CM167" s="89" t="s">
        <v>65</v>
      </c>
      <c r="CN167" s="16">
        <f>IF(AND(CM165&lt;0,CN165&gt;0),"n/a",CN165/CM165-1)</f>
        <v>0.6703598691384951</v>
      </c>
      <c r="CO167" s="90">
        <f>IF(AND(CN165&lt;0,CO165&gt;0),"n/a",CO165/CN165-1)</f>
        <v>0.32214138354268407</v>
      </c>
      <c r="CP167" s="16">
        <f t="shared" ref="CP167:CY167" si="3216">IF(AND(CO165&lt;0,CP165&gt;0),"n/a",CP165/CO165-1)</f>
        <v>0.459644676267007</v>
      </c>
      <c r="CQ167" s="90">
        <f t="shared" si="3216"/>
        <v>0.58728010825439791</v>
      </c>
      <c r="CR167" s="16">
        <f t="shared" si="3216"/>
        <v>0.52583120204603584</v>
      </c>
      <c r="CS167" s="90">
        <f t="shared" si="3216"/>
        <v>0.57201922002458372</v>
      </c>
      <c r="CT167" s="16">
        <f t="shared" si="3216"/>
        <v>0.41804094398635194</v>
      </c>
      <c r="CU167" s="90">
        <f t="shared" si="3216"/>
        <v>0.35435360168429497</v>
      </c>
      <c r="CV167" s="90">
        <f t="shared" si="3216"/>
        <v>0.26424975941964624</v>
      </c>
      <c r="CW167" s="90">
        <f t="shared" si="3216"/>
        <v>0.22151796823538028</v>
      </c>
      <c r="CX167" s="90">
        <f t="shared" si="3216"/>
        <v>0.32578089349055683</v>
      </c>
      <c r="CY167" s="90">
        <f t="shared" si="3216"/>
        <v>-4.9422199899119335E-2</v>
      </c>
      <c r="CZ167" s="90">
        <f t="shared" ref="CZ167:DF167" si="3217">IF(AND(CY165&lt;0,CZ165&gt;0),"n/a",CZ165/CY165-1)</f>
        <v>0.13308483730483234</v>
      </c>
      <c r="DA167" s="90">
        <f t="shared" si="3217"/>
        <v>0.18183649149896786</v>
      </c>
      <c r="DB167" s="90">
        <f t="shared" si="3217"/>
        <v>0.21107718525882269</v>
      </c>
      <c r="DC167" s="90">
        <f t="shared" si="3217"/>
        <v>0.25168460798799219</v>
      </c>
      <c r="DD167" s="90">
        <f t="shared" si="3217"/>
        <v>0.19999999999999996</v>
      </c>
      <c r="DE167" s="90">
        <f t="shared" si="3217"/>
        <v>0.16500000000000004</v>
      </c>
      <c r="DF167" s="90">
        <f t="shared" si="3217"/>
        <v>0.13500000000000001</v>
      </c>
      <c r="DG167" s="90">
        <f t="shared" ref="DG167" si="3218">IF(AND(DF165&lt;0,DG165&gt;0),"n/a",DG165/DF165-1)</f>
        <v>0.1100000000000001</v>
      </c>
      <c r="DH167" s="90">
        <f>IF(AND(DG165&lt;0,DH165&gt;0),"n/a",DH165/DG165-1)</f>
        <v>9.4999999999999973E-2</v>
      </c>
    </row>
    <row r="168" spans="1:112" hidden="1" outlineLevel="1" x14ac:dyDescent="0.25">
      <c r="A168" s="4" t="s">
        <v>14</v>
      </c>
      <c r="B168" s="13">
        <f t="shared" ref="B168:AG168" si="3219">B22+B30+B38+B68+B73+B78</f>
        <v>130.75</v>
      </c>
      <c r="C168" s="13">
        <f t="shared" si="3219"/>
        <v>181.75</v>
      </c>
      <c r="D168" s="13">
        <f t="shared" si="3219"/>
        <v>196</v>
      </c>
      <c r="E168" s="13">
        <f t="shared" si="3219"/>
        <v>319</v>
      </c>
      <c r="F168" s="13">
        <f t="shared" si="3219"/>
        <v>337.25</v>
      </c>
      <c r="G168" s="13">
        <f t="shared" si="3219"/>
        <v>423.2</v>
      </c>
      <c r="H168" s="13">
        <f t="shared" si="3219"/>
        <v>472</v>
      </c>
      <c r="I168" s="13">
        <f t="shared" si="3219"/>
        <v>563.75</v>
      </c>
      <c r="J168" s="13">
        <f t="shared" si="3219"/>
        <v>533.04999999999995</v>
      </c>
      <c r="K168" s="13">
        <f t="shared" si="3219"/>
        <v>594.03399999999999</v>
      </c>
      <c r="L168" s="13">
        <f t="shared" si="3219"/>
        <v>625.12800000000004</v>
      </c>
      <c r="M168" s="13">
        <f t="shared" si="3219"/>
        <v>805</v>
      </c>
      <c r="N168" s="13">
        <f t="shared" si="3219"/>
        <v>779</v>
      </c>
      <c r="O168" s="13">
        <f t="shared" si="3219"/>
        <v>965</v>
      </c>
      <c r="P168" s="13">
        <f t="shared" si="3219"/>
        <v>1054</v>
      </c>
      <c r="Q168" s="13">
        <f t="shared" si="3219"/>
        <v>1379</v>
      </c>
      <c r="R168" s="13">
        <f t="shared" si="3219"/>
        <v>1323</v>
      </c>
      <c r="S168" s="13">
        <f t="shared" si="3219"/>
        <v>1602</v>
      </c>
      <c r="T168" s="13">
        <f t="shared" si="3219"/>
        <v>1689</v>
      </c>
      <c r="U168" s="13">
        <f t="shared" si="3219"/>
        <v>1987</v>
      </c>
      <c r="V168" s="13">
        <f t="shared" si="3219"/>
        <v>1804</v>
      </c>
      <c r="W168" s="13">
        <f t="shared" si="3219"/>
        <v>2075</v>
      </c>
      <c r="X168" s="13">
        <f t="shared" si="3219"/>
        <v>2245</v>
      </c>
      <c r="Y168" s="13">
        <f t="shared" si="3219"/>
        <v>2854</v>
      </c>
      <c r="Z168" s="13">
        <f t="shared" si="3219"/>
        <v>2642</v>
      </c>
      <c r="AA168" s="13">
        <f t="shared" si="3219"/>
        <v>3224</v>
      </c>
      <c r="AB168" s="13">
        <f t="shared" si="3219"/>
        <v>3451</v>
      </c>
      <c r="AC168" s="13">
        <f t="shared" si="3219"/>
        <v>4253</v>
      </c>
      <c r="AD168" s="13">
        <f t="shared" si="3219"/>
        <v>4064</v>
      </c>
      <c r="AE168" s="13">
        <f t="shared" si="3219"/>
        <v>4765</v>
      </c>
      <c r="AF168" s="13">
        <f t="shared" si="3219"/>
        <v>5295</v>
      </c>
      <c r="AG168" s="13">
        <f t="shared" si="3219"/>
        <v>6580</v>
      </c>
      <c r="AH168" s="13">
        <f t="shared" ref="AH168:BF168" si="3220">AH22+AH30+AH38+AH68+AH73+AH78</f>
        <v>6299</v>
      </c>
      <c r="AI168" s="13">
        <f t="shared" si="3220"/>
        <v>6980</v>
      </c>
      <c r="AJ168" s="13">
        <f t="shared" si="3220"/>
        <v>7060</v>
      </c>
      <c r="AK168" s="13">
        <f t="shared" si="3220"/>
        <v>8481</v>
      </c>
      <c r="AL168" s="13">
        <f t="shared" si="3220"/>
        <v>7769</v>
      </c>
      <c r="AM168" s="13">
        <f t="shared" si="3220"/>
        <v>8771</v>
      </c>
      <c r="AN168" s="13">
        <f t="shared" si="3220"/>
        <v>9165</v>
      </c>
      <c r="AO168" s="13">
        <f t="shared" si="3220"/>
        <v>10834</v>
      </c>
      <c r="AP168" s="13">
        <f t="shared" si="3220"/>
        <v>9175</v>
      </c>
      <c r="AQ168" s="13">
        <f t="shared" si="3220"/>
        <v>9396</v>
      </c>
      <c r="AR168" s="13">
        <f t="shared" si="3220"/>
        <v>11333</v>
      </c>
      <c r="AS168" s="13">
        <f t="shared" si="3220"/>
        <v>14338</v>
      </c>
      <c r="AT168" s="13">
        <f t="shared" si="3220"/>
        <v>13766</v>
      </c>
      <c r="AU168" s="13">
        <f t="shared" si="3220"/>
        <v>15339</v>
      </c>
      <c r="AV168" s="13">
        <f t="shared" si="3220"/>
        <v>15397</v>
      </c>
      <c r="AW168" s="13">
        <f t="shared" si="3220"/>
        <v>17847.809999999998</v>
      </c>
      <c r="AX168" s="13">
        <f t="shared" si="3220"/>
        <v>14974</v>
      </c>
      <c r="AY168" s="13">
        <f t="shared" si="3220"/>
        <v>15364</v>
      </c>
      <c r="AZ168" s="13">
        <f t="shared" si="3220"/>
        <v>14471</v>
      </c>
      <c r="BA168" s="13">
        <f t="shared" si="3220"/>
        <v>16249</v>
      </c>
      <c r="BB168" s="13">
        <f t="shared" si="3220"/>
        <v>15391</v>
      </c>
      <c r="BC168" s="13">
        <f t="shared" si="3220"/>
        <v>17367</v>
      </c>
      <c r="BD168" s="13">
        <f t="shared" si="3220"/>
        <v>18687</v>
      </c>
      <c r="BE168" s="13">
        <f t="shared" si="3220"/>
        <v>20922</v>
      </c>
      <c r="BF168" s="13">
        <f t="shared" si="3220"/>
        <v>20184</v>
      </c>
      <c r="BG168" s="13">
        <f t="shared" ref="BG168:BH168" si="3221">BG22+BG30+BG38+BG68+BG73+BG78</f>
        <v>21736</v>
      </c>
      <c r="BH168" s="13">
        <f t="shared" si="3221"/>
        <v>22496</v>
      </c>
      <c r="BI168" s="13">
        <f t="shared" ref="BI168:BJ168" si="3222">BI22+BI30+BI38+BI68+BI73+BI78</f>
        <v>25801</v>
      </c>
      <c r="BJ168" s="13">
        <f t="shared" si="3222"/>
        <v>23133</v>
      </c>
      <c r="BK168" s="13">
        <f t="shared" ref="BK168" si="3223">BK22+BK30+BK38+BK68+BK73+BK78</f>
        <v>26518</v>
      </c>
      <c r="BL168" s="13">
        <f t="shared" ref="BL168:BM168" si="3224">BL22+BL30+BL38+BL68+BL73+BL78</f>
        <v>28751</v>
      </c>
      <c r="BM168" s="13">
        <f t="shared" si="3224"/>
        <v>32494</v>
      </c>
      <c r="BN168" s="13">
        <f t="shared" ref="BN168:CC168" si="3225">BN22+BN30+BN38+BN68+BN73+BN78</f>
        <v>31022.579999999998</v>
      </c>
      <c r="BO168" s="13">
        <f t="shared" si="3225"/>
        <v>32743.72</v>
      </c>
      <c r="BP168" s="13">
        <f t="shared" si="3225"/>
        <v>34691.54</v>
      </c>
      <c r="BQ168" s="13">
        <f t="shared" si="3225"/>
        <v>39920.559999999998</v>
      </c>
      <c r="BR168" s="13">
        <f t="shared" si="3225"/>
        <v>36725.967000000004</v>
      </c>
      <c r="BS168" s="13">
        <f t="shared" si="3225"/>
        <v>38764.083399999996</v>
      </c>
      <c r="BT168" s="13">
        <f t="shared" si="3225"/>
        <v>41070.186800000003</v>
      </c>
      <c r="BU168" s="13">
        <f t="shared" si="3225"/>
        <v>47261.445600000006</v>
      </c>
      <c r="BV168" s="13">
        <f t="shared" si="3225"/>
        <v>42106.637804999998</v>
      </c>
      <c r="BW168" s="13">
        <f t="shared" si="3225"/>
        <v>44447.304926999997</v>
      </c>
      <c r="BX168" s="13">
        <f t="shared" si="3225"/>
        <v>47091.728454000004</v>
      </c>
      <c r="BY168" s="13">
        <f t="shared" si="3225"/>
        <v>54193.269415500006</v>
      </c>
      <c r="BZ168" s="13">
        <f t="shared" si="3225"/>
        <v>47416.938376064994</v>
      </c>
      <c r="CA168" s="13">
        <f t="shared" si="3225"/>
        <v>50057.438113664997</v>
      </c>
      <c r="CB168" s="13">
        <f t="shared" si="3225"/>
        <v>53035.736167980001</v>
      </c>
      <c r="CC168" s="13">
        <f t="shared" si="3225"/>
        <v>61036.040536402492</v>
      </c>
      <c r="CD168" s="13">
        <f t="shared" ref="CD168:CG168" si="3226">CD22+CD30+CD38+CD68+CD73+CD78</f>
        <v>52613.976615570667</v>
      </c>
      <c r="CE168" s="13">
        <f t="shared" si="3226"/>
        <v>55547.019720157274</v>
      </c>
      <c r="CF168" s="13">
        <f t="shared" si="3226"/>
        <v>58851.922568280301</v>
      </c>
      <c r="CG168" s="13">
        <f t="shared" si="3226"/>
        <v>67730.922654969487</v>
      </c>
      <c r="CH168" s="13">
        <f t="shared" ref="CH168:CK168" si="3227">CH22+CH30+CH38+CH68+CH73+CH78</f>
        <v>57504.029200881399</v>
      </c>
      <c r="CI168" s="13">
        <f t="shared" si="3227"/>
        <v>60710.902412094896</v>
      </c>
      <c r="CJ168" s="13">
        <f t="shared" si="3227"/>
        <v>64322.901362664852</v>
      </c>
      <c r="CK168" s="13">
        <f t="shared" si="3227"/>
        <v>74027.336228588101</v>
      </c>
      <c r="CL168" s="13"/>
      <c r="CM168" s="92">
        <f>SUM(B168:E168)</f>
        <v>827.5</v>
      </c>
      <c r="CN168" s="13">
        <f>SUM(F168:I168)</f>
        <v>1796.2</v>
      </c>
      <c r="CO168" s="92">
        <f>SUM(J168:M168)</f>
        <v>2557.212</v>
      </c>
      <c r="CP168" s="13">
        <f>SUM(N168:Q168)</f>
        <v>4177</v>
      </c>
      <c r="CQ168" s="92">
        <f>SUM(R168:U168)</f>
        <v>6601</v>
      </c>
      <c r="CR168" s="13">
        <f>SUM(V168:Y168)</f>
        <v>8978</v>
      </c>
      <c r="CS168" s="92">
        <f>SUM(Z168:AC168)</f>
        <v>13570</v>
      </c>
      <c r="CT168" s="13">
        <f>SUM(AD168:AG168)</f>
        <v>20704</v>
      </c>
      <c r="CU168" s="92">
        <f>SUM(AH168:AK168)</f>
        <v>28820</v>
      </c>
      <c r="CV168" s="92">
        <f>SUM(AL168:AO168)</f>
        <v>36539</v>
      </c>
      <c r="CW168" s="92">
        <f>SUM(AP168:AS168)</f>
        <v>44242</v>
      </c>
      <c r="CX168" s="92">
        <f>SUM(AT168:AW168)</f>
        <v>62349.81</v>
      </c>
      <c r="CY168" s="92">
        <f>SUM(AX168:BA168)</f>
        <v>61058</v>
      </c>
      <c r="CZ168" s="92">
        <f>SUM(BB168:BE168)</f>
        <v>72367</v>
      </c>
      <c r="DA168" s="92">
        <f>SUM(BF168:BI168)</f>
        <v>90217</v>
      </c>
      <c r="DB168" s="92">
        <f>SUM(BJ168:BM168)</f>
        <v>110896</v>
      </c>
      <c r="DC168" s="92">
        <f>SUM(BN168:BQ168)</f>
        <v>138378.4</v>
      </c>
      <c r="DD168" s="92">
        <f>SUM(BR168:BU168)</f>
        <v>163821.68280000001</v>
      </c>
      <c r="DE168" s="92">
        <f>SUM(BV168:BY168)</f>
        <v>187838.94060149998</v>
      </c>
      <c r="DF168" s="92">
        <f>SUM(BZ168:CC168)</f>
        <v>211546.1531941125</v>
      </c>
      <c r="DG168" s="92">
        <f>SUM(CD168:CG168)</f>
        <v>234743.84155897773</v>
      </c>
      <c r="DH168" s="92">
        <f>SUM(CH168:CK168)</f>
        <v>256565.16920422926</v>
      </c>
    </row>
    <row r="169" spans="1:112" ht="12" hidden="1" outlineLevel="1" x14ac:dyDescent="0.3">
      <c r="A169" s="5" t="s">
        <v>1</v>
      </c>
      <c r="B169" s="15" t="s">
        <v>65</v>
      </c>
      <c r="C169" s="16">
        <f>IF(AND(B168&lt;0,C168&gt;0),"n/a",C168/B168-1)</f>
        <v>0.39005736137667313</v>
      </c>
      <c r="D169" s="16">
        <f t="shared" ref="D169" si="3228">IF(AND(C168&lt;0,D168&gt;0),"n/a",D168/C168-1)</f>
        <v>7.8404401650618905E-2</v>
      </c>
      <c r="E169" s="16">
        <f t="shared" ref="E169" si="3229">IF(AND(D168&lt;0,E168&gt;0),"n/a",E168/D168-1)</f>
        <v>0.62755102040816335</v>
      </c>
      <c r="F169" s="16">
        <f>IF(AND(E168&lt;0,F168&gt;0),"n/a",F168/E168-1)</f>
        <v>5.7210031347962431E-2</v>
      </c>
      <c r="G169" s="16">
        <f t="shared" ref="G169" si="3230">IF(AND(F168&lt;0,G168&gt;0),"n/a",G168/F168-1)</f>
        <v>0.2548554484803558</v>
      </c>
      <c r="H169" s="16">
        <f t="shared" ref="H169" si="3231">IF(AND(G168&lt;0,H168&gt;0),"n/a",H168/G168-1)</f>
        <v>0.11531190926275992</v>
      </c>
      <c r="I169" s="16">
        <f t="shared" ref="I169" si="3232">IF(AND(H168&lt;0,I168&gt;0),"n/a",I168/H168-1)</f>
        <v>0.19438559322033888</v>
      </c>
      <c r="J169" s="16">
        <f t="shared" ref="J169" si="3233">IF(AND(I168&lt;0,J168&gt;0),"n/a",J168/I168-1)</f>
        <v>-5.4456762749445775E-2</v>
      </c>
      <c r="K169" s="16">
        <f t="shared" ref="K169" si="3234">IF(AND(J168&lt;0,K168&gt;0),"n/a",K168/J168-1)</f>
        <v>0.11440577806959951</v>
      </c>
      <c r="L169" s="16">
        <f t="shared" ref="L169" si="3235">IF(AND(K168&lt;0,L168&gt;0),"n/a",L168/K168-1)</f>
        <v>5.2343805236737317E-2</v>
      </c>
      <c r="M169" s="16">
        <f t="shared" ref="M169" si="3236">IF(AND(L168&lt;0,M168&gt;0),"n/a",M168/L168-1)</f>
        <v>0.28773627161157389</v>
      </c>
      <c r="N169" s="16">
        <f t="shared" ref="N169" si="3237">IF(AND(M168&lt;0,N168&gt;0),"n/a",N168/M168-1)</f>
        <v>-3.2298136645962705E-2</v>
      </c>
      <c r="O169" s="16">
        <f t="shared" ref="O169" si="3238">IF(AND(N168&lt;0,O168&gt;0),"n/a",O168/N168-1)</f>
        <v>0.23876765083440299</v>
      </c>
      <c r="P169" s="16">
        <f t="shared" ref="P169" si="3239">IF(AND(O168&lt;0,P168&gt;0),"n/a",P168/O168-1)</f>
        <v>9.222797927461146E-2</v>
      </c>
      <c r="Q169" s="16">
        <f t="shared" ref="Q169" si="3240">IF(AND(P168&lt;0,Q168&gt;0),"n/a",Q168/P168-1)</f>
        <v>0.30834914611005693</v>
      </c>
      <c r="R169" s="16">
        <f t="shared" ref="R169" si="3241">IF(AND(Q168&lt;0,R168&gt;0),"n/a",R168/Q168-1)</f>
        <v>-4.0609137055837574E-2</v>
      </c>
      <c r="S169" s="16">
        <f t="shared" ref="S169" si="3242">IF(AND(R168&lt;0,S168&gt;0),"n/a",S168/R168-1)</f>
        <v>0.21088435374149661</v>
      </c>
      <c r="T169" s="16">
        <f t="shared" ref="T169" si="3243">IF(AND(S168&lt;0,T168&gt;0),"n/a",T168/S168-1)</f>
        <v>5.4307116104868935E-2</v>
      </c>
      <c r="U169" s="16">
        <f t="shared" ref="U169" si="3244">IF(AND(T168&lt;0,U168&gt;0),"n/a",U168/T168-1)</f>
        <v>0.17643576080521028</v>
      </c>
      <c r="V169" s="16">
        <f t="shared" ref="V169" si="3245">IF(AND(U168&lt;0,V168&gt;0),"n/a",V168/U168-1)</f>
        <v>-9.2098641167589368E-2</v>
      </c>
      <c r="W169" s="16">
        <f t="shared" ref="W169" si="3246">IF(AND(V168&lt;0,W168&gt;0),"n/a",W168/V168-1)</f>
        <v>0.1502217294900221</v>
      </c>
      <c r="X169" s="16">
        <f t="shared" ref="X169" si="3247">IF(AND(W168&lt;0,X168&gt;0),"n/a",X168/W168-1)</f>
        <v>8.192771084337358E-2</v>
      </c>
      <c r="Y169" s="16">
        <f t="shared" ref="Y169" si="3248">IF(AND(X168&lt;0,Y168&gt;0),"n/a",Y168/X168-1)</f>
        <v>0.27126948775055681</v>
      </c>
      <c r="Z169" s="16">
        <f t="shared" ref="Z169" si="3249">IF(AND(Y168&lt;0,Z168&gt;0),"n/a",Z168/Y168-1)</f>
        <v>-7.4281709880868907E-2</v>
      </c>
      <c r="AA169" s="16">
        <f t="shared" ref="AA169" si="3250">IF(AND(Z168&lt;0,AA168&gt;0),"n/a",AA168/Z168-1)</f>
        <v>0.22028766086298268</v>
      </c>
      <c r="AB169" s="16">
        <f t="shared" ref="AB169" si="3251">IF(AND(AA168&lt;0,AB168&gt;0),"n/a",AB168/AA168-1)</f>
        <v>7.0409429280396951E-2</v>
      </c>
      <c r="AC169" s="16">
        <f t="shared" ref="AC169" si="3252">IF(AND(AB168&lt;0,AC168&gt;0),"n/a",AC168/AB168-1)</f>
        <v>0.23239640683859752</v>
      </c>
      <c r="AD169" s="16">
        <f t="shared" ref="AD169" si="3253">IF(AND(AC168&lt;0,AD168&gt;0),"n/a",AD168/AC168-1)</f>
        <v>-4.443921937455908E-2</v>
      </c>
      <c r="AE169" s="16">
        <f t="shared" ref="AE169" si="3254">IF(AND(AD168&lt;0,AE168&gt;0),"n/a",AE168/AD168-1)</f>
        <v>0.17249015748031504</v>
      </c>
      <c r="AF169" s="16">
        <f t="shared" ref="AF169" si="3255">IF(AND(AE168&lt;0,AF168&gt;0),"n/a",AF168/AE168-1)</f>
        <v>0.11122770199370402</v>
      </c>
      <c r="AG169" s="16">
        <f t="shared" ref="AG169" si="3256">IF(AND(AF168&lt;0,AG168&gt;0),"n/a",AG168/AF168-1)</f>
        <v>0.24268177525967904</v>
      </c>
      <c r="AH169" s="16">
        <f t="shared" ref="AH169" si="3257">IF(AND(AG168&lt;0,AH168&gt;0),"n/a",AH168/AG168-1)</f>
        <v>-4.2705167173252234E-2</v>
      </c>
      <c r="AI169" s="16">
        <f t="shared" ref="AI169" si="3258">IF(AND(AH168&lt;0,AI168&gt;0),"n/a",AI168/AH168-1)</f>
        <v>0.10811239879345935</v>
      </c>
      <c r="AJ169" s="16">
        <f t="shared" ref="AJ169" si="3259">IF(AND(AI168&lt;0,AJ168&gt;0),"n/a",AJ168/AI168-1)</f>
        <v>1.1461318051575908E-2</v>
      </c>
      <c r="AK169" s="16">
        <f t="shared" ref="AK169" si="3260">IF(AND(AJ168&lt;0,AK168&gt;0),"n/a",AK168/AJ168-1)</f>
        <v>0.20127478753541084</v>
      </c>
      <c r="AL169" s="16">
        <f t="shared" ref="AL169" si="3261">IF(AND(AK168&lt;0,AL168&gt;0),"n/a",AL168/AK168-1)</f>
        <v>-8.3952364108006106E-2</v>
      </c>
      <c r="AM169" s="16">
        <f t="shared" ref="AM169" si="3262">IF(AND(AL168&lt;0,AM168&gt;0),"n/a",AM168/AL168-1)</f>
        <v>0.12897412794439433</v>
      </c>
      <c r="AN169" s="16">
        <f t="shared" ref="AN169" si="3263">IF(AND(AM168&lt;0,AN168&gt;0),"n/a",AN168/AM168-1)</f>
        <v>4.4920761600729664E-2</v>
      </c>
      <c r="AO169" s="16">
        <f t="shared" ref="AO169" si="3264">IF(AND(AN168&lt;0,AO168&gt;0),"n/a",AO168/AN168-1)</f>
        <v>0.18210583742498643</v>
      </c>
      <c r="AP169" s="16">
        <f t="shared" ref="AP169" si="3265">IF(AND(AO168&lt;0,AP168&gt;0),"n/a",AP168/AO168-1)</f>
        <v>-0.15312903821303303</v>
      </c>
      <c r="AQ169" s="16">
        <f t="shared" ref="AQ169" si="3266">IF(AND(AP168&lt;0,AQ168&gt;0),"n/a",AQ168/AP168-1)</f>
        <v>2.4087193460490486E-2</v>
      </c>
      <c r="AR169" s="16">
        <f t="shared" ref="AR169" si="3267">IF(AND(AQ168&lt;0,AR168&gt;0),"n/a",AR168/AQ168-1)</f>
        <v>0.20615155385270323</v>
      </c>
      <c r="AS169" s="16">
        <f t="shared" ref="AS169" si="3268">IF(AND(AR168&lt;0,AS168&gt;0),"n/a",AS168/AR168-1)</f>
        <v>0.26515485749580869</v>
      </c>
      <c r="AT169" s="16">
        <f t="shared" ref="AT169" si="3269">IF(AND(AS168&lt;0,AT168&gt;0),"n/a",AT168/AS168-1)</f>
        <v>-3.9893988003905756E-2</v>
      </c>
      <c r="AU169" s="16">
        <f t="shared" ref="AU169" si="3270">IF(AND(AT168&lt;0,AU168&gt;0),"n/a",AU168/AT168-1)</f>
        <v>0.11426703472323108</v>
      </c>
      <c r="AV169" s="16">
        <f t="shared" ref="AV169" si="3271">IF(AND(AU168&lt;0,AV168&gt;0),"n/a",AV168/AU168-1)</f>
        <v>3.7812112914792362E-3</v>
      </c>
      <c r="AW169" s="16">
        <f t="shared" ref="AW169" si="3272">IF(AND(AV168&lt;0,AW168&gt;0),"n/a",AW168/AV168-1)</f>
        <v>0.15917451451581455</v>
      </c>
      <c r="AX169" s="16">
        <f t="shared" ref="AX169" si="3273">IF(AND(AW168&lt;0,AX168&gt;0),"n/a",AX168/AW168-1)</f>
        <v>-0.16101751419361809</v>
      </c>
      <c r="AY169" s="16">
        <f t="shared" ref="AY169" si="3274">IF(AND(AX168&lt;0,AY168&gt;0),"n/a",AY168/AX168-1)</f>
        <v>2.6045144917857588E-2</v>
      </c>
      <c r="AZ169" s="16">
        <f t="shared" ref="AZ169" si="3275">IF(AND(AY168&lt;0,AZ168&gt;0),"n/a",AZ168/AY168-1)</f>
        <v>-5.812288466545168E-2</v>
      </c>
      <c r="BA169" s="16">
        <f t="shared" ref="BA169" si="3276">IF(AND(AZ168&lt;0,BA168&gt;0),"n/a",BA168/AZ168-1)</f>
        <v>0.12286642250017277</v>
      </c>
      <c r="BB169" s="16">
        <f t="shared" ref="BB169" si="3277">IF(AND(BA168&lt;0,BB168&gt;0),"n/a",BB168/BA168-1)</f>
        <v>-5.2803249430734223E-2</v>
      </c>
      <c r="BC169" s="16">
        <f t="shared" ref="BC169:BM169" si="3278">IF(AND(BB168&lt;0,BC168&gt;0),"n/a",BC168/BB168-1)</f>
        <v>0.12838671951140279</v>
      </c>
      <c r="BD169" s="16">
        <f t="shared" si="3278"/>
        <v>7.6006218690620075E-2</v>
      </c>
      <c r="BE169" s="16">
        <f t="shared" si="3278"/>
        <v>0.11960186225718417</v>
      </c>
      <c r="BF169" s="16">
        <f t="shared" si="3278"/>
        <v>-3.5273874390593596E-2</v>
      </c>
      <c r="BG169" s="16">
        <f t="shared" si="3278"/>
        <v>7.6892588188664179E-2</v>
      </c>
      <c r="BH169" s="16">
        <f t="shared" si="3278"/>
        <v>3.4965034965035002E-2</v>
      </c>
      <c r="BI169" s="16">
        <f t="shared" si="3278"/>
        <v>0.14691500711237548</v>
      </c>
      <c r="BJ169" s="16">
        <f t="shared" si="3278"/>
        <v>-0.10340684469594197</v>
      </c>
      <c r="BK169" s="16">
        <f t="shared" si="3278"/>
        <v>0.14632775688410504</v>
      </c>
      <c r="BL169" s="16">
        <f t="shared" si="3278"/>
        <v>8.4206953767252513E-2</v>
      </c>
      <c r="BM169" s="16">
        <f t="shared" si="3278"/>
        <v>0.13018677611213514</v>
      </c>
      <c r="BN169" s="16">
        <f t="shared" ref="BN169" si="3279">IF(AND(BM168&lt;0,BN168&gt;0),"n/a",BN168/BM168-1)</f>
        <v>-4.5282821443958898E-2</v>
      </c>
      <c r="BO169" s="16">
        <f t="shared" ref="BO169" si="3280">IF(AND(BN168&lt;0,BO168&gt;0),"n/a",BO168/BN168-1)</f>
        <v>5.5480234074664514E-2</v>
      </c>
      <c r="BP169" s="16">
        <f t="shared" ref="BP169" si="3281">IF(AND(BO168&lt;0,BP168&gt;0),"n/a",BP168/BO168-1)</f>
        <v>5.9486826786938174E-2</v>
      </c>
      <c r="BQ169" s="16">
        <f t="shared" ref="BQ169" si="3282">IF(AND(BP168&lt;0,BQ168&gt;0),"n/a",BQ168/BP168-1)</f>
        <v>0.1507289673505412</v>
      </c>
      <c r="BR169" s="34">
        <f>IF(AND(BQ168&lt;0,BR168&gt;0),"n/a",BR168/BQ168-1)</f>
        <v>-8.0023752171813012E-2</v>
      </c>
      <c r="BS169" s="34">
        <f t="shared" ref="BS169" si="3283">IF(AND(BR168&lt;0,BS168&gt;0),"n/a",BS168/BR168-1)</f>
        <v>5.5495241282550678E-2</v>
      </c>
      <c r="BT169" s="34">
        <f t="shared" ref="BT169" si="3284">IF(AND(BS168&lt;0,BT168&gt;0),"n/a",BT168/BS168-1)</f>
        <v>5.9490724344071655E-2</v>
      </c>
      <c r="BU169" s="34">
        <f t="shared" ref="BU169" si="3285">IF(AND(BT168&lt;0,BU168&gt;0),"n/a",BU168/BT168-1)</f>
        <v>0.15074825030988181</v>
      </c>
      <c r="BV169" s="34">
        <f t="shared" ref="BV169" si="3286">IF(AND(BU168&lt;0,BV168&gt;0),"n/a",BV168/BU168-1)</f>
        <v>-0.10907004069718951</v>
      </c>
      <c r="BW169" s="34">
        <f t="shared" ref="BW169" si="3287">IF(AND(BV168&lt;0,BW168&gt;0),"n/a",BW168/BV168-1)</f>
        <v>5.5589029284167868E-2</v>
      </c>
      <c r="BX169" s="34">
        <f t="shared" ref="BX169" si="3288">IF(AND(BW168&lt;0,BX168&gt;0),"n/a",BX168/BW168-1)</f>
        <v>5.9495700163220144E-2</v>
      </c>
      <c r="BY169" s="34">
        <f t="shared" ref="BY169" si="3289">IF(AND(BX168&lt;0,BY168&gt;0),"n/a",BY168/BX168-1)</f>
        <v>0.15080229999280892</v>
      </c>
      <c r="BZ169" s="34">
        <f t="shared" ref="BZ169" si="3290">IF(AND(BY168&lt;0,BZ168&gt;0),"n/a",BZ168/BY168-1)</f>
        <v>-0.1250400854667183</v>
      </c>
      <c r="CA169" s="34">
        <f t="shared" ref="CA169" si="3291">IF(AND(BZ168&lt;0,CA168&gt;0),"n/a",CA168/BZ168-1)</f>
        <v>5.5686845840997368E-2</v>
      </c>
      <c r="CB169" s="34">
        <f t="shared" ref="CB169" si="3292">IF(AND(CA168&lt;0,CB168&gt;0),"n/a",CB168/CA168-1)</f>
        <v>5.9497612473738748E-2</v>
      </c>
      <c r="CC169" s="34">
        <f t="shared" ref="CC169" si="3293">IF(AND(CB168&lt;0,CC168&gt;0),"n/a",CC168/CB168-1)</f>
        <v>0.15084742753608893</v>
      </c>
      <c r="CD169" s="34">
        <f t="shared" ref="CD169" si="3294">IF(AND(CC168&lt;0,CD168&gt;0),"n/a",CD168/CC168-1)</f>
        <v>-0.13798509613035637</v>
      </c>
      <c r="CE169" s="34">
        <f t="shared" ref="CE169" si="3295">IF(AND(CD168&lt;0,CE168&gt;0),"n/a",CE168/CD168-1)</f>
        <v>5.5746463074197505E-2</v>
      </c>
      <c r="CF169" s="34">
        <f t="shared" ref="CF169" si="3296">IF(AND(CE168&lt;0,CF168&gt;0),"n/a",CF168/CE168-1)</f>
        <v>5.9497392745334388E-2</v>
      </c>
      <c r="CG169" s="34">
        <f t="shared" ref="CG169" si="3297">IF(AND(CF168&lt;0,CG168&gt;0),"n/a",CG168/CF168-1)</f>
        <v>0.15087017890346277</v>
      </c>
      <c r="CH169" s="34">
        <f t="shared" ref="CH169" si="3298">IF(AND(CG168&lt;0,CH168&gt;0),"n/a",CH168/CG168-1)</f>
        <v>-0.15099297415724378</v>
      </c>
      <c r="CI169" s="34">
        <f t="shared" ref="CI169" si="3299">IF(AND(CH168&lt;0,CI168&gt;0),"n/a",CI168/CH168-1)</f>
        <v>5.576780020076133E-2</v>
      </c>
      <c r="CJ169" s="34">
        <f t="shared" ref="CJ169" si="3300">IF(AND(CI168&lt;0,CJ168&gt;0),"n/a",CJ168/CI168-1)</f>
        <v>5.9495062782172869E-2</v>
      </c>
      <c r="CK169" s="34">
        <f t="shared" ref="CK169" si="3301">IF(AND(CJ168&lt;0,CK168&gt;0),"n/a",CK168/CJ168-1)</f>
        <v>0.15087060223244264</v>
      </c>
      <c r="CL169" s="34"/>
      <c r="CM169" s="89" t="s">
        <v>65</v>
      </c>
      <c r="CN169" s="15" t="s">
        <v>65</v>
      </c>
      <c r="CO169" s="89" t="s">
        <v>65</v>
      </c>
      <c r="CP169" s="15" t="s">
        <v>65</v>
      </c>
      <c r="CQ169" s="89" t="s">
        <v>65</v>
      </c>
      <c r="CR169" s="15" t="s">
        <v>65</v>
      </c>
      <c r="CS169" s="89" t="s">
        <v>65</v>
      </c>
      <c r="CT169" s="15" t="s">
        <v>65</v>
      </c>
      <c r="CU169" s="89" t="s">
        <v>65</v>
      </c>
      <c r="CV169" s="89" t="s">
        <v>65</v>
      </c>
      <c r="CW169" s="89" t="s">
        <v>65</v>
      </c>
      <c r="CX169" s="89" t="s">
        <v>65</v>
      </c>
      <c r="CY169" s="89" t="s">
        <v>65</v>
      </c>
      <c r="CZ169" s="89" t="s">
        <v>65</v>
      </c>
      <c r="DA169" s="89" t="s">
        <v>65</v>
      </c>
      <c r="DB169" s="15" t="s">
        <v>65</v>
      </c>
      <c r="DC169" s="89" t="s">
        <v>65</v>
      </c>
      <c r="DD169" s="89" t="s">
        <v>65</v>
      </c>
      <c r="DE169" s="89" t="s">
        <v>65</v>
      </c>
      <c r="DF169" s="89" t="s">
        <v>65</v>
      </c>
      <c r="DG169" s="89" t="s">
        <v>65</v>
      </c>
      <c r="DH169" s="89" t="s">
        <v>65</v>
      </c>
    </row>
    <row r="170" spans="1:112" ht="12" hidden="1" outlineLevel="1" x14ac:dyDescent="0.3">
      <c r="A170" s="5" t="s">
        <v>2</v>
      </c>
      <c r="B170" s="15" t="s">
        <v>65</v>
      </c>
      <c r="C170" s="15" t="s">
        <v>65</v>
      </c>
      <c r="D170" s="15" t="s">
        <v>65</v>
      </c>
      <c r="E170" s="15" t="s">
        <v>65</v>
      </c>
      <c r="F170" s="16">
        <f>IF(AND(B168&lt;0,F168&gt;0),"n/a",F168/B168-1)</f>
        <v>1.5793499043977057</v>
      </c>
      <c r="G170" s="16">
        <f t="shared" ref="G170" si="3302">IF(AND(C168&lt;0,G168&gt;0),"n/a",G168/C168-1)</f>
        <v>1.3284731774415404</v>
      </c>
      <c r="H170" s="16">
        <f t="shared" ref="H170" si="3303">IF(AND(D168&lt;0,H168&gt;0),"n/a",H168/D168-1)</f>
        <v>1.4081632653061225</v>
      </c>
      <c r="I170" s="16">
        <f t="shared" ref="I170" si="3304">IF(AND(E168&lt;0,I168&gt;0),"n/a",I168/E168-1)</f>
        <v>0.76724137931034475</v>
      </c>
      <c r="J170" s="16">
        <f t="shared" ref="J170" si="3305">IF(AND(F168&lt;0,J168&gt;0),"n/a",J168/F168-1)</f>
        <v>0.58057820607857669</v>
      </c>
      <c r="K170" s="16">
        <f t="shared" ref="K170" si="3306">IF(AND(G168&lt;0,K168&gt;0),"n/a",K168/G168-1)</f>
        <v>0.40367202268431002</v>
      </c>
      <c r="L170" s="16">
        <f t="shared" ref="L170" si="3307">IF(AND(H168&lt;0,L168&gt;0),"n/a",L168/H168-1)</f>
        <v>0.32442372881355941</v>
      </c>
      <c r="M170" s="16">
        <f t="shared" ref="M170" si="3308">IF(AND(I168&lt;0,M168&gt;0),"n/a",M168/I168-1)</f>
        <v>0.42793791574279383</v>
      </c>
      <c r="N170" s="16">
        <f t="shared" ref="N170" si="3309">IF(AND(J168&lt;0,N168&gt;0),"n/a",N168/J168-1)</f>
        <v>0.46140136947753496</v>
      </c>
      <c r="O170" s="16">
        <f t="shared" ref="O170" si="3310">IF(AND(K168&lt;0,O168&gt;0),"n/a",O168/K168-1)</f>
        <v>0.62448614052394302</v>
      </c>
      <c r="P170" s="16">
        <f t="shared" ref="P170" si="3311">IF(AND(L168&lt;0,P168&gt;0),"n/a",P168/L168-1)</f>
        <v>0.68605469599825941</v>
      </c>
      <c r="Q170" s="16">
        <f t="shared" ref="Q170" si="3312">IF(AND(M168&lt;0,Q168&gt;0),"n/a",Q168/M168-1)</f>
        <v>0.71304347826086967</v>
      </c>
      <c r="R170" s="16">
        <f t="shared" ref="R170" si="3313">IF(AND(N168&lt;0,R168&gt;0),"n/a",R168/N168-1)</f>
        <v>0.69833119383825415</v>
      </c>
      <c r="S170" s="16">
        <f t="shared" ref="S170" si="3314">IF(AND(O168&lt;0,S168&gt;0),"n/a",S168/O168-1)</f>
        <v>0.66010362694300517</v>
      </c>
      <c r="T170" s="16">
        <f t="shared" ref="T170" si="3315">IF(AND(P168&lt;0,T168&gt;0),"n/a",T168/P168-1)</f>
        <v>0.60246679316888052</v>
      </c>
      <c r="U170" s="16">
        <f t="shared" ref="U170" si="3316">IF(AND(Q168&lt;0,U168&gt;0),"n/a",U168/Q168-1)</f>
        <v>0.44089920232052204</v>
      </c>
      <c r="V170" s="16">
        <f t="shared" ref="V170" si="3317">IF(AND(R168&lt;0,V168&gt;0),"n/a",V168/R168-1)</f>
        <v>0.36356764928193508</v>
      </c>
      <c r="W170" s="16">
        <f t="shared" ref="W170" si="3318">IF(AND(S168&lt;0,W168&gt;0),"n/a",W168/S168-1)</f>
        <v>0.29525593008739071</v>
      </c>
      <c r="X170" s="16">
        <f t="shared" ref="X170" si="3319">IF(AND(T168&lt;0,X168&gt;0),"n/a",X168/T168-1)</f>
        <v>0.32918886915334511</v>
      </c>
      <c r="Y170" s="16">
        <f t="shared" ref="Y170" si="3320">IF(AND(U168&lt;0,Y168&gt;0),"n/a",Y168/U168-1)</f>
        <v>0.43633618520382478</v>
      </c>
      <c r="Z170" s="16">
        <f t="shared" ref="Z170" si="3321">IF(AND(V168&lt;0,Z168&gt;0),"n/a",Z168/V168-1)</f>
        <v>0.4645232815964524</v>
      </c>
      <c r="AA170" s="16">
        <f t="shared" ref="AA170" si="3322">IF(AND(W168&lt;0,AA168&gt;0),"n/a",AA168/W168-1)</f>
        <v>0.55373493975903609</v>
      </c>
      <c r="AB170" s="16">
        <f t="shared" ref="AB170" si="3323">IF(AND(X168&lt;0,AB168&gt;0),"n/a",AB168/X168-1)</f>
        <v>0.53719376391982188</v>
      </c>
      <c r="AC170" s="16">
        <f t="shared" ref="AC170" si="3324">IF(AND(Y168&lt;0,AC168&gt;0),"n/a",AC168/Y168-1)</f>
        <v>0.49018920812894184</v>
      </c>
      <c r="AD170" s="16">
        <f t="shared" ref="AD170" si="3325">IF(AND(Z168&lt;0,AD168&gt;0),"n/a",AD168/Z168-1)</f>
        <v>0.53822861468584415</v>
      </c>
      <c r="AE170" s="16">
        <f t="shared" ref="AE170" si="3326">IF(AND(AA168&lt;0,AE168&gt;0),"n/a",AE168/AA168-1)</f>
        <v>0.47797766749379655</v>
      </c>
      <c r="AF170" s="16">
        <f t="shared" ref="AF170" si="3327">IF(AND(AB168&lt;0,AF168&gt;0),"n/a",AF168/AB168-1)</f>
        <v>0.53433787308026659</v>
      </c>
      <c r="AG170" s="16">
        <f t="shared" ref="AG170" si="3328">IF(AND(AC168&lt;0,AG168&gt;0),"n/a",AG168/AC168-1)</f>
        <v>0.54714319304020687</v>
      </c>
      <c r="AH170" s="16">
        <f t="shared" ref="AH170" si="3329">IF(AND(AD168&lt;0,AH168&gt;0),"n/a",AH168/AD168-1)</f>
        <v>0.54995078740157477</v>
      </c>
      <c r="AI170" s="16">
        <f t="shared" ref="AI170" si="3330">IF(AND(AE168&lt;0,AI168&gt;0),"n/a",AI168/AE168-1)</f>
        <v>0.46484784889821618</v>
      </c>
      <c r="AJ170" s="16">
        <f t="shared" ref="AJ170" si="3331">IF(AND(AF168&lt;0,AJ168&gt;0),"n/a",AJ168/AF168-1)</f>
        <v>0.33333333333333326</v>
      </c>
      <c r="AK170" s="16">
        <f t="shared" ref="AK170" si="3332">IF(AND(AG168&lt;0,AK168&gt;0),"n/a",AK168/AG168-1)</f>
        <v>0.2889057750759878</v>
      </c>
      <c r="AL170" s="16">
        <f t="shared" ref="AL170" si="3333">IF(AND(AH168&lt;0,AL168&gt;0),"n/a",AL168/AH168-1)</f>
        <v>0.23337037625019841</v>
      </c>
      <c r="AM170" s="16">
        <f t="shared" ref="AM170" si="3334">IF(AND(AI168&lt;0,AM168&gt;0),"n/a",AM168/AI168-1)</f>
        <v>0.25659025787965617</v>
      </c>
      <c r="AN170" s="16">
        <f t="shared" ref="AN170" si="3335">IF(AND(AJ168&lt;0,AN168&gt;0),"n/a",AN168/AJ168-1)</f>
        <v>0.29815864022662897</v>
      </c>
      <c r="AO170" s="16">
        <f t="shared" ref="AO170" si="3336">IF(AND(AK168&lt;0,AO168&gt;0),"n/a",AO168/AK168-1)</f>
        <v>0.27744369767716082</v>
      </c>
      <c r="AP170" s="16">
        <f t="shared" ref="AP170" si="3337">IF(AND(AL168&lt;0,AP168&gt;0),"n/a",AP168/AL168-1)</f>
        <v>0.18097567254472913</v>
      </c>
      <c r="AQ170" s="16">
        <f t="shared" ref="AQ170" si="3338">IF(AND(AM168&lt;0,AQ168&gt;0),"n/a",AQ168/AM168-1)</f>
        <v>7.1257553300649867E-2</v>
      </c>
      <c r="AR170" s="16">
        <f t="shared" ref="AR170" si="3339">IF(AND(AN168&lt;0,AR168&gt;0),"n/a",AR168/AN168-1)</f>
        <v>0.23655210038188756</v>
      </c>
      <c r="AS170" s="16">
        <f t="shared" ref="AS170" si="3340">IF(AND(AO168&lt;0,AS168&gt;0),"n/a",AS168/AO168-1)</f>
        <v>0.32342625069226516</v>
      </c>
      <c r="AT170" s="16">
        <f t="shared" ref="AT170" si="3341">IF(AND(AP168&lt;0,AT168&gt;0),"n/a",AT168/AP168-1)</f>
        <v>0.50038147138964573</v>
      </c>
      <c r="AU170" s="16">
        <f t="shared" ref="AU170" si="3342">IF(AND(AQ168&lt;0,AU168&gt;0),"n/a",AU168/AQ168-1)</f>
        <v>0.63250319284802048</v>
      </c>
      <c r="AV170" s="16">
        <f t="shared" ref="AV170" si="3343">IF(AND(AR168&lt;0,AV168&gt;0),"n/a",AV168/AR168-1)</f>
        <v>0.35859878231712705</v>
      </c>
      <c r="AW170" s="16">
        <f t="shared" ref="AW170" si="3344">IF(AND(AS168&lt;0,AW168&gt;0),"n/a",AW168/AS168-1)</f>
        <v>0.24479076579718217</v>
      </c>
      <c r="AX170" s="16">
        <f t="shared" ref="AX170" si="3345">IF(AND(AT168&lt;0,AX168&gt;0),"n/a",AX168/AT168-1)</f>
        <v>8.7752433531890217E-2</v>
      </c>
      <c r="AY170" s="16">
        <f t="shared" ref="AY170" si="3346">IF(AND(AU168&lt;0,AY168&gt;0),"n/a",AY168/AU168-1)</f>
        <v>1.6298324532237896E-3</v>
      </c>
      <c r="AZ170" s="16">
        <f t="shared" ref="AZ170" si="3347">IF(AND(AV168&lt;0,AZ168&gt;0),"n/a",AZ168/AV168-1)</f>
        <v>-6.0141586023251259E-2</v>
      </c>
      <c r="BA170" s="16">
        <f t="shared" ref="BA170" si="3348">IF(AND(AW168&lt;0,BA168&gt;0),"n/a",BA168/AW168-1)</f>
        <v>-8.9580178184326176E-2</v>
      </c>
      <c r="BB170" s="16">
        <f t="shared" ref="BB170" si="3349">IF(AND(AX168&lt;0,BB168&gt;0),"n/a",BB168/AX168-1)</f>
        <v>2.7848270335247838E-2</v>
      </c>
      <c r="BC170" s="16">
        <f t="shared" ref="BC170:BM170" si="3350">IF(AND(AY168&lt;0,BC168&gt;0),"n/a",BC168/AY168-1)</f>
        <v>0.13036969539182497</v>
      </c>
      <c r="BD170" s="16">
        <f t="shared" si="3350"/>
        <v>0.29134130329624774</v>
      </c>
      <c r="BE170" s="16">
        <f t="shared" si="3350"/>
        <v>0.2875869284263648</v>
      </c>
      <c r="BF170" s="16">
        <f t="shared" si="3350"/>
        <v>0.3114157624585796</v>
      </c>
      <c r="BG170" s="16">
        <f t="shared" si="3350"/>
        <v>0.25156906777221177</v>
      </c>
      <c r="BH170" s="16">
        <f t="shared" si="3350"/>
        <v>0.20383154064322784</v>
      </c>
      <c r="BI170" s="16">
        <f t="shared" si="3350"/>
        <v>0.23319950291559133</v>
      </c>
      <c r="BJ170" s="16">
        <f t="shared" si="3350"/>
        <v>0.1461058263971462</v>
      </c>
      <c r="BK170" s="16">
        <f t="shared" si="3350"/>
        <v>0.2200036805299963</v>
      </c>
      <c r="BL170" s="16">
        <f t="shared" si="3350"/>
        <v>0.27804943100995727</v>
      </c>
      <c r="BM170" s="16">
        <f t="shared" si="3350"/>
        <v>0.25940855005619934</v>
      </c>
      <c r="BN170" s="16">
        <f t="shared" ref="BN170" si="3351">IF(AND(BJ168&lt;0,BN168&gt;0),"n/a",BN168/BJ168-1)</f>
        <v>0.34105304111010226</v>
      </c>
      <c r="BO170" s="16">
        <f t="shared" ref="BO170" si="3352">IF(AND(BK168&lt;0,BO168&gt;0),"n/a",BO168/BK168-1)</f>
        <v>0.23477336149030847</v>
      </c>
      <c r="BP170" s="16">
        <f t="shared" ref="BP170" si="3353">IF(AND(BL168&lt;0,BP168&gt;0),"n/a",BP168/BL168-1)</f>
        <v>0.20662029146812277</v>
      </c>
      <c r="BQ170" s="16">
        <f t="shared" ref="BQ170" si="3354">IF(AND(BM168&lt;0,BQ168&gt;0),"n/a",BQ168/BM168-1)</f>
        <v>0.2285517326275619</v>
      </c>
      <c r="BR170" s="34">
        <f>IF(AND(BN168&lt;0,BR168&gt;0),"n/a",BR168/BN168-1)</f>
        <v>0.18384631452316369</v>
      </c>
      <c r="BS170" s="34">
        <f t="shared" ref="BS170" si="3355">IF(AND(BO168&lt;0,BS168&gt;0),"n/a",BS168/BO168-1)</f>
        <v>0.18386314688740302</v>
      </c>
      <c r="BT170" s="34">
        <f t="shared" ref="BT170" si="3356">IF(AND(BP168&lt;0,BT168&gt;0),"n/a",BT168/BP168-1)</f>
        <v>0.18386750199039881</v>
      </c>
      <c r="BU170" s="34">
        <f t="shared" ref="BU170" si="3357">IF(AND(BQ168&lt;0,BU168&gt;0),"n/a",BU168/BQ168-1)</f>
        <v>0.18388734025775211</v>
      </c>
      <c r="BV170" s="34">
        <f t="shared" ref="BV170" si="3358">IF(AND(BR168&lt;0,BV168&gt;0),"n/a",BV168/BR168-1)</f>
        <v>0.14650862167904233</v>
      </c>
      <c r="BW170" s="34">
        <f t="shared" ref="BW170" si="3359">IF(AND(BS168&lt;0,BW168&gt;0),"n/a",BW168/BS168-1)</f>
        <v>0.14661049684461269</v>
      </c>
      <c r="BX170" s="34">
        <f t="shared" ref="BX170" si="3360">IF(AND(BT168&lt;0,BX168&gt;0),"n/a",BX168/BT168-1)</f>
        <v>0.14661588181527341</v>
      </c>
      <c r="BY170" s="34">
        <f t="shared" ref="BY170" si="3361">IF(AND(BU168&lt;0,BY168&gt;0),"n/a",BY168/BU168-1)</f>
        <v>0.14666973740430822</v>
      </c>
      <c r="BZ170" s="34">
        <f t="shared" ref="BZ170" si="3362">IF(AND(BV168&lt;0,BZ168&gt;0),"n/a",BZ168/BV168-1)</f>
        <v>0.12611552115981151</v>
      </c>
      <c r="CA170" s="34">
        <f t="shared" ref="CA170" si="3363">IF(AND(BW168&lt;0,CA168&gt;0),"n/a",CA168/BW168-1)</f>
        <v>0.1262198730806976</v>
      </c>
      <c r="CB170" s="34">
        <f t="shared" ref="CB170" si="3364">IF(AND(BX168&lt;0,CB168&gt;0),"n/a",CB168/BX168-1)</f>
        <v>0.12622190582335935</v>
      </c>
      <c r="CC170" s="34">
        <f t="shared" ref="CC170" si="3365">IF(AND(BY168&lt;0,CC168&gt;0),"n/a",CC168/BY168-1)</f>
        <v>0.12626606947144925</v>
      </c>
      <c r="CD170" s="34">
        <f t="shared" ref="CD170" si="3366">IF(AND(BZ168&lt;0,CD168&gt;0),"n/a",CD168/BZ168-1)</f>
        <v>0.10960299035521492</v>
      </c>
      <c r="CE170" s="34">
        <f t="shared" ref="CE170" si="3367">IF(AND(CA168&lt;0,CE168&gt;0),"n/a",CE168/CA168-1)</f>
        <v>0.10966565236573089</v>
      </c>
      <c r="CF170" s="34">
        <f t="shared" ref="CF170" si="3368">IF(AND(CB168&lt;0,CF168&gt;0),"n/a",CF168/CB168-1)</f>
        <v>0.10966542223301468</v>
      </c>
      <c r="CG170" s="34">
        <f t="shared" ref="CG170" si="3369">IF(AND(CC168&lt;0,CG168&gt;0),"n/a",CG168/CC168-1)</f>
        <v>0.1096873594638581</v>
      </c>
      <c r="CH170" s="34">
        <f t="shared" ref="CH170" si="3370">IF(AND(CD168&lt;0,CH168&gt;0),"n/a",CH168/CD168-1)</f>
        <v>9.2942083071203552E-2</v>
      </c>
      <c r="CI170" s="34">
        <f t="shared" ref="CI170" si="3371">IF(AND(CE168&lt;0,CI168&gt;0),"n/a",CI168/CE168-1)</f>
        <v>9.2964171938530127E-2</v>
      </c>
      <c r="CJ170" s="34">
        <f t="shared" ref="CJ170" si="3372">IF(AND(CF168&lt;0,CJ168&gt;0),"n/a",CJ168/CF168-1)</f>
        <v>9.2961768377865628E-2</v>
      </c>
      <c r="CK170" s="34">
        <f t="shared" ref="CK170" si="3373">IF(AND(CG168&lt;0,CK168&gt;0),"n/a",CK168/CG168-1)</f>
        <v>9.2962170406173161E-2</v>
      </c>
      <c r="CL170" s="34"/>
      <c r="CM170" s="89" t="s">
        <v>65</v>
      </c>
      <c r="CN170" s="16">
        <f>IF(AND(CM168&lt;0,CN168&gt;0),"n/a",CN168/CM168-1)</f>
        <v>1.1706344410876133</v>
      </c>
      <c r="CO170" s="90">
        <f>IF(AND(CN168&lt;0,CO168&gt;0),"n/a",CO168/CN168-1)</f>
        <v>0.42367887763055334</v>
      </c>
      <c r="CP170" s="16">
        <f t="shared" ref="CP170:CZ170" si="3374">IF(AND(CO168&lt;0,CP168&gt;0),"n/a",CP168/CO168-1)</f>
        <v>0.63341952094703147</v>
      </c>
      <c r="CQ170" s="90">
        <f t="shared" si="3374"/>
        <v>0.58032080440507539</v>
      </c>
      <c r="CR170" s="16">
        <f t="shared" si="3374"/>
        <v>0.36009695500681715</v>
      </c>
      <c r="CS170" s="90">
        <f t="shared" si="3374"/>
        <v>0.51147248830474501</v>
      </c>
      <c r="CT170" s="16">
        <f t="shared" si="3374"/>
        <v>0.5257184966838615</v>
      </c>
      <c r="CU170" s="90">
        <f t="shared" si="3374"/>
        <v>0.39200154559505407</v>
      </c>
      <c r="CV170" s="90">
        <f t="shared" si="3374"/>
        <v>0.26783483691880638</v>
      </c>
      <c r="CW170" s="90">
        <f t="shared" si="3374"/>
        <v>0.21081584060866465</v>
      </c>
      <c r="CX170" s="90">
        <f t="shared" si="3374"/>
        <v>0.40929004113738077</v>
      </c>
      <c r="CY170" s="90">
        <f t="shared" si="3374"/>
        <v>-2.0718747980146168E-2</v>
      </c>
      <c r="CZ170" s="90">
        <f t="shared" si="3374"/>
        <v>0.18521733433784271</v>
      </c>
      <c r="DA170" s="90">
        <f t="shared" ref="DA170" si="3375">IF(AND(CZ168&lt;0,DA168&gt;0),"n/a",DA168/CZ168-1)</f>
        <v>0.2466593889480011</v>
      </c>
      <c r="DB170" s="90">
        <f t="shared" ref="DB170" si="3376">IF(AND(DA168&lt;0,DB168&gt;0),"n/a",DB168/DA168-1)</f>
        <v>0.22921400622942456</v>
      </c>
      <c r="DC170" s="90">
        <f t="shared" ref="DC170" si="3377">IF(AND(DB168&lt;0,DC168&gt;0),"n/a",DC168/DB168-1)</f>
        <v>0.24782138219593119</v>
      </c>
      <c r="DD170" s="90">
        <f t="shared" ref="DD170" si="3378">IF(AND(DC168&lt;0,DD168&gt;0),"n/a",DD168/DC168-1)</f>
        <v>0.18386744463008697</v>
      </c>
      <c r="DE170" s="90">
        <f t="shared" ref="DE170" si="3379">IF(AND(DD168&lt;0,DE168&gt;0),"n/a",DE168/DD168-1)</f>
        <v>0.14660609872272645</v>
      </c>
      <c r="DF170" s="90">
        <f t="shared" ref="DF170" si="3380">IF(AND(DE168&lt;0,DF168&gt;0),"n/a",DF168/DE168-1)</f>
        <v>0.12621031888647272</v>
      </c>
      <c r="DG170" s="90">
        <f t="shared" ref="DG170" si="3381">IF(AND(DF168&lt;0,DG168&gt;0),"n/a",DG168/DF168-1)</f>
        <v>0.10965781232419425</v>
      </c>
      <c r="DH170" s="90">
        <f>IF(AND(DG168&lt;0,DH168&gt;0),"n/a",DH168/DG168-1)</f>
        <v>9.2958040987708213E-2</v>
      </c>
    </row>
    <row r="171" spans="1:112" ht="12" hidden="1" outlineLevel="1" x14ac:dyDescent="0.3">
      <c r="A171" s="5" t="s">
        <v>15</v>
      </c>
      <c r="B171" s="16">
        <f>B168/(B165+B168)</f>
        <v>0.3792603335750544</v>
      </c>
      <c r="C171" s="16">
        <f t="shared" ref="C171:BA171" si="3382">C168/(C165+C168)</f>
        <v>0.42144927536231885</v>
      </c>
      <c r="D171" s="16">
        <f t="shared" si="3382"/>
        <v>0.41970021413276232</v>
      </c>
      <c r="E171" s="16">
        <f t="shared" si="3382"/>
        <v>0.4365378036264112</v>
      </c>
      <c r="F171" s="16">
        <f t="shared" si="3382"/>
        <v>0.46119658119658119</v>
      </c>
      <c r="G171" s="16">
        <f t="shared" si="3382"/>
        <v>0.47306058573664211</v>
      </c>
      <c r="H171" s="16">
        <f t="shared" si="3382"/>
        <v>0.4947589098532495</v>
      </c>
      <c r="I171" s="16">
        <f t="shared" si="3382"/>
        <v>0.4984526967285588</v>
      </c>
      <c r="J171" s="16">
        <f t="shared" si="3382"/>
        <v>0.50392323690678764</v>
      </c>
      <c r="K171" s="16">
        <f t="shared" si="3382"/>
        <v>0.50183573507968937</v>
      </c>
      <c r="L171" s="16">
        <f t="shared" si="3382"/>
        <v>0.49529683201703789</v>
      </c>
      <c r="M171" s="16">
        <f t="shared" si="3382"/>
        <v>0.50788643533123023</v>
      </c>
      <c r="N171" s="16">
        <f t="shared" si="3382"/>
        <v>0.53429355281207136</v>
      </c>
      <c r="O171" s="16">
        <f t="shared" si="3382"/>
        <v>0.53226696083838942</v>
      </c>
      <c r="P171" s="16">
        <f t="shared" si="3382"/>
        <v>0.52281746031746035</v>
      </c>
      <c r="Q171" s="16">
        <f t="shared" si="3382"/>
        <v>0.53346228239845261</v>
      </c>
      <c r="R171" s="16">
        <f t="shared" si="3382"/>
        <v>0.52877697841726623</v>
      </c>
      <c r="S171" s="16">
        <f t="shared" si="3382"/>
        <v>0.55051546391752582</v>
      </c>
      <c r="T171" s="16">
        <f t="shared" si="3382"/>
        <v>0.52731813924445836</v>
      </c>
      <c r="U171" s="16">
        <f t="shared" si="3382"/>
        <v>0.51596987795377824</v>
      </c>
      <c r="V171" s="16">
        <f t="shared" si="3382"/>
        <v>0.50917301721704766</v>
      </c>
      <c r="W171" s="16">
        <f t="shared" si="3382"/>
        <v>0.51335972290945076</v>
      </c>
      <c r="X171" s="16">
        <f t="shared" si="3382"/>
        <v>0.4987780493223728</v>
      </c>
      <c r="Y171" s="16">
        <f t="shared" si="3382"/>
        <v>0.48861496319123437</v>
      </c>
      <c r="Z171" s="16">
        <f t="shared" si="3382"/>
        <v>0.49089557785209958</v>
      </c>
      <c r="AA171" s="16">
        <f t="shared" si="3382"/>
        <v>0.5009322560596644</v>
      </c>
      <c r="AB171" s="16">
        <f t="shared" si="3382"/>
        <v>0.49222650121238054</v>
      </c>
      <c r="AC171" s="16">
        <f t="shared" si="3382"/>
        <v>0.48280168009989782</v>
      </c>
      <c r="AD171" s="16">
        <f t="shared" si="3382"/>
        <v>0.50597609561752988</v>
      </c>
      <c r="AE171" s="16">
        <f t="shared" si="3382"/>
        <v>0.51121124342881663</v>
      </c>
      <c r="AF171" s="16">
        <f t="shared" si="3382"/>
        <v>0.51268396591789311</v>
      </c>
      <c r="AG171" s="16">
        <f t="shared" si="3382"/>
        <v>0.50724637681159424</v>
      </c>
      <c r="AH171" s="16">
        <f t="shared" si="3382"/>
        <v>0.52640815644325589</v>
      </c>
      <c r="AI171" s="16">
        <f t="shared" si="3382"/>
        <v>0.52754893809991688</v>
      </c>
      <c r="AJ171" s="16">
        <f t="shared" si="3382"/>
        <v>0.51431485393749543</v>
      </c>
      <c r="AK171" s="16">
        <f t="shared" si="3382"/>
        <v>0.50141894288754874</v>
      </c>
      <c r="AL171" s="16">
        <f t="shared" si="3382"/>
        <v>0.51528818730516679</v>
      </c>
      <c r="AM171" s="16">
        <f t="shared" si="3382"/>
        <v>0.51943975600367176</v>
      </c>
      <c r="AN171" s="16">
        <f t="shared" si="3382"/>
        <v>0.51920462270564238</v>
      </c>
      <c r="AO171" s="16">
        <f t="shared" si="3382"/>
        <v>0.51389811213357361</v>
      </c>
      <c r="AP171" s="16">
        <f t="shared" si="3382"/>
        <v>0.51728026160004514</v>
      </c>
      <c r="AQ171" s="16">
        <f t="shared" si="3382"/>
        <v>0.50280943971745062</v>
      </c>
      <c r="AR171" s="16">
        <f t="shared" si="3382"/>
        <v>0.52785281788542149</v>
      </c>
      <c r="AS171" s="16">
        <f t="shared" si="3382"/>
        <v>0.51075805072670277</v>
      </c>
      <c r="AT171" s="16">
        <f t="shared" si="3382"/>
        <v>0.52600206335256583</v>
      </c>
      <c r="AU171" s="16">
        <f t="shared" si="3382"/>
        <v>0.52753035044880836</v>
      </c>
      <c r="AV171" s="16">
        <f t="shared" si="3382"/>
        <v>0.53074801792485349</v>
      </c>
      <c r="AW171" s="16">
        <f t="shared" si="3382"/>
        <v>0.53422654200290154</v>
      </c>
      <c r="AX171" s="16">
        <f t="shared" si="3382"/>
        <v>0.55463367656863471</v>
      </c>
      <c r="AY171" s="16">
        <f t="shared" si="3382"/>
        <v>0.54575163398692805</v>
      </c>
      <c r="AZ171" s="16">
        <f t="shared" si="3382"/>
        <v>0.53129933546278962</v>
      </c>
      <c r="BA171" s="16">
        <f t="shared" si="3382"/>
        <v>0.5199014526140654</v>
      </c>
      <c r="BB171" s="16">
        <f t="shared" ref="BB171:BC171" si="3383">BB168/(BB165+BB168)</f>
        <v>0.54770292872139781</v>
      </c>
      <c r="BC171" s="16">
        <f t="shared" si="3383"/>
        <v>0.5513683408470379</v>
      </c>
      <c r="BD171" s="16">
        <f t="shared" ref="BD171:BE171" si="3384">BD168/(BD165+BD168)</f>
        <v>0.55544987070118601</v>
      </c>
      <c r="BE171" s="16">
        <f t="shared" si="3384"/>
        <v>0.54053635095334052</v>
      </c>
      <c r="BF171" s="16">
        <f t="shared" ref="BF171:BG171" si="3385">BF168/(BF165+BF168)</f>
        <v>0.56640942893222956</v>
      </c>
      <c r="BG171" s="16">
        <f t="shared" si="3385"/>
        <v>0.56709019280440398</v>
      </c>
      <c r="BH171" s="16">
        <f t="shared" ref="BH171:BI171" si="3386">BH168/(BH165+BH168)</f>
        <v>0.56402156199072329</v>
      </c>
      <c r="BI171" s="16">
        <f t="shared" si="3386"/>
        <v>0.55150375136267449</v>
      </c>
      <c r="BJ171" s="16">
        <f t="shared" ref="BJ171:BK171" si="3387">BJ168/(BJ165+BJ168)</f>
        <v>0.55887611132586001</v>
      </c>
      <c r="BK171" s="16">
        <f t="shared" si="3387"/>
        <v>0.56950797843781542</v>
      </c>
      <c r="BL171" s="16">
        <f t="shared" ref="BL171:BM171" si="3388">BL168/(BL165+BL168)</f>
        <v>0.57407851124156384</v>
      </c>
      <c r="BM171" s="16">
        <f t="shared" si="3388"/>
        <v>0.55892116896296673</v>
      </c>
      <c r="BN171" s="16">
        <f t="shared" ref="BN171:BQ171" si="3389">BN168/(BN165+BN168)</f>
        <v>0.5665264408151458</v>
      </c>
      <c r="BO171" s="16">
        <f t="shared" si="3389"/>
        <v>0.56650064005223533</v>
      </c>
      <c r="BP171" s="16">
        <f t="shared" si="3389"/>
        <v>0.56542052038218715</v>
      </c>
      <c r="BQ171" s="16">
        <f t="shared" si="3389"/>
        <v>0.56064249402640431</v>
      </c>
      <c r="BR171" s="34">
        <f>BR168/(BR165+BR168)</f>
        <v>0.56319526234677453</v>
      </c>
      <c r="BS171" s="34">
        <f t="shared" ref="BS171:BU171" si="3390">BS168/(BS165+BS168)</f>
        <v>0.56317291402016467</v>
      </c>
      <c r="BT171" s="34">
        <f t="shared" si="3390"/>
        <v>0.5620918177447729</v>
      </c>
      <c r="BU171" s="34">
        <f t="shared" si="3390"/>
        <v>0.55730998195276527</v>
      </c>
      <c r="BV171" s="34">
        <f t="shared" ref="BV171:CC171" si="3391">BV168/(BV165+BV168)</f>
        <v>0.55925532399528943</v>
      </c>
      <c r="BW171" s="34">
        <f t="shared" si="3391"/>
        <v>0.55925483321982117</v>
      </c>
      <c r="BX171" s="34">
        <f t="shared" si="3391"/>
        <v>0.55817280582667816</v>
      </c>
      <c r="BY171" s="34">
        <f t="shared" si="3391"/>
        <v>0.5533937866346581</v>
      </c>
      <c r="BZ171" s="34">
        <f t="shared" si="3391"/>
        <v>0.55731739132823599</v>
      </c>
      <c r="CA171" s="34">
        <f t="shared" si="3391"/>
        <v>0.55733976084014081</v>
      </c>
      <c r="CB171" s="34">
        <f t="shared" si="3391"/>
        <v>0.55625720789292876</v>
      </c>
      <c r="CC171" s="34">
        <f t="shared" si="3391"/>
        <v>0.55148381786093315</v>
      </c>
      <c r="CD171" s="34">
        <f t="shared" ref="CD171:CG171" si="3392">CD168/(CD165+CD168)</f>
        <v>0.55722913218384607</v>
      </c>
      <c r="CE171" s="34">
        <f t="shared" si="3392"/>
        <v>0.55726543518740235</v>
      </c>
      <c r="CF171" s="34">
        <f t="shared" si="3392"/>
        <v>0.55618279402381199</v>
      </c>
      <c r="CG171" s="34">
        <f t="shared" si="3392"/>
        <v>0.55141413906098524</v>
      </c>
      <c r="CH171" s="34">
        <f t="shared" ref="CH171:CK171" si="3393">CH168/(CH165+CH168)</f>
        <v>0.55676495731544673</v>
      </c>
      <c r="CI171" s="34">
        <f t="shared" si="3393"/>
        <v>0.55680625546042728</v>
      </c>
      <c r="CJ171" s="34">
        <f t="shared" si="3393"/>
        <v>0.55572284367887914</v>
      </c>
      <c r="CK171" s="34">
        <f t="shared" si="3393"/>
        <v>0.55095332775508787</v>
      </c>
      <c r="CL171" s="34"/>
      <c r="CM171" s="90">
        <f>CM168/(CM165+CM168)</f>
        <v>0.41925269157694744</v>
      </c>
      <c r="CN171" s="16">
        <f t="shared" ref="CN171:CZ171" si="3394">CN168/(CN165+CN168)</f>
        <v>0.48404004473368634</v>
      </c>
      <c r="CO171" s="90">
        <f t="shared" si="3394"/>
        <v>0.50253249879634088</v>
      </c>
      <c r="CP171" s="16">
        <f t="shared" si="3394"/>
        <v>0.53061483739837401</v>
      </c>
      <c r="CQ171" s="90">
        <f t="shared" si="3394"/>
        <v>0.52952029520295207</v>
      </c>
      <c r="CR171" s="16">
        <f t="shared" si="3394"/>
        <v>0.50080883583421654</v>
      </c>
      <c r="CS171" s="90">
        <f t="shared" si="3394"/>
        <v>0.49099066502641292</v>
      </c>
      <c r="CT171" s="16">
        <f t="shared" si="3394"/>
        <v>0.50928590755909775</v>
      </c>
      <c r="CU171" s="90">
        <f t="shared" si="3394"/>
        <v>0.51613596475518464</v>
      </c>
      <c r="CV171" s="90">
        <f t="shared" si="3394"/>
        <v>0.51684312519007303</v>
      </c>
      <c r="CW171" s="90">
        <f t="shared" si="3394"/>
        <v>0.5146453248958891</v>
      </c>
      <c r="CX171" s="90">
        <f t="shared" si="3394"/>
        <v>0.52988495673864955</v>
      </c>
      <c r="CY171" s="90">
        <f t="shared" si="3394"/>
        <v>0.5372884786300719</v>
      </c>
      <c r="CZ171" s="90">
        <f t="shared" si="3394"/>
        <v>0.54845090490193105</v>
      </c>
      <c r="DA171" s="90">
        <f>DA168/(DA165+DA168)</f>
        <v>0.56163778076597437</v>
      </c>
      <c r="DB171" s="90">
        <f>DB168/(DB165+DB168)</f>
        <v>0.56529407566751966</v>
      </c>
      <c r="DC171" s="90">
        <f>DC168/(DC165+DC168)</f>
        <v>0.56453430317841624</v>
      </c>
      <c r="DD171" s="90">
        <f>DD168/(DD165+DD168)</f>
        <v>0.56120406843844761</v>
      </c>
      <c r="DE171" s="90">
        <f>DE168/(DE165+DE168)</f>
        <v>0.55728126417779955</v>
      </c>
      <c r="DF171" s="90">
        <f t="shared" ref="DF171:DG171" si="3395">DF168/(DF165+DF168)</f>
        <v>0.55536233942708924</v>
      </c>
      <c r="DG171" s="90">
        <f t="shared" si="3395"/>
        <v>0.55528620196164791</v>
      </c>
      <c r="DH171" s="90">
        <f>DH168/(DH165+DH168)</f>
        <v>0.55482522382058985</v>
      </c>
    </row>
    <row r="172" spans="1:112" hidden="1" outlineLevel="1" x14ac:dyDescent="0.25">
      <c r="A172" s="4"/>
      <c r="BK172" s="53"/>
      <c r="BL172" s="53"/>
      <c r="BM172" s="53"/>
      <c r="CM172" s="91"/>
      <c r="CO172" s="91"/>
      <c r="CQ172" s="91"/>
      <c r="CS172" s="91"/>
      <c r="CU172" s="91"/>
      <c r="CV172" s="91"/>
      <c r="CW172" s="91"/>
      <c r="CX172" s="91"/>
      <c r="CY172" s="91"/>
      <c r="CZ172" s="91"/>
      <c r="DA172" s="91"/>
      <c r="DC172" s="91"/>
      <c r="DD172" s="91"/>
      <c r="DE172" s="91"/>
      <c r="DF172" s="91"/>
      <c r="DG172" s="91"/>
      <c r="DH172" s="91"/>
    </row>
    <row r="173" spans="1:112" hidden="1" outlineLevel="1" x14ac:dyDescent="0.25">
      <c r="A173" s="4" t="s">
        <v>16</v>
      </c>
      <c r="B173" s="23" t="s">
        <v>65</v>
      </c>
      <c r="C173" s="23" t="s">
        <v>65</v>
      </c>
      <c r="D173" s="23" t="s">
        <v>65</v>
      </c>
      <c r="E173" s="23" t="s">
        <v>65</v>
      </c>
      <c r="F173" s="23" t="s">
        <v>65</v>
      </c>
      <c r="G173" s="23" t="s">
        <v>65</v>
      </c>
      <c r="H173" s="23" t="s">
        <v>65</v>
      </c>
      <c r="I173" s="23" t="s">
        <v>65</v>
      </c>
      <c r="J173" s="23" t="s">
        <v>65</v>
      </c>
      <c r="K173" s="9">
        <v>1217</v>
      </c>
      <c r="L173" s="9">
        <v>1314</v>
      </c>
      <c r="M173" s="9">
        <v>1608</v>
      </c>
      <c r="N173" s="9">
        <v>1462</v>
      </c>
      <c r="O173" s="9">
        <v>1826</v>
      </c>
      <c r="P173" s="9">
        <v>2018</v>
      </c>
      <c r="Q173" s="9">
        <v>2587</v>
      </c>
      <c r="R173" s="9">
        <v>2511</v>
      </c>
      <c r="S173" s="9">
        <v>2880</v>
      </c>
      <c r="T173" s="9">
        <v>3182</v>
      </c>
      <c r="U173" s="9">
        <v>3954</v>
      </c>
      <c r="V173" s="9">
        <v>3731</v>
      </c>
      <c r="W173" s="9">
        <v>4374</v>
      </c>
      <c r="X173" s="9">
        <v>4843</v>
      </c>
      <c r="Y173" s="9">
        <v>6163</v>
      </c>
      <c r="Z173" s="9">
        <v>5584</v>
      </c>
      <c r="AA173" s="9">
        <v>6437</v>
      </c>
      <c r="AB173" s="9">
        <v>7042</v>
      </c>
      <c r="AC173" s="9">
        <v>8845</v>
      </c>
      <c r="AD173" s="9">
        <v>8054</v>
      </c>
      <c r="AE173" s="9">
        <v>9462</v>
      </c>
      <c r="AF173" s="9">
        <v>10200</v>
      </c>
      <c r="AG173" s="9">
        <v>12643</v>
      </c>
      <c r="AH173" s="9">
        <v>11430</v>
      </c>
      <c r="AI173" s="9">
        <v>12858</v>
      </c>
      <c r="AJ173" s="9">
        <v>13886</v>
      </c>
      <c r="AK173" s="9">
        <v>17262</v>
      </c>
      <c r="AL173" s="9">
        <v>15580</v>
      </c>
      <c r="AM173" s="9">
        <v>17460</v>
      </c>
      <c r="AN173" s="9">
        <v>17949</v>
      </c>
      <c r="AO173" s="9">
        <v>21337</v>
      </c>
      <c r="AP173" s="9">
        <v>18012</v>
      </c>
      <c r="AQ173" s="9">
        <v>18984</v>
      </c>
      <c r="AR173" s="9">
        <v>21356</v>
      </c>
      <c r="AS173" s="9">
        <v>27733</v>
      </c>
      <c r="AT173" s="9">
        <v>25465</v>
      </c>
      <c r="AU173" s="9">
        <v>28095</v>
      </c>
      <c r="AV173" s="9">
        <v>28751</v>
      </c>
      <c r="AW173" s="9">
        <v>33086.542999999998</v>
      </c>
      <c r="AX173" s="9">
        <v>28801</v>
      </c>
      <c r="AY173" s="9">
        <v>30085</v>
      </c>
      <c r="AZ173" s="9">
        <v>29503</v>
      </c>
      <c r="BA173" s="9">
        <v>34177</v>
      </c>
      <c r="BB173" s="9">
        <v>29461</v>
      </c>
      <c r="BC173" s="9">
        <v>32273</v>
      </c>
      <c r="BD173" s="9">
        <v>33499</v>
      </c>
      <c r="BE173" s="9">
        <v>39295</v>
      </c>
      <c r="BF173" s="9">
        <v>36394</v>
      </c>
      <c r="BG173" s="9">
        <v>39442</v>
      </c>
      <c r="BH173" s="9">
        <v>41133</v>
      </c>
      <c r="BI173" s="9">
        <v>48450</v>
      </c>
      <c r="BJ173" s="9">
        <v>43551</v>
      </c>
      <c r="BK173" s="9">
        <v>47598</v>
      </c>
      <c r="BL173" s="9">
        <v>50830</v>
      </c>
      <c r="BM173" s="9">
        <v>59405</v>
      </c>
      <c r="BN173" s="13">
        <f t="shared" ref="BN173:BQ173" si="3396">BJ157*(1+BN159-BN174)</f>
        <v>54219.22</v>
      </c>
      <c r="BO173" s="13">
        <f t="shared" si="3396"/>
        <v>58991.22</v>
      </c>
      <c r="BP173" s="13">
        <f t="shared" si="3396"/>
        <v>62805.29</v>
      </c>
      <c r="BQ173" s="13">
        <f t="shared" si="3396"/>
        <v>73400.02</v>
      </c>
      <c r="BR173" s="13">
        <f>BN157*(1+BR159-BR174)</f>
        <v>66593.006999999998</v>
      </c>
      <c r="BS173" s="13">
        <f t="shared" ref="BS173" si="3397">BO157*(1+BS159-BS174)</f>
        <v>70261.083400000003</v>
      </c>
      <c r="BT173" s="13">
        <f t="shared" ref="BT173" si="3398">BP157*(1+BT159-BT174)</f>
        <v>74806.686799999996</v>
      </c>
      <c r="BU173" s="13">
        <f t="shared" ref="BU173" si="3399">BQ157*(1+BU159-BU174)</f>
        <v>87436.797600000005</v>
      </c>
      <c r="BV173" s="13">
        <f t="shared" ref="BV173" si="3400">BR157*(1+BV159-BV174)</f>
        <v>76896.444404999987</v>
      </c>
      <c r="BW173" s="13">
        <f t="shared" ref="BW173" si="3401">BS157*(1+BW159-BW174)</f>
        <v>81133.742427000005</v>
      </c>
      <c r="BX173" s="13">
        <f t="shared" ref="BX173" si="3402">BT157*(1+BX159-BX174)</f>
        <v>86386.275953999997</v>
      </c>
      <c r="BY173" s="13">
        <f t="shared" ref="BY173" si="3403">BU157*(1+BY159-BY174)</f>
        <v>100993.8569955</v>
      </c>
      <c r="BZ173" s="13">
        <f t="shared" ref="BZ173" si="3404">BV157*(1+BZ159-BZ174)</f>
        <v>86883.469867064996</v>
      </c>
      <c r="CA173" s="13">
        <f t="shared" ref="CA173" si="3405">BW157*(1+CA159-CA174)</f>
        <v>91671.127926164991</v>
      </c>
      <c r="CB173" s="13">
        <f t="shared" ref="CB173" si="3406">BX157*(1+CB159-CB174)</f>
        <v>97605.814455479995</v>
      </c>
      <c r="CC173" s="13">
        <f t="shared" ref="CC173" si="3407">BY157*(1+CC159-CC174)</f>
        <v>114131.59487720249</v>
      </c>
      <c r="CD173" s="13">
        <f t="shared" ref="CD173" si="3408">BZ157*(1+CD159-CD174)</f>
        <v>96424.675408080671</v>
      </c>
      <c r="CE173" s="13">
        <f t="shared" ref="CE173" si="3409">CA157*(1+CE159-CE174)</f>
        <v>101738.40214328231</v>
      </c>
      <c r="CF173" s="13">
        <f t="shared" ref="CF173" si="3410">CB157*(1+CF159-CF174)</f>
        <v>108325.90618615532</v>
      </c>
      <c r="CG173" s="13">
        <f t="shared" ref="CG173" si="3411">CC157*(1+CG159-CG174)</f>
        <v>126680.82398263249</v>
      </c>
      <c r="CH173" s="13">
        <f t="shared" ref="CH173" si="3412">CD157*(1+CH159-CH174)</f>
        <v>105486.76414899236</v>
      </c>
      <c r="CI173" s="13">
        <f t="shared" ref="CI173" si="3413">CE157*(1+CI159-CI174)</f>
        <v>111300.76893276052</v>
      </c>
      <c r="CJ173" s="13">
        <f t="shared" ref="CJ173" si="3414">CF157*(1+CJ159-CJ174)</f>
        <v>118509.47298751923</v>
      </c>
      <c r="CK173" s="13">
        <f t="shared" ref="CK173" si="3415">CG157*(1+CK159-CK174)</f>
        <v>138596.72573776974</v>
      </c>
      <c r="CL173" s="13"/>
      <c r="CM173" s="92">
        <f>SUM(B173:E173)</f>
        <v>0</v>
      </c>
      <c r="CN173" s="13">
        <f>SUM(F173:I173)</f>
        <v>0</v>
      </c>
      <c r="CO173" s="92">
        <f>SUM(J173:M173)</f>
        <v>4139</v>
      </c>
      <c r="CP173" s="13">
        <f>SUM(N173:Q173)</f>
        <v>7893</v>
      </c>
      <c r="CQ173" s="92">
        <f>SUM(R173:U173)</f>
        <v>12527</v>
      </c>
      <c r="CR173" s="13">
        <f>SUM(V173:Y173)</f>
        <v>19111</v>
      </c>
      <c r="CS173" s="92">
        <f>SUM(Z173:AC173)</f>
        <v>27908</v>
      </c>
      <c r="CT173" s="13">
        <f>SUM(AD173:AG173)</f>
        <v>40359</v>
      </c>
      <c r="CU173" s="92">
        <f>SUM(AH173:AK173)</f>
        <v>55436</v>
      </c>
      <c r="CV173" s="92">
        <f>SUM(AL173:AO173)</f>
        <v>72326</v>
      </c>
      <c r="CW173" s="92">
        <f>SUM(AP173:AS173)</f>
        <v>86085</v>
      </c>
      <c r="CX173" s="92">
        <f>SUM(AT173:AW173)</f>
        <v>115397.54300000001</v>
      </c>
      <c r="CY173" s="92">
        <f>SUM(AX173:BA173)</f>
        <v>122566</v>
      </c>
      <c r="CZ173" s="92">
        <f>SUM(BB173:BE173)</f>
        <v>134528</v>
      </c>
      <c r="DA173" s="92">
        <f>SUM(BF173:BI173)</f>
        <v>165419</v>
      </c>
      <c r="DB173" s="92">
        <f>SUM(BJ173:BM173)</f>
        <v>201384</v>
      </c>
      <c r="DC173" s="92">
        <f>SUM(BN173:BQ173)</f>
        <v>249415.75</v>
      </c>
      <c r="DD173" s="92">
        <f>SUM(BR173:BU173)</f>
        <v>299097.5748</v>
      </c>
      <c r="DE173" s="92">
        <f>SUM(BV173:BY173)</f>
        <v>345410.31978149997</v>
      </c>
      <c r="DF173" s="92">
        <f>SUM(BZ173:CC173)</f>
        <v>390292.00712591241</v>
      </c>
      <c r="DG173" s="92">
        <f>SUM(CD173:CG173)</f>
        <v>433169.8077201508</v>
      </c>
      <c r="DH173" s="92">
        <f>SUM(CH173:CK173)</f>
        <v>473893.73180704186</v>
      </c>
    </row>
    <row r="174" spans="1:112" ht="12" hidden="1" outlineLevel="1" x14ac:dyDescent="0.3">
      <c r="A174" s="5" t="s">
        <v>17</v>
      </c>
      <c r="B174" s="19" t="s">
        <v>65</v>
      </c>
      <c r="C174" s="19" t="s">
        <v>65</v>
      </c>
      <c r="D174" s="19" t="s">
        <v>65</v>
      </c>
      <c r="E174" s="19" t="s">
        <v>65</v>
      </c>
      <c r="F174" s="19" t="s">
        <v>65</v>
      </c>
      <c r="G174" s="19" t="s">
        <v>65</v>
      </c>
      <c r="H174" s="19" t="s">
        <v>65</v>
      </c>
      <c r="I174" s="19" t="s">
        <v>65</v>
      </c>
      <c r="J174" s="19" t="s">
        <v>65</v>
      </c>
      <c r="K174" s="22">
        <f t="shared" ref="K174:AS174" si="3416">K159-K181</f>
        <v>-3.7198748043818508E-2</v>
      </c>
      <c r="L174" s="22">
        <f t="shared" si="3416"/>
        <v>-5.4373165618448294E-2</v>
      </c>
      <c r="M174" s="22">
        <f t="shared" si="3416"/>
        <v>-2.0335985853227267E-2</v>
      </c>
      <c r="N174" s="22">
        <f t="shared" si="3416"/>
        <v>-3.7814331631687015E-3</v>
      </c>
      <c r="O174" s="22">
        <f t="shared" si="3416"/>
        <v>-1.0982308346047409E-2</v>
      </c>
      <c r="P174" s="22">
        <f t="shared" si="3416"/>
        <v>-1.5846253311866398E-3</v>
      </c>
      <c r="Q174" s="22">
        <f t="shared" si="3416"/>
        <v>-1.2618296529967044E-3</v>
      </c>
      <c r="R174" s="22">
        <f t="shared" si="3416"/>
        <v>-6.1728395061728669E-3</v>
      </c>
      <c r="S174" s="22">
        <f t="shared" si="3416"/>
        <v>1.6547159404302292E-2</v>
      </c>
      <c r="T174" s="22">
        <f t="shared" si="3416"/>
        <v>1.0416666666666741E-2</v>
      </c>
      <c r="U174" s="22">
        <f t="shared" si="3416"/>
        <v>-3.9845261121856934E-2</v>
      </c>
      <c r="V174" s="22">
        <f t="shared" si="3416"/>
        <v>-7.5139888089528206E-2</v>
      </c>
      <c r="W174" s="22">
        <f t="shared" si="3416"/>
        <v>-0.11408934707903784</v>
      </c>
      <c r="X174" s="22">
        <f t="shared" si="3416"/>
        <v>-0.10677489853262556</v>
      </c>
      <c r="Y174" s="22">
        <f t="shared" si="3416"/>
        <v>-8.3614645546611133E-2</v>
      </c>
      <c r="Z174" s="22">
        <f t="shared" si="3416"/>
        <v>-5.7013830087496498E-2</v>
      </c>
      <c r="AA174" s="22">
        <f t="shared" si="3416"/>
        <v>-2.4740227610098309E-4</v>
      </c>
      <c r="AB174" s="22">
        <f t="shared" si="3416"/>
        <v>-6.8873583648079162E-3</v>
      </c>
      <c r="AC174" s="22">
        <f t="shared" si="3416"/>
        <v>-6.1633281972264253E-3</v>
      </c>
      <c r="AD174" s="22">
        <f t="shared" si="3416"/>
        <v>-4.0876997398735515E-3</v>
      </c>
      <c r="AE174" s="22">
        <f t="shared" si="3416"/>
        <v>-2.1908017402113122E-2</v>
      </c>
      <c r="AF174" s="22">
        <f t="shared" si="3416"/>
        <v>1.8257024675510047E-2</v>
      </c>
      <c r="AG174" s="22">
        <f t="shared" si="3416"/>
        <v>3.734816664774665E-2</v>
      </c>
      <c r="AH174" s="22">
        <f t="shared" si="3416"/>
        <v>6.6733067729083828E-2</v>
      </c>
      <c r="AI174" s="22">
        <f t="shared" si="3416"/>
        <v>4.0017165540177979E-2</v>
      </c>
      <c r="AJ174" s="22">
        <f t="shared" si="3416"/>
        <v>-1.5395042602633469E-2</v>
      </c>
      <c r="AK174" s="22">
        <f t="shared" si="3416"/>
        <v>-2.6827012025901986E-2</v>
      </c>
      <c r="AL174" s="22">
        <f t="shared" si="3416"/>
        <v>-4.2035768009359709E-2</v>
      </c>
      <c r="AM174" s="22">
        <f t="shared" si="3416"/>
        <v>-4.3420754289169361E-2</v>
      </c>
      <c r="AN174" s="22">
        <f t="shared" si="3416"/>
        <v>-2.1636191447512054E-2</v>
      </c>
      <c r="AO174" s="22">
        <f t="shared" si="3416"/>
        <v>-1.507626818020591E-2</v>
      </c>
      <c r="AP174" s="22">
        <f t="shared" si="3416"/>
        <v>-1.8239702858658946E-2</v>
      </c>
      <c r="AQ174" s="22">
        <f t="shared" si="3416"/>
        <v>-1.7589055698676415E-2</v>
      </c>
      <c r="AR174" s="22">
        <f t="shared" si="3416"/>
        <v>6.4581917063222249E-3</v>
      </c>
      <c r="AS174" s="22">
        <f t="shared" si="3416"/>
        <v>1.6080068304715089E-2</v>
      </c>
      <c r="AT174" s="22">
        <f t="shared" ref="AT174:BM174" si="3417">AT159-AT181</f>
        <v>3.9803799966172448E-2</v>
      </c>
      <c r="AU174" s="22">
        <f t="shared" si="3417"/>
        <v>5.2549901000695787E-2</v>
      </c>
      <c r="AV174" s="137">
        <f t="shared" si="3417"/>
        <v>1.2063344201211024E-2</v>
      </c>
      <c r="AW174" s="137">
        <f t="shared" si="3417"/>
        <v>2.0819927329723598E-2</v>
      </c>
      <c r="AX174" s="137">
        <f t="shared" si="3417"/>
        <v>-3.4121737801383167E-2</v>
      </c>
      <c r="AY174" s="137">
        <f t="shared" si="3417"/>
        <v>-4.3436393025415354E-2</v>
      </c>
      <c r="AZ174" s="137">
        <f t="shared" si="3417"/>
        <v>-6.1668390210272372E-2</v>
      </c>
      <c r="BA174" s="137">
        <f t="shared" si="3417"/>
        <v>-5.9754685040539379E-2</v>
      </c>
      <c r="BB174" s="137">
        <f t="shared" si="3417"/>
        <v>-2.9238927905976597E-2</v>
      </c>
      <c r="BC174" s="137">
        <f t="shared" si="3417"/>
        <v>-9.5066268822427968E-3</v>
      </c>
      <c r="BD174" s="137">
        <f t="shared" si="3417"/>
        <v>2.3345601501046254E-2</v>
      </c>
      <c r="BE174" s="137">
        <f t="shared" si="3417"/>
        <v>2.536919011347738E-2</v>
      </c>
      <c r="BF174" s="137">
        <f t="shared" si="3417"/>
        <v>2.129516495025463E-3</v>
      </c>
      <c r="BG174" s="137">
        <f t="shared" si="3417"/>
        <v>-1.159411231600993E-2</v>
      </c>
      <c r="BH174" s="137">
        <f t="shared" si="3417"/>
        <v>-1.5931587887307419E-2</v>
      </c>
      <c r="BI174" s="137">
        <f t="shared" si="3417"/>
        <v>-1.6205031038867279E-3</v>
      </c>
      <c r="BJ174" s="137">
        <f t="shared" si="3417"/>
        <v>-3.3932245233849967E-2</v>
      </c>
      <c r="BK174" s="137">
        <f t="shared" si="3417"/>
        <v>-2.0987433134551647E-3</v>
      </c>
      <c r="BL174" s="137">
        <f t="shared" si="3417"/>
        <v>1.0150533395747452E-2</v>
      </c>
      <c r="BM174" s="137">
        <f t="shared" si="3417"/>
        <v>1.008577038338343E-2</v>
      </c>
      <c r="BN174" s="211">
        <v>0.04</v>
      </c>
      <c r="BO174" s="24">
        <v>0</v>
      </c>
      <c r="BP174" s="24">
        <v>0</v>
      </c>
      <c r="BQ174" s="24">
        <v>0</v>
      </c>
      <c r="BR174" s="211">
        <v>0</v>
      </c>
      <c r="BS174" s="211">
        <v>0</v>
      </c>
      <c r="BT174" s="211">
        <v>0</v>
      </c>
      <c r="BU174" s="211">
        <v>0</v>
      </c>
      <c r="BV174" s="211">
        <v>0</v>
      </c>
      <c r="BW174" s="211">
        <v>0</v>
      </c>
      <c r="BX174" s="211">
        <v>0</v>
      </c>
      <c r="BY174" s="211">
        <v>0</v>
      </c>
      <c r="BZ174" s="211">
        <v>0</v>
      </c>
      <c r="CA174" s="211">
        <v>0</v>
      </c>
      <c r="CB174" s="211">
        <v>0</v>
      </c>
      <c r="CC174" s="211">
        <v>0</v>
      </c>
      <c r="CD174" s="211">
        <v>0</v>
      </c>
      <c r="CE174" s="211">
        <v>0</v>
      </c>
      <c r="CF174" s="211">
        <v>0</v>
      </c>
      <c r="CG174" s="211">
        <v>0</v>
      </c>
      <c r="CH174" s="211">
        <v>0</v>
      </c>
      <c r="CI174" s="211">
        <v>0</v>
      </c>
      <c r="CJ174" s="211">
        <v>0</v>
      </c>
      <c r="CK174" s="211">
        <v>0</v>
      </c>
      <c r="CL174" s="211"/>
      <c r="CM174" s="89" t="s">
        <v>65</v>
      </c>
      <c r="CN174" s="15" t="s">
        <v>65</v>
      </c>
      <c r="CO174" s="89" t="s">
        <v>65</v>
      </c>
      <c r="CP174" s="22">
        <f t="shared" ref="CP174:DG174" si="3418">CP159-CP181</f>
        <v>-0.36001017969758098</v>
      </c>
      <c r="CQ174" s="95">
        <f t="shared" si="3418"/>
        <v>-3.5150975084439207E-3</v>
      </c>
      <c r="CR174" s="22">
        <f t="shared" si="3418"/>
        <v>-8.7513182339558959E-2</v>
      </c>
      <c r="CS174" s="95">
        <f t="shared" si="3418"/>
        <v>8.1386066037848037E-2</v>
      </c>
      <c r="CT174" s="22">
        <f t="shared" si="3418"/>
        <v>2.4765142491124603E-2</v>
      </c>
      <c r="CU174" s="95">
        <f t="shared" si="3418"/>
        <v>-4.5020631734837835E-5</v>
      </c>
      <c r="CV174" s="95">
        <f t="shared" si="3418"/>
        <v>-3.8575515171279884E-2</v>
      </c>
      <c r="CW174" s="95">
        <f t="shared" si="3418"/>
        <v>2.5750770698302228E-2</v>
      </c>
      <c r="CX174" s="95">
        <f t="shared" si="3418"/>
        <v>3.1302809600353143E-2</v>
      </c>
      <c r="CY174" s="95">
        <f t="shared" si="3418"/>
        <v>-7.3312843041984044E-2</v>
      </c>
      <c r="CZ174" s="90">
        <f t="shared" si="3418"/>
        <v>5.9269711061637587E-2</v>
      </c>
      <c r="DA174" s="90">
        <f t="shared" si="3418"/>
        <v>-1.0212304928660654E-2</v>
      </c>
      <c r="DB174" s="90">
        <f t="shared" si="3418"/>
        <v>4.2541444585473265E-3</v>
      </c>
      <c r="DC174" s="90">
        <f t="shared" si="3418"/>
        <v>1.1004378704169149E-2</v>
      </c>
      <c r="DD174" s="90">
        <f t="shared" si="3418"/>
        <v>-8.0829893173934853E-3</v>
      </c>
      <c r="DE174" s="90">
        <f t="shared" si="3418"/>
        <v>0</v>
      </c>
      <c r="DF174" s="90">
        <f t="shared" si="3418"/>
        <v>0</v>
      </c>
      <c r="DG174" s="90">
        <f t="shared" si="3418"/>
        <v>0</v>
      </c>
      <c r="DH174" s="90">
        <f>DH159-DH181</f>
        <v>0</v>
      </c>
    </row>
    <row r="175" spans="1:112" hidden="1" outlineLevel="1" x14ac:dyDescent="0.25">
      <c r="A175" s="4"/>
      <c r="CM175" s="91"/>
      <c r="CO175" s="91"/>
      <c r="CQ175" s="91"/>
      <c r="CS175" s="91"/>
      <c r="CU175" s="91"/>
      <c r="CV175" s="91"/>
      <c r="CW175" s="91"/>
      <c r="CX175" s="91"/>
      <c r="CY175" s="91"/>
      <c r="CZ175" s="91"/>
      <c r="DA175" s="91"/>
      <c r="DC175" s="91"/>
      <c r="DD175" s="91"/>
      <c r="DE175" s="91"/>
      <c r="DF175" s="91"/>
      <c r="DG175" s="91"/>
      <c r="DH175" s="91"/>
    </row>
    <row r="176" spans="1:112" hidden="1" outlineLevel="1" x14ac:dyDescent="0.25">
      <c r="A176" s="4" t="s">
        <v>18</v>
      </c>
      <c r="B176" s="23" t="s">
        <v>65</v>
      </c>
      <c r="C176" s="23" t="s">
        <v>65</v>
      </c>
      <c r="D176" s="23" t="s">
        <v>65</v>
      </c>
      <c r="E176" s="23" t="s">
        <v>65</v>
      </c>
      <c r="F176" s="23" t="s">
        <v>65</v>
      </c>
      <c r="G176" s="23" t="s">
        <v>65</v>
      </c>
      <c r="H176" s="23" t="s">
        <v>65</v>
      </c>
      <c r="I176" s="23" t="s">
        <v>65</v>
      </c>
      <c r="J176" s="23" t="s">
        <v>65</v>
      </c>
      <c r="K176" s="23" t="s">
        <v>65</v>
      </c>
      <c r="L176" s="9">
        <v>1138</v>
      </c>
      <c r="M176" s="9">
        <v>1352</v>
      </c>
      <c r="N176" s="9">
        <v>1248</v>
      </c>
      <c r="O176" s="9">
        <v>1612</v>
      </c>
      <c r="P176" s="9">
        <v>1801</v>
      </c>
      <c r="Q176" s="9">
        <v>2346</v>
      </c>
      <c r="R176" s="9">
        <v>2274</v>
      </c>
      <c r="S176" s="9">
        <v>2646</v>
      </c>
      <c r="T176" s="9">
        <v>2936</v>
      </c>
      <c r="U176" s="9">
        <v>3697</v>
      </c>
      <c r="V176" s="9">
        <v>3505</v>
      </c>
      <c r="W176" s="9">
        <v>4159</v>
      </c>
      <c r="X176" s="9">
        <v>4641</v>
      </c>
      <c r="Y176" s="9">
        <v>5959</v>
      </c>
      <c r="Z176" s="9">
        <v>5403</v>
      </c>
      <c r="AA176" s="9">
        <v>6240</v>
      </c>
      <c r="AB176" s="9">
        <v>6847</v>
      </c>
      <c r="AC176" s="9">
        <v>8664</v>
      </c>
      <c r="AD176" s="9">
        <v>7879</v>
      </c>
      <c r="AE176" s="9">
        <v>9305</v>
      </c>
      <c r="AF176" s="9">
        <v>10014</v>
      </c>
      <c r="AG176" s="9">
        <v>12452</v>
      </c>
      <c r="AH176" s="9">
        <v>11260</v>
      </c>
      <c r="AI176" s="9">
        <v>12667</v>
      </c>
      <c r="AJ176" s="9">
        <v>13698</v>
      </c>
      <c r="AK176" s="9">
        <v>16987</v>
      </c>
      <c r="AL176" s="9">
        <v>15415</v>
      </c>
      <c r="AM176" s="9">
        <v>17196</v>
      </c>
      <c r="AN176" s="9">
        <v>17678</v>
      </c>
      <c r="AO176" s="9">
        <v>21020</v>
      </c>
      <c r="AP176" s="9">
        <v>17714</v>
      </c>
      <c r="AQ176" s="9">
        <v>18616</v>
      </c>
      <c r="AR176" s="9">
        <v>21112</v>
      </c>
      <c r="AS176" s="9">
        <v>26855</v>
      </c>
      <c r="AT176" s="9">
        <v>24744</v>
      </c>
      <c r="AU176" s="9">
        <v>27605</v>
      </c>
      <c r="AV176" s="9">
        <v>28020</v>
      </c>
      <c r="AW176" s="9">
        <v>32316.850999999995</v>
      </c>
      <c r="AX176" s="9">
        <v>27886</v>
      </c>
      <c r="AY176" s="9">
        <v>29407</v>
      </c>
      <c r="AZ176" s="9">
        <v>29013</v>
      </c>
      <c r="BA176" s="9">
        <v>33231</v>
      </c>
      <c r="BB176" s="9">
        <v>28907</v>
      </c>
      <c r="BC176" s="9">
        <v>31767</v>
      </c>
      <c r="BD176" s="9">
        <v>32998</v>
      </c>
      <c r="BE176" s="9">
        <v>37897</v>
      </c>
      <c r="BF176" s="9">
        <v>35530</v>
      </c>
      <c r="BG176" s="9">
        <v>38329</v>
      </c>
      <c r="BH176" s="9">
        <v>40423</v>
      </c>
      <c r="BI176" s="9">
        <v>46864</v>
      </c>
      <c r="BJ176" s="9">
        <v>42616</v>
      </c>
      <c r="BK176" s="9">
        <v>46643</v>
      </c>
      <c r="BL176" s="9">
        <v>49673</v>
      </c>
      <c r="BM176" s="9">
        <v>57664</v>
      </c>
      <c r="BN176" s="13">
        <f t="shared" ref="BN176:CC176" si="3419">BN8-BN162</f>
        <v>53066.720000000001</v>
      </c>
      <c r="BO176" s="13">
        <f t="shared" si="3419"/>
        <v>57799.97</v>
      </c>
      <c r="BP176" s="13">
        <f t="shared" si="3419"/>
        <v>61355.29</v>
      </c>
      <c r="BQ176" s="13">
        <f t="shared" si="3419"/>
        <v>71205.02</v>
      </c>
      <c r="BR176" s="13">
        <f t="shared" si="3419"/>
        <v>65210.006999999998</v>
      </c>
      <c r="BS176" s="13">
        <f t="shared" si="3419"/>
        <v>68831.583400000003</v>
      </c>
      <c r="BT176" s="13">
        <f t="shared" si="3419"/>
        <v>73066.686799999996</v>
      </c>
      <c r="BU176" s="13">
        <f t="shared" si="3419"/>
        <v>84802.797600000005</v>
      </c>
      <c r="BV176" s="13">
        <f t="shared" si="3419"/>
        <v>75290.544404999993</v>
      </c>
      <c r="BW176" s="13">
        <f t="shared" si="3419"/>
        <v>79475.942427000002</v>
      </c>
      <c r="BX176" s="13">
        <f t="shared" si="3419"/>
        <v>84367.650953999997</v>
      </c>
      <c r="BY176" s="13">
        <f t="shared" si="3419"/>
        <v>97928.944495499993</v>
      </c>
      <c r="BZ176" s="13">
        <f t="shared" si="3419"/>
        <v>85080.672367064995</v>
      </c>
      <c r="CA176" s="13">
        <f t="shared" si="3419"/>
        <v>89814.941676164992</v>
      </c>
      <c r="CB176" s="13">
        <f t="shared" si="3419"/>
        <v>95343.908205479995</v>
      </c>
      <c r="CC176" s="13">
        <f t="shared" si="3419"/>
        <v>110676.03175220249</v>
      </c>
      <c r="CD176" s="13">
        <f t="shared" ref="CD176:CG176" si="3420">CD8-CD162</f>
        <v>94420.721345580678</v>
      </c>
      <c r="CE176" s="13">
        <f t="shared" si="3420"/>
        <v>99677.848674532288</v>
      </c>
      <c r="CF176" s="13">
        <f t="shared" si="3420"/>
        <v>105813.99352990532</v>
      </c>
      <c r="CG176" s="13">
        <f t="shared" si="3420"/>
        <v>122831.31290450749</v>
      </c>
      <c r="CH176" s="13">
        <f t="shared" ref="CH176:CK176" si="3421">CH8-CH162</f>
        <v>103282.41468024236</v>
      </c>
      <c r="CI176" s="13">
        <f t="shared" si="3421"/>
        <v>109034.16011713553</v>
      </c>
      <c r="CJ176" s="13">
        <f t="shared" si="3421"/>
        <v>115746.36906564423</v>
      </c>
      <c r="CK176" s="13">
        <f t="shared" si="3421"/>
        <v>134362.26355183223</v>
      </c>
      <c r="CL176" s="13"/>
      <c r="CM176" s="92">
        <f>SUM(B176:E176)</f>
        <v>0</v>
      </c>
      <c r="CN176" s="13">
        <f>SUM(F176:I176)</f>
        <v>0</v>
      </c>
      <c r="CO176" s="92">
        <f>SUM(J176:M176)</f>
        <v>2490</v>
      </c>
      <c r="CP176" s="13">
        <f>SUM(N176:Q176)</f>
        <v>7007</v>
      </c>
      <c r="CQ176" s="92">
        <f>SUM(R176:U176)</f>
        <v>11553</v>
      </c>
      <c r="CR176" s="13">
        <f>SUM(V176:Y176)</f>
        <v>18264</v>
      </c>
      <c r="CS176" s="92">
        <f>SUM(Z176:AC176)</f>
        <v>27154</v>
      </c>
      <c r="CT176" s="13">
        <f>SUM(AD176:AG176)</f>
        <v>39650</v>
      </c>
      <c r="CU176" s="92">
        <f>SUM(AH176:AK176)</f>
        <v>54612</v>
      </c>
      <c r="CV176" s="92">
        <f>SUM(AL176:AO176)</f>
        <v>71309</v>
      </c>
      <c r="CW176" s="92">
        <f>SUM(AP176:AS176)</f>
        <v>84297</v>
      </c>
      <c r="CX176" s="92">
        <f>SUM(AT176:AW176)</f>
        <v>112685.851</v>
      </c>
      <c r="CY176" s="92">
        <f>SUM(AX176:BA176)</f>
        <v>119537</v>
      </c>
      <c r="CZ176" s="92">
        <f>SUM(BB176:BE176)</f>
        <v>131569</v>
      </c>
      <c r="DA176" s="92">
        <f>SUM(BF176:BI176)</f>
        <v>161146</v>
      </c>
      <c r="DB176" s="92">
        <f>SUM(BJ176:BM176)</f>
        <v>196596</v>
      </c>
      <c r="DC176" s="92">
        <f>SUM(BN176:BQ176)</f>
        <v>243427</v>
      </c>
      <c r="DD176" s="92">
        <f>SUM(BR176:BU176)</f>
        <v>291911.0748</v>
      </c>
      <c r="DE176" s="92">
        <f>SUM(BV176:BY176)</f>
        <v>337063.08228149998</v>
      </c>
      <c r="DF176" s="92">
        <f>SUM(BZ176:CC176)</f>
        <v>380915.55400091247</v>
      </c>
      <c r="DG176" s="92">
        <f>SUM(CD176:CG176)</f>
        <v>422743.8764545258</v>
      </c>
      <c r="DH176" s="92">
        <f>SUM(CH176:CK176)</f>
        <v>462425.20741485438</v>
      </c>
    </row>
    <row r="177" spans="1:112" ht="12" hidden="1" outlineLevel="1" x14ac:dyDescent="0.3">
      <c r="A177" s="5" t="s">
        <v>2</v>
      </c>
      <c r="B177" s="19" t="s">
        <v>65</v>
      </c>
      <c r="C177" s="19" t="s">
        <v>65</v>
      </c>
      <c r="D177" s="19" t="s">
        <v>65</v>
      </c>
      <c r="E177" s="19" t="s">
        <v>65</v>
      </c>
      <c r="F177" s="19" t="s">
        <v>65</v>
      </c>
      <c r="G177" s="19" t="s">
        <v>65</v>
      </c>
      <c r="H177" s="19" t="s">
        <v>65</v>
      </c>
      <c r="I177" s="19" t="s">
        <v>65</v>
      </c>
      <c r="J177" s="19" t="s">
        <v>65</v>
      </c>
      <c r="K177" s="19" t="s">
        <v>65</v>
      </c>
      <c r="L177" s="16">
        <f t="shared" ref="L177:AQ177" si="3422">L176/H8-1</f>
        <v>0.42606516290726826</v>
      </c>
      <c r="M177" s="16">
        <f t="shared" si="3422"/>
        <v>0.4337221633085897</v>
      </c>
      <c r="N177" s="16">
        <f t="shared" si="3422"/>
        <v>0.4311926605504588</v>
      </c>
      <c r="O177" s="16">
        <f t="shared" si="3422"/>
        <v>0.62545552080119227</v>
      </c>
      <c r="P177" s="16">
        <f t="shared" si="3422"/>
        <v>0.65818393412194487</v>
      </c>
      <c r="Q177" s="16">
        <f t="shared" si="3422"/>
        <v>0.76523702031602703</v>
      </c>
      <c r="R177" s="16">
        <f t="shared" si="3422"/>
        <v>0.82650602409638552</v>
      </c>
      <c r="S177" s="16">
        <f t="shared" si="3422"/>
        <v>0.65478424015009384</v>
      </c>
      <c r="T177" s="16">
        <f t="shared" si="3422"/>
        <v>0.63292547274749711</v>
      </c>
      <c r="U177" s="16">
        <f t="shared" si="3422"/>
        <v>0.57721843003412965</v>
      </c>
      <c r="V177" s="16">
        <f t="shared" si="3422"/>
        <v>0.54746136865342154</v>
      </c>
      <c r="W177" s="16">
        <f t="shared" si="3422"/>
        <v>0.55418535127055302</v>
      </c>
      <c r="X177" s="16">
        <f t="shared" si="3422"/>
        <v>0.56949611092323305</v>
      </c>
      <c r="Y177" s="16">
        <f t="shared" si="3422"/>
        <v>0.65804117974401777</v>
      </c>
      <c r="Z177" s="16">
        <f t="shared" si="3422"/>
        <v>0.62888151944528192</v>
      </c>
      <c r="AA177" s="16">
        <f t="shared" si="3422"/>
        <v>0.63051998954794874</v>
      </c>
      <c r="AB177" s="16">
        <f t="shared" si="3422"/>
        <v>0.59269597580832745</v>
      </c>
      <c r="AC177" s="16">
        <f t="shared" si="3422"/>
        <v>0.536987759446514</v>
      </c>
      <c r="AD177" s="16">
        <f t="shared" si="3422"/>
        <v>0.51490098058065747</v>
      </c>
      <c r="AE177" s="16">
        <f t="shared" si="3422"/>
        <v>0.49142490783779458</v>
      </c>
      <c r="AF177" s="16">
        <f t="shared" si="3422"/>
        <v>0.46919014084507049</v>
      </c>
      <c r="AG177" s="16">
        <f t="shared" si="3422"/>
        <v>0.44304090856414424</v>
      </c>
      <c r="AH177" s="16">
        <f t="shared" si="3422"/>
        <v>0.43311696576301384</v>
      </c>
      <c r="AI177" s="16">
        <f t="shared" si="3422"/>
        <v>0.38225665648188567</v>
      </c>
      <c r="AJ177" s="16">
        <f t="shared" si="3422"/>
        <v>0.3506211792545848</v>
      </c>
      <c r="AK177" s="16">
        <f t="shared" si="3422"/>
        <v>0.32929024180295796</v>
      </c>
      <c r="AL177" s="16">
        <f t="shared" si="3422"/>
        <v>0.30690970750317925</v>
      </c>
      <c r="AM177" s="16">
        <f t="shared" si="3422"/>
        <v>0.31891394385641969</v>
      </c>
      <c r="AN177" s="16">
        <f t="shared" si="3422"/>
        <v>0.3057094320112268</v>
      </c>
      <c r="AO177" s="16">
        <f t="shared" si="3422"/>
        <v>0.26322115384615374</v>
      </c>
      <c r="AP177" s="16">
        <f t="shared" si="3422"/>
        <v>0.1879023605150214</v>
      </c>
      <c r="AQ177" s="16">
        <f t="shared" si="3422"/>
        <v>0.11986043853580775</v>
      </c>
      <c r="AR177" s="16">
        <f t="shared" ref="AR177:BW177" si="3423">AR176/AN8-1</f>
        <v>0.21451993326813557</v>
      </c>
      <c r="AS177" s="16">
        <f t="shared" si="3423"/>
        <v>0.29509066358024683</v>
      </c>
      <c r="AT177" s="16">
        <f t="shared" si="3423"/>
        <v>0.41880733944954129</v>
      </c>
      <c r="AU177" s="16">
        <f t="shared" si="3423"/>
        <v>0.50674089842257519</v>
      </c>
      <c r="AV177" s="16">
        <f t="shared" si="3423"/>
        <v>0.32039017953913573</v>
      </c>
      <c r="AW177" s="16">
        <f t="shared" si="3423"/>
        <v>0.18868764483024947</v>
      </c>
      <c r="AX177" s="16">
        <f t="shared" si="3423"/>
        <v>9.6190888006604025E-2</v>
      </c>
      <c r="AY177" s="16">
        <f t="shared" si="3423"/>
        <v>2.8936319104268637E-2</v>
      </c>
      <c r="AZ177" s="16">
        <f t="shared" si="3423"/>
        <v>2.6064507002404813E-2</v>
      </c>
      <c r="BA177" s="16">
        <f t="shared" si="3423"/>
        <v>1.8137810594687442E-2</v>
      </c>
      <c r="BB177" s="16">
        <f t="shared" si="3423"/>
        <v>7.0708941403066827E-2</v>
      </c>
      <c r="BC177" s="34">
        <f t="shared" si="3423"/>
        <v>0.12841005967604424</v>
      </c>
      <c r="BD177" s="34">
        <f t="shared" si="3423"/>
        <v>0.21151374967874581</v>
      </c>
      <c r="BE177" s="34">
        <f t="shared" si="3423"/>
        <v>0.2125487937543995</v>
      </c>
      <c r="BF177" s="34">
        <f t="shared" si="3423"/>
        <v>0.26436781609195403</v>
      </c>
      <c r="BG177" s="34">
        <f t="shared" si="3423"/>
        <v>0.21687091243888501</v>
      </c>
      <c r="BH177" s="34">
        <f t="shared" si="3423"/>
        <v>0.20152780667598025</v>
      </c>
      <c r="BI177" s="34">
        <f t="shared" si="3423"/>
        <v>0.21076835632718449</v>
      </c>
      <c r="BJ177" s="34">
        <f t="shared" si="3423"/>
        <v>0.19590290444787417</v>
      </c>
      <c r="BK177" s="34">
        <f t="shared" si="3423"/>
        <v>0.21691147694956814</v>
      </c>
      <c r="BL177" s="34">
        <f t="shared" si="3423"/>
        <v>0.2454055409301743</v>
      </c>
      <c r="BM177" s="34">
        <f t="shared" si="3423"/>
        <v>0.23258448581749791</v>
      </c>
      <c r="BN177" s="16">
        <f t="shared" si="3423"/>
        <v>0.28205257054503297</v>
      </c>
      <c r="BO177" s="16">
        <f t="shared" si="3423"/>
        <v>0.24132830788394211</v>
      </c>
      <c r="BP177" s="16">
        <f t="shared" si="3423"/>
        <v>0.22509664150792696</v>
      </c>
      <c r="BQ177" s="16">
        <f t="shared" si="3423"/>
        <v>0.22477974439685577</v>
      </c>
      <c r="BR177" s="34">
        <f t="shared" si="3423"/>
        <v>0.19084851006076042</v>
      </c>
      <c r="BS177" s="34">
        <f t="shared" si="3423"/>
        <v>0.19085846238328497</v>
      </c>
      <c r="BT177" s="34">
        <f t="shared" si="3423"/>
        <v>0.19087835458034652</v>
      </c>
      <c r="BU177" s="34">
        <f t="shared" si="3423"/>
        <v>0.19096655825670728</v>
      </c>
      <c r="BV177" s="34">
        <f t="shared" si="3423"/>
        <v>0.15458574333537478</v>
      </c>
      <c r="BW177" s="34">
        <f t="shared" si="3423"/>
        <v>0.15464352992059749</v>
      </c>
      <c r="BX177" s="34">
        <f t="shared" ref="BX177:CC177" si="3424">BX176/BT8-1</f>
        <v>0.15466643759191223</v>
      </c>
      <c r="BY177" s="34">
        <f t="shared" si="3424"/>
        <v>0.15478436168360532</v>
      </c>
      <c r="BZ177" s="34">
        <f t="shared" si="3424"/>
        <v>0.13003130790770112</v>
      </c>
      <c r="CA177" s="34">
        <f t="shared" si="3424"/>
        <v>0.13008967158409646</v>
      </c>
      <c r="CB177" s="34">
        <f t="shared" si="3424"/>
        <v>0.13010030654361371</v>
      </c>
      <c r="CC177" s="34">
        <f t="shared" si="3424"/>
        <v>0.1301666971126012</v>
      </c>
      <c r="CD177" s="34">
        <f t="shared" ref="CD177" si="3425">CD176/BZ8-1</f>
        <v>0.10977873962043638</v>
      </c>
      <c r="CE177" s="34">
        <f t="shared" ref="CE177" si="3426">CE176/CA8-1</f>
        <v>0.10981365476947924</v>
      </c>
      <c r="CF177" s="34">
        <f t="shared" ref="CF177" si="3427">CF176/CB8-1</f>
        <v>0.10981388870551401</v>
      </c>
      <c r="CG177" s="34">
        <f t="shared" ref="CG177" si="3428">CG176/CC8-1</f>
        <v>0.10982758380351054</v>
      </c>
      <c r="CH177" s="34">
        <f t="shared" ref="CH177" si="3429">CH176/CD8-1</f>
        <v>9.3853268735660356E-2</v>
      </c>
      <c r="CI177" s="34">
        <f t="shared" ref="CI177" si="3430">CI176/CE8-1</f>
        <v>9.3865503389358063E-2</v>
      </c>
      <c r="CJ177" s="34">
        <f t="shared" ref="CJ177" si="3431">CJ176/CF8-1</f>
        <v>9.386637064153347E-2</v>
      </c>
      <c r="CK177" s="34">
        <f t="shared" ref="CK177" si="3432">CK176/CG8-1</f>
        <v>9.3876311948967173E-2</v>
      </c>
      <c r="CL177" s="34"/>
      <c r="CM177" s="89" t="s">
        <v>65</v>
      </c>
      <c r="CN177" s="15" t="s">
        <v>65</v>
      </c>
      <c r="CO177" s="90">
        <f t="shared" ref="CO177:CY177" si="3433">CO176/CN8-1</f>
        <v>-0.21048876769662472</v>
      </c>
      <c r="CP177" s="16">
        <f t="shared" si="3433"/>
        <v>0.63758953924535788</v>
      </c>
      <c r="CQ177" s="90">
        <f t="shared" si="3433"/>
        <v>0.65373604351560255</v>
      </c>
      <c r="CR177" s="16">
        <f t="shared" si="3433"/>
        <v>0.58927949878176134</v>
      </c>
      <c r="CS177" s="90">
        <f t="shared" si="3433"/>
        <v>0.58981264637002351</v>
      </c>
      <c r="CT177" s="16">
        <f t="shared" si="3433"/>
        <v>0.4748000743909242</v>
      </c>
      <c r="CU177" s="90">
        <f t="shared" si="3433"/>
        <v>0.36728255971158186</v>
      </c>
      <c r="CV177" s="90">
        <f t="shared" si="3433"/>
        <v>0.29624445575510805</v>
      </c>
      <c r="CW177" s="90">
        <f t="shared" si="3433"/>
        <v>0.21021613822509666</v>
      </c>
      <c r="CX177" s="90">
        <f t="shared" si="3433"/>
        <v>0.33880467868217501</v>
      </c>
      <c r="CY177" s="90">
        <f t="shared" si="3433"/>
        <v>4.0049071641115708E-2</v>
      </c>
      <c r="CZ177" s="90">
        <f>CZ176/CY8-1</f>
        <v>0.15775996339349363</v>
      </c>
      <c r="DA177" s="90">
        <f t="shared" ref="DA177:DG177" si="3434">DA176/CZ8-1</f>
        <v>0.22128414223785131</v>
      </c>
      <c r="DB177" s="90">
        <f t="shared" si="3434"/>
        <v>0.22389063200358583</v>
      </c>
      <c r="DC177" s="90">
        <f t="shared" si="3434"/>
        <v>0.24087289854924721</v>
      </c>
      <c r="DD177" s="90">
        <f t="shared" si="3434"/>
        <v>0.19089261909575894</v>
      </c>
      <c r="DE177" s="90">
        <f t="shared" si="3434"/>
        <v>0.15467726776873891</v>
      </c>
      <c r="DF177" s="90">
        <f t="shared" si="3434"/>
        <v>0.13010167539733364</v>
      </c>
      <c r="DG177" s="90">
        <f t="shared" si="3434"/>
        <v>0.10980996185184178</v>
      </c>
      <c r="DH177" s="90">
        <f>DH176/DG8-1</f>
        <v>9.3866128335503118E-2</v>
      </c>
    </row>
    <row r="178" spans="1:112" hidden="1" outlineLevel="1" x14ac:dyDescent="0.25">
      <c r="CM178" s="91"/>
      <c r="CO178" s="91"/>
      <c r="CQ178" s="91"/>
      <c r="CS178" s="91"/>
      <c r="CU178" s="91"/>
      <c r="CV178" s="91"/>
      <c r="CW178" s="91"/>
      <c r="CX178" s="91"/>
      <c r="CY178" s="91"/>
      <c r="CZ178" s="91"/>
      <c r="DA178" s="91"/>
      <c r="DC178" s="91"/>
      <c r="DD178" s="91"/>
      <c r="DE178" s="91"/>
      <c r="DF178" s="91"/>
      <c r="DG178" s="91"/>
      <c r="DH178" s="91"/>
    </row>
    <row r="179" spans="1:112" ht="14.5" hidden="1" outlineLevel="1" x14ac:dyDescent="0.55000000000000004">
      <c r="A179" s="47" t="s">
        <v>66</v>
      </c>
      <c r="B179" s="23" t="s">
        <v>65</v>
      </c>
      <c r="C179" s="23" t="s">
        <v>65</v>
      </c>
      <c r="D179" s="23" t="s">
        <v>65</v>
      </c>
      <c r="E179" s="23" t="s">
        <v>65</v>
      </c>
      <c r="F179" s="23" t="s">
        <v>65</v>
      </c>
      <c r="G179" s="23" t="s">
        <v>65</v>
      </c>
      <c r="H179" s="23" t="s">
        <v>65</v>
      </c>
      <c r="I179" s="23" t="s">
        <v>65</v>
      </c>
      <c r="J179" s="23" t="s">
        <v>65</v>
      </c>
      <c r="K179" s="18">
        <f t="shared" ref="K179:AP179" si="3435">K157-K162</f>
        <v>1217</v>
      </c>
      <c r="L179" s="18">
        <f t="shared" si="3435"/>
        <v>1314</v>
      </c>
      <c r="M179" s="18">
        <f t="shared" si="3435"/>
        <v>1608</v>
      </c>
      <c r="N179" s="18">
        <f t="shared" si="3435"/>
        <v>1462</v>
      </c>
      <c r="O179" s="18">
        <f t="shared" si="3435"/>
        <v>1826</v>
      </c>
      <c r="P179" s="18">
        <f t="shared" si="3435"/>
        <v>2018</v>
      </c>
      <c r="Q179" s="18">
        <f t="shared" si="3435"/>
        <v>2587</v>
      </c>
      <c r="R179" s="18">
        <f t="shared" si="3435"/>
        <v>2511</v>
      </c>
      <c r="S179" s="18">
        <f t="shared" si="3435"/>
        <v>2880</v>
      </c>
      <c r="T179" s="18">
        <f t="shared" si="3435"/>
        <v>3182</v>
      </c>
      <c r="U179" s="18">
        <f t="shared" si="3435"/>
        <v>3954</v>
      </c>
      <c r="V179" s="18">
        <f t="shared" si="3435"/>
        <v>3731</v>
      </c>
      <c r="W179" s="18">
        <f t="shared" si="3435"/>
        <v>4374</v>
      </c>
      <c r="X179" s="18">
        <f t="shared" si="3435"/>
        <v>4843</v>
      </c>
      <c r="Y179" s="18">
        <f t="shared" si="3435"/>
        <v>6163</v>
      </c>
      <c r="Z179" s="18">
        <f t="shared" si="3435"/>
        <v>5584</v>
      </c>
      <c r="AA179" s="18">
        <f t="shared" si="3435"/>
        <v>6437</v>
      </c>
      <c r="AB179" s="18">
        <f t="shared" si="3435"/>
        <v>7042</v>
      </c>
      <c r="AC179" s="18">
        <f t="shared" si="3435"/>
        <v>8845</v>
      </c>
      <c r="AD179" s="18">
        <f t="shared" si="3435"/>
        <v>8054</v>
      </c>
      <c r="AE179" s="18">
        <f t="shared" si="3435"/>
        <v>9462</v>
      </c>
      <c r="AF179" s="18">
        <f t="shared" si="3435"/>
        <v>10200</v>
      </c>
      <c r="AG179" s="18">
        <f t="shared" si="3435"/>
        <v>12643</v>
      </c>
      <c r="AH179" s="18">
        <f t="shared" si="3435"/>
        <v>11430</v>
      </c>
      <c r="AI179" s="18">
        <f t="shared" si="3435"/>
        <v>12858</v>
      </c>
      <c r="AJ179" s="18">
        <f t="shared" si="3435"/>
        <v>13886</v>
      </c>
      <c r="AK179" s="18">
        <f t="shared" si="3435"/>
        <v>17262</v>
      </c>
      <c r="AL179" s="18">
        <f t="shared" si="3435"/>
        <v>15580</v>
      </c>
      <c r="AM179" s="18">
        <f t="shared" si="3435"/>
        <v>17460</v>
      </c>
      <c r="AN179" s="18">
        <f t="shared" si="3435"/>
        <v>17949</v>
      </c>
      <c r="AO179" s="18">
        <f t="shared" si="3435"/>
        <v>21337</v>
      </c>
      <c r="AP179" s="18">
        <f t="shared" si="3435"/>
        <v>18012</v>
      </c>
      <c r="AQ179" s="18">
        <f t="shared" ref="AQ179:BC179" si="3436">AQ157-AQ162</f>
        <v>18984</v>
      </c>
      <c r="AR179" s="18">
        <f t="shared" si="3436"/>
        <v>21356</v>
      </c>
      <c r="AS179" s="18">
        <f t="shared" si="3436"/>
        <v>27733</v>
      </c>
      <c r="AT179" s="18">
        <f t="shared" si="3436"/>
        <v>25465</v>
      </c>
      <c r="AU179" s="18">
        <f t="shared" si="3436"/>
        <v>28095</v>
      </c>
      <c r="AV179" s="18">
        <f t="shared" si="3436"/>
        <v>28751</v>
      </c>
      <c r="AW179" s="18">
        <f t="shared" si="3436"/>
        <v>33086.542999999998</v>
      </c>
      <c r="AX179" s="18">
        <f t="shared" si="3436"/>
        <v>28801</v>
      </c>
      <c r="AY179" s="18">
        <f t="shared" si="3436"/>
        <v>30085</v>
      </c>
      <c r="AZ179" s="18">
        <f t="shared" si="3436"/>
        <v>29503</v>
      </c>
      <c r="BA179" s="18">
        <f t="shared" si="3436"/>
        <v>34177</v>
      </c>
      <c r="BB179" s="18">
        <f t="shared" si="3436"/>
        <v>29461</v>
      </c>
      <c r="BC179" s="18">
        <f t="shared" si="3436"/>
        <v>32273</v>
      </c>
      <c r="BD179" s="18">
        <f t="shared" ref="BD179:BE179" si="3437">BD157-BD162</f>
        <v>33499</v>
      </c>
      <c r="BE179" s="18">
        <f t="shared" si="3437"/>
        <v>39295</v>
      </c>
      <c r="BF179" s="18">
        <f t="shared" ref="BF179:BG179" si="3438">BF157-BF162</f>
        <v>36394</v>
      </c>
      <c r="BG179" s="18">
        <f t="shared" si="3438"/>
        <v>39442</v>
      </c>
      <c r="BH179" s="18">
        <f t="shared" ref="BH179:BI179" si="3439">BH157-BH162</f>
        <v>41133</v>
      </c>
      <c r="BI179" s="18">
        <f t="shared" si="3439"/>
        <v>48450</v>
      </c>
      <c r="BJ179" s="18">
        <f t="shared" ref="BJ179" si="3440">BJ157-BJ162</f>
        <v>43551</v>
      </c>
      <c r="BK179" s="18">
        <f t="shared" ref="BK179:BL179" si="3441">BK157-BK162</f>
        <v>47598</v>
      </c>
      <c r="BL179" s="18">
        <f t="shared" si="3441"/>
        <v>50830</v>
      </c>
      <c r="BM179" s="18">
        <f t="shared" ref="BM179" si="3442">BM157-BM162</f>
        <v>59405</v>
      </c>
      <c r="BN179" s="18">
        <f t="shared" ref="BN179:BQ179" si="3443">BN157-BN162</f>
        <v>54219.22</v>
      </c>
      <c r="BO179" s="18">
        <f t="shared" si="3443"/>
        <v>58991.22</v>
      </c>
      <c r="BP179" s="18">
        <f t="shared" si="3443"/>
        <v>62805.29</v>
      </c>
      <c r="BQ179" s="18">
        <f t="shared" si="3443"/>
        <v>73400.02</v>
      </c>
      <c r="BR179" s="18">
        <f>BR157-BR162</f>
        <v>66593.006999999998</v>
      </c>
      <c r="BS179" s="18">
        <f t="shared" ref="BS179:BU179" si="3444">BS157-BS162</f>
        <v>70261.083400000003</v>
      </c>
      <c r="BT179" s="18">
        <f t="shared" si="3444"/>
        <v>74806.686799999996</v>
      </c>
      <c r="BU179" s="18">
        <f t="shared" si="3444"/>
        <v>87436.797600000005</v>
      </c>
      <c r="BV179" s="18">
        <f t="shared" ref="BV179:CC179" si="3445">BV157-BV162</f>
        <v>76896.444404999987</v>
      </c>
      <c r="BW179" s="18">
        <f t="shared" si="3445"/>
        <v>81133.742427000005</v>
      </c>
      <c r="BX179" s="18">
        <f t="shared" si="3445"/>
        <v>86386.275953999997</v>
      </c>
      <c r="BY179" s="18">
        <f t="shared" si="3445"/>
        <v>100993.8569955</v>
      </c>
      <c r="BZ179" s="18">
        <f t="shared" si="3445"/>
        <v>86883.469867064996</v>
      </c>
      <c r="CA179" s="18">
        <f t="shared" si="3445"/>
        <v>91671.127926164991</v>
      </c>
      <c r="CB179" s="18">
        <f t="shared" si="3445"/>
        <v>97605.814455479995</v>
      </c>
      <c r="CC179" s="18">
        <f t="shared" si="3445"/>
        <v>114131.59487720249</v>
      </c>
      <c r="CD179" s="18">
        <f t="shared" ref="CD179:CG179" si="3446">CD157-CD162</f>
        <v>96424.675408080671</v>
      </c>
      <c r="CE179" s="18">
        <f t="shared" si="3446"/>
        <v>101738.40214328229</v>
      </c>
      <c r="CF179" s="18">
        <f t="shared" si="3446"/>
        <v>108325.90618615532</v>
      </c>
      <c r="CG179" s="18">
        <f t="shared" si="3446"/>
        <v>126680.82398263249</v>
      </c>
      <c r="CH179" s="18">
        <f t="shared" ref="CH179:CK179" si="3447">CH157-CH162</f>
        <v>105486.76414899236</v>
      </c>
      <c r="CI179" s="18">
        <f t="shared" si="3447"/>
        <v>111300.76893276053</v>
      </c>
      <c r="CJ179" s="18">
        <f t="shared" si="3447"/>
        <v>118509.47298751923</v>
      </c>
      <c r="CK179" s="18">
        <f t="shared" si="3447"/>
        <v>138596.72573776974</v>
      </c>
      <c r="CL179" s="18"/>
      <c r="CM179" s="96">
        <f>SUM(B179:E179)</f>
        <v>0</v>
      </c>
      <c r="CN179" s="18">
        <f>SUM(F179:I179)</f>
        <v>0</v>
      </c>
      <c r="CO179" s="96">
        <f>SUM(J179:M179)</f>
        <v>4139</v>
      </c>
      <c r="CP179" s="18">
        <f>SUM(N179:Q179)</f>
        <v>7893</v>
      </c>
      <c r="CQ179" s="96">
        <f>SUM(R179:U179)</f>
        <v>12527</v>
      </c>
      <c r="CR179" s="18">
        <f>SUM(V179:Y179)</f>
        <v>19111</v>
      </c>
      <c r="CS179" s="96">
        <f>SUM(Z179:AC179)</f>
        <v>27908</v>
      </c>
      <c r="CT179" s="18">
        <f>SUM(AD179:AG179)</f>
        <v>40359</v>
      </c>
      <c r="CU179" s="96">
        <f>SUM(AH179:AK179)</f>
        <v>55436</v>
      </c>
      <c r="CV179" s="96">
        <f>SUM(AL179:AO179)</f>
        <v>72326</v>
      </c>
      <c r="CW179" s="96">
        <f>SUM(AP179:AS179)</f>
        <v>86085</v>
      </c>
      <c r="CX179" s="96">
        <f>SUM(AT179:AW179)</f>
        <v>115397.54300000001</v>
      </c>
      <c r="CY179" s="96">
        <f>SUM(AX179:BA179)</f>
        <v>122566</v>
      </c>
      <c r="CZ179" s="96">
        <f>SUM(BB179:BE179)</f>
        <v>134528</v>
      </c>
      <c r="DA179" s="96">
        <f>SUM(BF179:BI179)</f>
        <v>165419</v>
      </c>
      <c r="DB179" s="18">
        <f>SUM(BJ179:BM179)</f>
        <v>201384</v>
      </c>
      <c r="DC179" s="96">
        <f>SUM(BN179:BQ179)</f>
        <v>249415.75</v>
      </c>
      <c r="DD179" s="96">
        <f>SUM(BR179:BU179)</f>
        <v>299097.5748</v>
      </c>
      <c r="DE179" s="96">
        <f>SUM(BV179:BY179)</f>
        <v>345410.31978149997</v>
      </c>
      <c r="DF179" s="96">
        <f>SUM(BZ179:CC179)</f>
        <v>390292.00712591241</v>
      </c>
      <c r="DG179" s="96">
        <f>SUM(CD179:CG179)</f>
        <v>433169.8077201508</v>
      </c>
      <c r="DH179" s="96">
        <f>SUM(CH179:CK179)</f>
        <v>473893.73180704186</v>
      </c>
    </row>
    <row r="180" spans="1:112" ht="12" hidden="1" outlineLevel="1" x14ac:dyDescent="0.3">
      <c r="A180" s="48" t="s">
        <v>1</v>
      </c>
      <c r="B180" s="19" t="s">
        <v>65</v>
      </c>
      <c r="C180" s="19" t="s">
        <v>65</v>
      </c>
      <c r="D180" s="19" t="s">
        <v>65</v>
      </c>
      <c r="E180" s="19" t="s">
        <v>65</v>
      </c>
      <c r="F180" s="19" t="s">
        <v>65</v>
      </c>
      <c r="G180" s="19" t="s">
        <v>65</v>
      </c>
      <c r="H180" s="19" t="s">
        <v>65</v>
      </c>
      <c r="I180" s="19" t="s">
        <v>65</v>
      </c>
      <c r="J180" s="19" t="s">
        <v>65</v>
      </c>
      <c r="K180" s="16">
        <f t="shared" ref="K180:AP180" si="3448">IF(AND(J157&lt;0,K179&gt;0),"n/a",K179/J157-1)</f>
        <v>0.15050103989412</v>
      </c>
      <c r="L180" s="16">
        <f t="shared" si="3448"/>
        <v>0.11005793590049007</v>
      </c>
      <c r="M180" s="16">
        <f t="shared" si="3448"/>
        <v>0.27403876627410195</v>
      </c>
      <c r="N180" s="16">
        <f t="shared" si="3448"/>
        <v>-7.7602523659305978E-2</v>
      </c>
      <c r="O180" s="16">
        <f t="shared" si="3448"/>
        <v>0.25240054869684503</v>
      </c>
      <c r="P180" s="16">
        <f t="shared" si="3448"/>
        <v>0.11307225592939885</v>
      </c>
      <c r="Q180" s="16">
        <f t="shared" si="3448"/>
        <v>0.28323412698412698</v>
      </c>
      <c r="R180" s="16">
        <f t="shared" si="3448"/>
        <v>-2.8626692456479641E-2</v>
      </c>
      <c r="S180" s="16">
        <f t="shared" si="3448"/>
        <v>0.15107913669064743</v>
      </c>
      <c r="T180" s="16">
        <f t="shared" si="3448"/>
        <v>9.3470790378006763E-2</v>
      </c>
      <c r="U180" s="16">
        <f t="shared" si="3448"/>
        <v>0.23446768654386507</v>
      </c>
      <c r="V180" s="16">
        <f t="shared" si="3448"/>
        <v>-3.1160737470786848E-2</v>
      </c>
      <c r="W180" s="16">
        <f t="shared" si="3448"/>
        <v>0.23454699407281954</v>
      </c>
      <c r="X180" s="16">
        <f t="shared" si="3448"/>
        <v>0.19816922315685304</v>
      </c>
      <c r="Y180" s="16">
        <f t="shared" si="3448"/>
        <v>0.36925127749389031</v>
      </c>
      <c r="Z180" s="16">
        <f t="shared" si="3448"/>
        <v>-4.3999315185755838E-2</v>
      </c>
      <c r="AA180" s="16">
        <f t="shared" si="3448"/>
        <v>0.19602378298030465</v>
      </c>
      <c r="AB180" s="16">
        <f t="shared" si="3448"/>
        <v>9.4157862026103212E-2</v>
      </c>
      <c r="AC180" s="16">
        <f t="shared" si="3448"/>
        <v>0.26158893167879049</v>
      </c>
      <c r="AD180" s="16">
        <f t="shared" si="3448"/>
        <v>-8.5707798842093341E-2</v>
      </c>
      <c r="AE180" s="16">
        <f t="shared" si="3448"/>
        <v>0.17803784860557759</v>
      </c>
      <c r="AF180" s="16">
        <f t="shared" si="3448"/>
        <v>9.4303186353395629E-2</v>
      </c>
      <c r="AG180" s="16">
        <f t="shared" si="3448"/>
        <v>0.22414794732765309</v>
      </c>
      <c r="AH180" s="16">
        <f t="shared" si="3448"/>
        <v>-0.11887141535615176</v>
      </c>
      <c r="AI180" s="16">
        <f t="shared" si="3448"/>
        <v>7.4544542871469055E-2</v>
      </c>
      <c r="AJ180" s="16">
        <f t="shared" si="3448"/>
        <v>4.9504950495049549E-2</v>
      </c>
      <c r="AK180" s="16">
        <f t="shared" si="3448"/>
        <v>0.25752167261601233</v>
      </c>
      <c r="AL180" s="16">
        <f t="shared" si="3448"/>
        <v>-7.8869575499586175E-2</v>
      </c>
      <c r="AM180" s="16">
        <f t="shared" si="3448"/>
        <v>0.15805531604430589</v>
      </c>
      <c r="AN180" s="16">
        <f t="shared" si="3448"/>
        <v>6.2983032779603709E-2</v>
      </c>
      <c r="AO180" s="16">
        <f t="shared" si="3448"/>
        <v>0.20875821436664399</v>
      </c>
      <c r="AP180" s="16">
        <f t="shared" si="3448"/>
        <v>-0.14562185750877521</v>
      </c>
      <c r="AQ180" s="16">
        <f t="shared" ref="AQ180:BM180" si="3449">IF(AND(AP157&lt;0,AQ179&gt;0),"n/a",AQ179/AP157-1)</f>
        <v>7.0305012121553823E-2</v>
      </c>
      <c r="AR180" s="16">
        <f t="shared" si="3449"/>
        <v>0.14282656392144277</v>
      </c>
      <c r="AS180" s="16">
        <f t="shared" si="3449"/>
        <v>0.29170936190032615</v>
      </c>
      <c r="AT180" s="16">
        <f t="shared" si="3449"/>
        <v>-9.2868338557993702E-2</v>
      </c>
      <c r="AU180" s="16">
        <f t="shared" si="3449"/>
        <v>7.3516487715410195E-2</v>
      </c>
      <c r="AV180" s="16">
        <f t="shared" si="3449"/>
        <v>-1.1211610551294826E-2</v>
      </c>
      <c r="AW180" s="16">
        <f t="shared" si="3449"/>
        <v>0.14052199241640806</v>
      </c>
      <c r="AX180" s="16">
        <f t="shared" si="3449"/>
        <v>-0.14463484897983425</v>
      </c>
      <c r="AY180" s="16">
        <f t="shared" si="3449"/>
        <v>7.8006306435430606E-2</v>
      </c>
      <c r="AZ180" s="16">
        <f t="shared" si="3449"/>
        <v>2.3627784331413437E-2</v>
      </c>
      <c r="BA180" s="16">
        <f t="shared" si="3449"/>
        <v>0.23320343508695962</v>
      </c>
      <c r="BB180" s="16">
        <f t="shared" si="3449"/>
        <v>-8.4066531944660294E-2</v>
      </c>
      <c r="BC180" s="34">
        <f t="shared" si="3449"/>
        <v>0.12665386629429221</v>
      </c>
      <c r="BD180" s="34">
        <f t="shared" si="3449"/>
        <v>4.6876464889527902E-2</v>
      </c>
      <c r="BE180" s="34">
        <f t="shared" si="3449"/>
        <v>0.1507936507936507</v>
      </c>
      <c r="BF180" s="34">
        <f t="shared" si="3449"/>
        <v>-9.2667846725337233E-2</v>
      </c>
      <c r="BG180" s="34">
        <f t="shared" si="3449"/>
        <v>8.1936634206555947E-2</v>
      </c>
      <c r="BH180" s="34">
        <f t="shared" si="3449"/>
        <v>5.2775716004197504E-2</v>
      </c>
      <c r="BI180" s="34">
        <f t="shared" si="3449"/>
        <v>0.19367316267954382</v>
      </c>
      <c r="BJ180" s="34">
        <f t="shared" si="3449"/>
        <v>-9.990699596982533E-2</v>
      </c>
      <c r="BK180" s="34">
        <f t="shared" si="3449"/>
        <v>0.1248759275889777</v>
      </c>
      <c r="BL180" s="34">
        <f t="shared" si="3449"/>
        <v>6.9744928024244368E-2</v>
      </c>
      <c r="BM180" s="34">
        <f t="shared" si="3449"/>
        <v>0.15930291557706577</v>
      </c>
      <c r="BN180" s="16">
        <f t="shared" ref="BN180:BQ180" si="3450">IF(AND(BM157&lt;0,BN179&gt;0),"n/a",BN179/BM157-1)</f>
        <v>-9.4731938623879186E-2</v>
      </c>
      <c r="BO180" s="16">
        <f t="shared" si="3450"/>
        <v>5.5076765576055786E-2</v>
      </c>
      <c r="BP180" s="16">
        <f t="shared" si="3450"/>
        <v>6.465487575947737E-2</v>
      </c>
      <c r="BQ180" s="16">
        <f t="shared" si="3450"/>
        <v>0.16869168186310435</v>
      </c>
      <c r="BR180" s="34">
        <f>IF(AND(BQ157&lt;0,BR179&gt;0),"n/a",BR179/BQ157-1)</f>
        <v>-9.2738571460879826E-2</v>
      </c>
      <c r="BS180" s="34">
        <f t="shared" ref="BS180" si="3451">IF(AND(BR157&lt;0,BS179&gt;0),"n/a",BS179/BR157-1)</f>
        <v>5.5082005832834735E-2</v>
      </c>
      <c r="BT180" s="34">
        <f t="shared" ref="BT180" si="3452">IF(AND(BS157&lt;0,BT179&gt;0),"n/a",BT179/BS157-1)</f>
        <v>6.4695891096948177E-2</v>
      </c>
      <c r="BU180" s="34">
        <f t="shared" ref="BU180" si="3453">IF(AND(BT157&lt;0,BU179&gt;0),"n/a",BU179/BT157-1)</f>
        <v>0.16883665538840598</v>
      </c>
      <c r="BV180" s="34">
        <f t="shared" ref="BV180" si="3454">IF(AND(BU157&lt;0,BV179&gt;0),"n/a",BV179/BU157-1)</f>
        <v>-0.12054825295888949</v>
      </c>
      <c r="BW180" s="34">
        <f t="shared" ref="BW180" si="3455">IF(AND(BV157&lt;0,BW179&gt;0),"n/a",BW179/BV157-1)</f>
        <v>5.5103952527153499E-2</v>
      </c>
      <c r="BX180" s="34">
        <f t="shared" ref="BX180" si="3456">IF(AND(BW157&lt;0,BX179&gt;0),"n/a",BX179/BW157-1)</f>
        <v>6.473919937473549E-2</v>
      </c>
      <c r="BY180" s="34">
        <f t="shared" ref="BY180" si="3457">IF(AND(BX157&lt;0,BY179&gt;0),"n/a",BY179/BX157-1)</f>
        <v>0.16909608476789084</v>
      </c>
      <c r="BZ180" s="34">
        <f t="shared" ref="BZ180" si="3458">IF(AND(BY157&lt;0,BZ179&gt;0),"n/a",BZ179/BY157-1)</f>
        <v>-0.13971530099166052</v>
      </c>
      <c r="CA180" s="34">
        <f t="shared" ref="CA180" si="3459">IF(AND(BZ157&lt;0,CA179&gt;0),"n/a",CA179/BZ157-1)</f>
        <v>5.5104360661760943E-2</v>
      </c>
      <c r="CB180" s="34">
        <f t="shared" ref="CB180" si="3460">IF(AND(CA157&lt;0,CB179&gt;0),"n/a",CB179/CA157-1)</f>
        <v>6.4738884134762698E-2</v>
      </c>
      <c r="CC180" s="34">
        <f t="shared" ref="CC180" si="3461">IF(AND(CB157&lt;0,CC179&gt;0),"n/a",CC179/CB157-1)</f>
        <v>0.1693114340976094</v>
      </c>
      <c r="CD180" s="34">
        <f t="shared" ref="CD180" si="3462">IF(AND(CC157&lt;0,CD179&gt;0),"n/a",CD179/CC157-1)</f>
        <v>-0.15514476502473484</v>
      </c>
      <c r="CE180" s="34">
        <f t="shared" ref="CE180" si="3463">IF(AND(CD157&lt;0,CE179&gt;0),"n/a",CE179/CD157-1)</f>
        <v>5.5107540810620304E-2</v>
      </c>
      <c r="CF180" s="34">
        <f t="shared" ref="CF180" si="3464">IF(AND(CE157&lt;0,CF179&gt;0),"n/a",CF179/CE157-1)</f>
        <v>6.4749434865269295E-2</v>
      </c>
      <c r="CG180" s="34">
        <f t="shared" ref="CG180" si="3465">IF(AND(CF157&lt;0,CG179&gt;0),"n/a",CG179/CF157-1)</f>
        <v>0.16944162705580967</v>
      </c>
      <c r="CH180" s="34">
        <f t="shared" ref="CH180" si="3466">IF(AND(CG157&lt;0,CH179&gt;0),"n/a",CH179/CG157-1)</f>
        <v>-0.16730282585267808</v>
      </c>
      <c r="CI180" s="34">
        <f t="shared" ref="CI180" si="3467">IF(AND(CH157&lt;0,CI179&gt;0),"n/a",CI179/CH157-1)</f>
        <v>5.5115964838549081E-2</v>
      </c>
      <c r="CJ180" s="34">
        <f t="shared" ref="CJ180" si="3468">IF(AND(CI157&lt;0,CJ179&gt;0),"n/a",CJ179/CI157-1)</f>
        <v>6.476778304302333E-2</v>
      </c>
      <c r="CK180" s="34">
        <f t="shared" ref="CK180" si="3469">IF(AND(CJ157&lt;0,CK179&gt;0),"n/a",CK179/CJ157-1)</f>
        <v>0.16949913153664942</v>
      </c>
      <c r="CL180" s="34"/>
      <c r="CM180" s="89" t="s">
        <v>65</v>
      </c>
      <c r="CN180" s="15" t="s">
        <v>65</v>
      </c>
      <c r="CO180" s="89" t="s">
        <v>65</v>
      </c>
      <c r="CP180" s="15" t="s">
        <v>65</v>
      </c>
      <c r="CQ180" s="89" t="s">
        <v>65</v>
      </c>
      <c r="CR180" s="15" t="s">
        <v>65</v>
      </c>
      <c r="CS180" s="89" t="s">
        <v>65</v>
      </c>
      <c r="CT180" s="15" t="s">
        <v>65</v>
      </c>
      <c r="CU180" s="89" t="s">
        <v>65</v>
      </c>
      <c r="CV180" s="89" t="s">
        <v>65</v>
      </c>
      <c r="CW180" s="89" t="s">
        <v>65</v>
      </c>
      <c r="CX180" s="89" t="s">
        <v>65</v>
      </c>
      <c r="CY180" s="89" t="s">
        <v>65</v>
      </c>
      <c r="CZ180" s="89" t="s">
        <v>65</v>
      </c>
      <c r="DA180" s="89" t="s">
        <v>65</v>
      </c>
      <c r="DB180" s="15" t="s">
        <v>65</v>
      </c>
      <c r="DC180" s="89" t="s">
        <v>65</v>
      </c>
      <c r="DD180" s="89" t="s">
        <v>65</v>
      </c>
      <c r="DE180" s="89" t="s">
        <v>65</v>
      </c>
      <c r="DF180" s="89" t="s">
        <v>65</v>
      </c>
      <c r="DG180" s="89" t="s">
        <v>65</v>
      </c>
      <c r="DH180" s="89" t="s">
        <v>65</v>
      </c>
    </row>
    <row r="181" spans="1:112" ht="12" hidden="1" outlineLevel="1" x14ac:dyDescent="0.3">
      <c r="A181" s="48" t="s">
        <v>2</v>
      </c>
      <c r="B181" s="19" t="s">
        <v>65</v>
      </c>
      <c r="C181" s="19" t="s">
        <v>65</v>
      </c>
      <c r="D181" s="19" t="s">
        <v>65</v>
      </c>
      <c r="E181" s="19" t="s">
        <v>65</v>
      </c>
      <c r="F181" s="19" t="s">
        <v>65</v>
      </c>
      <c r="G181" s="19" t="s">
        <v>65</v>
      </c>
      <c r="H181" s="19" t="s">
        <v>65</v>
      </c>
      <c r="I181" s="19" t="s">
        <v>65</v>
      </c>
      <c r="J181" s="19" t="s">
        <v>65</v>
      </c>
      <c r="K181" s="16">
        <f t="shared" ref="K181:AP181" si="3470">IF(AND(G157&lt;0,K179&gt;0),"n/a",K179/G157-1)</f>
        <v>0.3603845293986141</v>
      </c>
      <c r="L181" s="16">
        <f t="shared" si="3470"/>
        <v>0.37735849056603765</v>
      </c>
      <c r="M181" s="16">
        <f t="shared" si="3470"/>
        <v>0.42175066312997345</v>
      </c>
      <c r="N181" s="16">
        <f t="shared" si="3470"/>
        <v>0.38211382113821135</v>
      </c>
      <c r="O181" s="16">
        <f t="shared" si="3470"/>
        <v>0.5425919261448211</v>
      </c>
      <c r="P181" s="16">
        <f t="shared" si="3470"/>
        <v>0.59888695916737422</v>
      </c>
      <c r="Q181" s="16">
        <f t="shared" si="3470"/>
        <v>0.63217665615141949</v>
      </c>
      <c r="R181" s="16">
        <f t="shared" si="3470"/>
        <v>0.72222222222222232</v>
      </c>
      <c r="S181" s="16">
        <f t="shared" si="3470"/>
        <v>0.58852730281301713</v>
      </c>
      <c r="T181" s="16">
        <f t="shared" si="3470"/>
        <v>0.57837301587301582</v>
      </c>
      <c r="U181" s="16">
        <f t="shared" si="3470"/>
        <v>0.5295938104448743</v>
      </c>
      <c r="V181" s="16">
        <f t="shared" si="3470"/>
        <v>0.49120703437250191</v>
      </c>
      <c r="W181" s="16">
        <f t="shared" si="3470"/>
        <v>0.50309278350515463</v>
      </c>
      <c r="X181" s="16">
        <f t="shared" si="3470"/>
        <v>0.51201998126756165</v>
      </c>
      <c r="Y181" s="16">
        <f t="shared" si="3470"/>
        <v>0.60036354193715913</v>
      </c>
      <c r="Z181" s="16">
        <f t="shared" si="3470"/>
        <v>0.57606548123059564</v>
      </c>
      <c r="AA181" s="16">
        <f t="shared" si="3470"/>
        <v>0.59252845126175169</v>
      </c>
      <c r="AB181" s="16">
        <f t="shared" si="3470"/>
        <v>0.5645412130637637</v>
      </c>
      <c r="AC181" s="16">
        <f t="shared" si="3470"/>
        <v>0.51429549734634472</v>
      </c>
      <c r="AD181" s="16">
        <f t="shared" si="3470"/>
        <v>0.49646971386101812</v>
      </c>
      <c r="AE181" s="16">
        <f t="shared" si="3470"/>
        <v>0.47016780609073949</v>
      </c>
      <c r="AF181" s="16">
        <f t="shared" si="3470"/>
        <v>0.45485665382969609</v>
      </c>
      <c r="AG181" s="16">
        <f t="shared" si="3470"/>
        <v>0.43523668974912022</v>
      </c>
      <c r="AH181" s="16">
        <f t="shared" si="3470"/>
        <v>0.42305776892430269</v>
      </c>
      <c r="AI181" s="16">
        <f t="shared" si="3470"/>
        <v>0.37946572256195688</v>
      </c>
      <c r="AJ181" s="16">
        <f t="shared" si="3470"/>
        <v>0.34450038729666921</v>
      </c>
      <c r="AK181" s="16">
        <f t="shared" si="3470"/>
        <v>0.33071230342275681</v>
      </c>
      <c r="AL181" s="16">
        <f t="shared" si="3470"/>
        <v>0.30202239679090748</v>
      </c>
      <c r="AM181" s="16">
        <f t="shared" si="3470"/>
        <v>0.31962814602070888</v>
      </c>
      <c r="AN181" s="16">
        <f t="shared" si="3470"/>
        <v>0.30756902455015656</v>
      </c>
      <c r="AO181" s="16">
        <f t="shared" si="3470"/>
        <v>0.2614993496511766</v>
      </c>
      <c r="AP181" s="16">
        <f t="shared" si="3470"/>
        <v>0.19466737414605029</v>
      </c>
      <c r="AQ181" s="16">
        <f t="shared" ref="AQ181:BM181" si="3471">IF(AND(AM157&lt;0,AQ179&gt;0),"n/a",AQ179/AM157-1)</f>
        <v>0.12427822688105183</v>
      </c>
      <c r="AR181" s="16">
        <f t="shared" si="3471"/>
        <v>0.20983457965103103</v>
      </c>
      <c r="AS181" s="16">
        <f t="shared" si="3471"/>
        <v>0.31548240204914135</v>
      </c>
      <c r="AT181" s="16">
        <f t="shared" si="3471"/>
        <v>0.4356993854654112</v>
      </c>
      <c r="AU181" s="16">
        <f t="shared" si="3471"/>
        <v>0.50345159736715361</v>
      </c>
      <c r="AV181" s="16">
        <f t="shared" si="3471"/>
        <v>0.339124359571495</v>
      </c>
      <c r="AW181" s="16">
        <f t="shared" si="3471"/>
        <v>0.17863148332858358</v>
      </c>
      <c r="AX181" s="16">
        <f t="shared" si="3471"/>
        <v>0.10049291200183408</v>
      </c>
      <c r="AY181" s="16">
        <f t="shared" si="3471"/>
        <v>3.4666574956150997E-2</v>
      </c>
      <c r="AZ181" s="16">
        <f t="shared" si="3471"/>
        <v>1.6994139951740816E-2</v>
      </c>
      <c r="BA181" s="16">
        <f t="shared" si="3471"/>
        <v>1.5027768703038236E-2</v>
      </c>
      <c r="BB181" s="16">
        <f t="shared" si="3471"/>
        <v>5.5647126272036607E-2</v>
      </c>
      <c r="BC181" s="34">
        <f t="shared" si="3471"/>
        <v>0.11973492471029079</v>
      </c>
      <c r="BD181" s="34">
        <f t="shared" si="3471"/>
        <v>0.20873926535325116</v>
      </c>
      <c r="BE181" s="34">
        <f t="shared" si="3471"/>
        <v>0.22166951655526201</v>
      </c>
      <c r="BF181" s="34">
        <f t="shared" si="3471"/>
        <v>0.27051841508116592</v>
      </c>
      <c r="BG181" s="34">
        <f t="shared" si="3471"/>
        <v>0.23260101878183703</v>
      </c>
      <c r="BH181" s="34">
        <f t="shared" si="3471"/>
        <v>0.2046213319276049</v>
      </c>
      <c r="BI181" s="34">
        <f t="shared" si="3471"/>
        <v>0.20789808282017397</v>
      </c>
      <c r="BJ181" s="34">
        <f t="shared" si="3471"/>
        <v>0.19465093951446999</v>
      </c>
      <c r="BK181" s="34">
        <f t="shared" si="3471"/>
        <v>0.21824371016866739</v>
      </c>
      <c r="BL181" s="34">
        <f t="shared" si="3471"/>
        <v>0.25230973909187226</v>
      </c>
      <c r="BM181" s="34">
        <f t="shared" si="3471"/>
        <v>0.22775653611656499</v>
      </c>
      <c r="BN181" s="16">
        <f t="shared" ref="BN181:BQ181" si="3472">IF(AND(BJ157&lt;0,BN179&gt;0),"n/a",BN179/BJ157-1)</f>
        <v>0.2813541617431583</v>
      </c>
      <c r="BO181" s="16">
        <f t="shared" si="3472"/>
        <v>0.24150223082751077</v>
      </c>
      <c r="BP181" s="16">
        <f t="shared" si="3472"/>
        <v>0.22566039576909569</v>
      </c>
      <c r="BQ181" s="16">
        <f t="shared" si="3472"/>
        <v>0.22551917586362347</v>
      </c>
      <c r="BR181" s="34">
        <f>IF(AND(BN157&lt;0,BR179&gt;0),"n/a",BR179/BN157-1)</f>
        <v>0.19103714816448347</v>
      </c>
      <c r="BS181" s="34">
        <f t="shared" ref="BS181" si="3473">IF(AND(BO157&lt;0,BS179&gt;0),"n/a",BS179/BO157-1)</f>
        <v>0.19104306369659763</v>
      </c>
      <c r="BT181" s="34">
        <f t="shared" ref="BT181" si="3474">IF(AND(BP157&lt;0,BT179&gt;0),"n/a",BT179/BP157-1)</f>
        <v>0.19108894808064725</v>
      </c>
      <c r="BU181" s="34">
        <f t="shared" ref="BU181" si="3475">IF(AND(BQ157&lt;0,BU179&gt;0),"n/a",BU179/BQ157-1)</f>
        <v>0.19123669993550418</v>
      </c>
      <c r="BV181" s="34">
        <f t="shared" ref="BV181" si="3476">IF(AND(BR157&lt;0,BV179&gt;0),"n/a",BV179/BR157-1)</f>
        <v>0.15472251320622887</v>
      </c>
      <c r="BW181" s="34">
        <f t="shared" ref="BW181" si="3477">IF(AND(BS157&lt;0,BW179&gt;0),"n/a",BW179/BS157-1)</f>
        <v>0.15474653251646275</v>
      </c>
      <c r="BX181" s="34">
        <f t="shared" ref="BX181" si="3478">IF(AND(BT157&lt;0,BX179&gt;0),"n/a",BX179/BT157-1)</f>
        <v>0.1547935037539987</v>
      </c>
      <c r="BY181" s="34">
        <f t="shared" ref="BY181" si="3479">IF(AND(BU157&lt;0,BY179&gt;0),"n/a",BY179/BU157-1)</f>
        <v>0.15504981618288349</v>
      </c>
      <c r="BZ181" s="34">
        <f t="shared" ref="BZ181" si="3480">IF(AND(BV157&lt;0,BZ179&gt;0),"n/a",BZ179/BV157-1)</f>
        <v>0.12987629713365045</v>
      </c>
      <c r="CA181" s="34">
        <f t="shared" ref="CA181" si="3481">IF(AND(BW157&lt;0,CA179&gt;0),"n/a",CA179/BW157-1)</f>
        <v>0.12987673419164647</v>
      </c>
      <c r="CB181" s="34">
        <f t="shared" ref="CB181" si="3482">IF(AND(BX157&lt;0,CB179&gt;0),"n/a",CB179/BX157-1)</f>
        <v>0.1298763996662422</v>
      </c>
      <c r="CC181" s="34">
        <f t="shared" ref="CC181" si="3483">IF(AND(BY157&lt;0,CC179&gt;0),"n/a",CC179/BY157-1)</f>
        <v>0.13008452466854359</v>
      </c>
      <c r="CD181" s="34">
        <f t="shared" ref="CD181" si="3484">IF(AND(BZ157&lt;0,CD179&gt;0),"n/a",CD179/BZ157-1)</f>
        <v>0.10981611986277806</v>
      </c>
      <c r="CE181" s="34">
        <f t="shared" ref="CE181" si="3485">IF(AND(CA157&lt;0,CE179&gt;0),"n/a",CE179/CA157-1)</f>
        <v>0.10981946491621475</v>
      </c>
      <c r="CF181" s="34">
        <f t="shared" ref="CF181" si="3486">IF(AND(CB157&lt;0,CF179&gt;0),"n/a",CF179/CB157-1)</f>
        <v>0.10983046236005722</v>
      </c>
      <c r="CG181" s="34">
        <f t="shared" ref="CG181" si="3487">IF(AND(CC157&lt;0,CG179&gt;0),"n/a",CG179/CC157-1)</f>
        <v>0.10995403261412484</v>
      </c>
      <c r="CH181" s="34">
        <f t="shared" ref="CH181" si="3488">IF(AND(CD157&lt;0,CH179&gt;0),"n/a",CH179/CD157-1)</f>
        <v>9.3981013703803962E-2</v>
      </c>
      <c r="CI181" s="34">
        <f t="shared" ref="CI181" si="3489">IF(AND(CE157&lt;0,CI179&gt;0),"n/a",CI179/CE157-1)</f>
        <v>9.3989748099357451E-2</v>
      </c>
      <c r="CJ181" s="34">
        <f t="shared" ref="CJ181" si="3490">IF(AND(CF157&lt;0,CJ179&gt;0),"n/a",CJ179/CF157-1)</f>
        <v>9.4008600157599487E-2</v>
      </c>
      <c r="CK181" s="34">
        <f t="shared" ref="CK181" si="3491">IF(AND(CG157&lt;0,CK179&gt;0),"n/a",CK179/CG157-1)</f>
        <v>9.4062395400671628E-2</v>
      </c>
      <c r="CL181" s="34"/>
      <c r="CM181" s="89" t="s">
        <v>65</v>
      </c>
      <c r="CN181" s="15" t="s">
        <v>65</v>
      </c>
      <c r="CO181" s="89" t="s">
        <v>65</v>
      </c>
      <c r="CP181" s="16">
        <f t="shared" ref="CP181:CZ181" si="3492">IF(AND(CO179&lt;0,CP179&gt;0),"n/a",CP179/CO179-1)</f>
        <v>0.90698236288958678</v>
      </c>
      <c r="CQ181" s="90">
        <f t="shared" si="3492"/>
        <v>0.58710249588242758</v>
      </c>
      <c r="CR181" s="16">
        <f t="shared" si="3492"/>
        <v>0.52558473696814878</v>
      </c>
      <c r="CS181" s="90">
        <f t="shared" si="3492"/>
        <v>0.46031081576055666</v>
      </c>
      <c r="CT181" s="16">
        <f t="shared" si="3492"/>
        <v>0.44614447470259422</v>
      </c>
      <c r="CU181" s="90">
        <f t="shared" si="3492"/>
        <v>0.37357218959835481</v>
      </c>
      <c r="CV181" s="90">
        <f t="shared" si="3492"/>
        <v>0.30467566202467711</v>
      </c>
      <c r="CW181" s="90">
        <f t="shared" si="3492"/>
        <v>0.19023587644830342</v>
      </c>
      <c r="CX181" s="90">
        <f t="shared" si="3492"/>
        <v>0.34050697566358834</v>
      </c>
      <c r="CY181" s="90">
        <f t="shared" si="3492"/>
        <v>6.2119667487201102E-2</v>
      </c>
      <c r="CZ181" s="90">
        <f t="shared" si="3492"/>
        <v>9.7596397043225647E-2</v>
      </c>
      <c r="DA181" s="90">
        <f t="shared" ref="DA181" si="3493">IF(AND(CZ179&lt;0,DA179&gt;0),"n/a",DA179/CZ179-1)</f>
        <v>0.22962505946717404</v>
      </c>
      <c r="DB181" s="90">
        <f t="shared" ref="DB181" si="3494">IF(AND(DA179&lt;0,DB179&gt;0),"n/a",DB179/DA179-1)</f>
        <v>0.21741758806424905</v>
      </c>
      <c r="DC181" s="90">
        <f t="shared" ref="DC181" si="3495">IF(AND(DB179&lt;0,DC179&gt;0),"n/a",DC179/DB179-1)</f>
        <v>0.23850827275255226</v>
      </c>
      <c r="DD181" s="90">
        <f t="shared" ref="DD181" si="3496">IF(AND(DC179&lt;0,DD179&gt;0),"n/a",DD179/DC179-1)</f>
        <v>0.19919281280352186</v>
      </c>
      <c r="DE181" s="90">
        <f t="shared" ref="DE181" si="3497">IF(AND(DD179&lt;0,DE179&gt;0),"n/a",DE179/DD179-1)</f>
        <v>0.15484159312381007</v>
      </c>
      <c r="DF181" s="90">
        <f t="shared" ref="DF181" si="3498">IF(AND(DE179&lt;0,DF179&gt;0),"n/a",DF179/DE179-1)</f>
        <v>0.12993730868493958</v>
      </c>
      <c r="DG181" s="90">
        <f t="shared" ref="DG181" si="3499">IF(AND(DF179&lt;0,DG179&gt;0),"n/a",DG179/DF179-1)</f>
        <v>0.1098608216703898</v>
      </c>
      <c r="DH181" s="90">
        <f>IF(AND(DG179&lt;0,DH179&gt;0),"n/a",DH179/DG179-1)</f>
        <v>9.4013764027618407E-2</v>
      </c>
    </row>
    <row r="182" spans="1:112" ht="12" collapsed="1" x14ac:dyDescent="0.3">
      <c r="BA182" s="13"/>
      <c r="BB182" s="13"/>
      <c r="BC182" s="13"/>
      <c r="BD182" s="13"/>
      <c r="BE182" s="13"/>
      <c r="BF182" s="13"/>
      <c r="BG182" s="13"/>
      <c r="BH182" s="13"/>
      <c r="BI182" s="13"/>
      <c r="BJ182" s="13"/>
      <c r="BK182" s="13"/>
      <c r="BL182" s="13"/>
      <c r="BM182" s="13"/>
      <c r="CM182" s="91"/>
      <c r="CO182" s="91"/>
      <c r="CQ182" s="91"/>
      <c r="CS182" s="91"/>
      <c r="CU182" s="91"/>
      <c r="CV182" s="91"/>
      <c r="CW182" s="91"/>
      <c r="CX182" s="103"/>
      <c r="CY182" s="103"/>
      <c r="CZ182" s="103"/>
      <c r="DA182" s="104"/>
      <c r="DB182" s="104"/>
      <c r="DC182" s="104"/>
      <c r="DD182" s="104"/>
      <c r="DE182" s="104"/>
      <c r="DF182" s="104"/>
      <c r="DG182" s="104"/>
      <c r="DH182" s="104"/>
    </row>
    <row r="183" spans="1:112" ht="12" x14ac:dyDescent="0.3">
      <c r="A183" s="7" t="s">
        <v>67</v>
      </c>
      <c r="BA183" s="13"/>
      <c r="BB183" s="13"/>
      <c r="BC183" s="13"/>
      <c r="BD183" s="13"/>
      <c r="BE183" s="13"/>
      <c r="CM183" s="91"/>
      <c r="CO183" s="91"/>
      <c r="CQ183" s="91"/>
      <c r="CS183" s="91"/>
      <c r="CU183" s="91"/>
      <c r="CV183" s="91"/>
      <c r="CW183" s="91"/>
      <c r="CX183" s="92"/>
      <c r="CY183" s="92"/>
      <c r="CZ183" s="92"/>
      <c r="DA183" s="92"/>
      <c r="DB183" s="92"/>
      <c r="DC183" s="103"/>
      <c r="DD183" s="103"/>
      <c r="DE183" s="103"/>
      <c r="DF183" s="103"/>
      <c r="DG183" s="103"/>
      <c r="DH183" s="103"/>
    </row>
    <row r="184" spans="1:112" x14ac:dyDescent="0.25">
      <c r="A184" s="1" t="s">
        <v>213</v>
      </c>
      <c r="B184" s="9">
        <v>-100.2</v>
      </c>
      <c r="C184" s="9">
        <v>-111.2</v>
      </c>
      <c r="D184" s="9">
        <v>-131.19999999999999</v>
      </c>
      <c r="E184" s="9">
        <v>-150.19999999999999</v>
      </c>
      <c r="F184" s="9">
        <v>-167</v>
      </c>
      <c r="G184" s="9">
        <v>-210</v>
      </c>
      <c r="H184" s="9">
        <v>-236</v>
      </c>
      <c r="I184" s="9">
        <v>-247</v>
      </c>
      <c r="J184" s="9">
        <v>-277</v>
      </c>
      <c r="K184" s="9">
        <v>-367</v>
      </c>
      <c r="L184" s="9">
        <v>-322</v>
      </c>
      <c r="M184" s="9">
        <v>-398</v>
      </c>
      <c r="N184" s="9">
        <v>-413</v>
      </c>
      <c r="O184" s="9">
        <v>-465</v>
      </c>
      <c r="P184" s="9">
        <v>-507</v>
      </c>
      <c r="Q184" s="9">
        <v>-491</v>
      </c>
      <c r="R184" s="9">
        <v>-462</v>
      </c>
      <c r="S184" s="9">
        <v>-473</v>
      </c>
      <c r="T184" s="9">
        <v>-565</v>
      </c>
      <c r="U184" s="9">
        <v>-653</v>
      </c>
      <c r="V184" s="9">
        <v>-654</v>
      </c>
      <c r="W184" s="9">
        <v>-668</v>
      </c>
      <c r="X184" s="9">
        <v>-720</v>
      </c>
      <c r="Y184" s="9">
        <v>-824</v>
      </c>
      <c r="Z184" s="9">
        <v>-838</v>
      </c>
      <c r="AA184" s="9">
        <v>-917</v>
      </c>
      <c r="AB184" s="9">
        <v>-987</v>
      </c>
      <c r="AC184" s="9">
        <v>-1047</v>
      </c>
      <c r="AD184" s="9">
        <v>-1159</v>
      </c>
      <c r="AE184" s="9">
        <v>-1237</v>
      </c>
      <c r="AF184" s="9">
        <v>-1448</v>
      </c>
      <c r="AG184" s="9">
        <v>-1611</v>
      </c>
      <c r="AH184" s="9">
        <v>-1927</v>
      </c>
      <c r="AI184" s="9">
        <v>-2214</v>
      </c>
      <c r="AJ184" s="9">
        <v>-2418</v>
      </c>
      <c r="AK184" s="9">
        <v>-2796</v>
      </c>
      <c r="AL184" s="9">
        <v>-2816</v>
      </c>
      <c r="AM184" s="9">
        <v>-3307</v>
      </c>
      <c r="AN184" s="9">
        <v>-3155</v>
      </c>
      <c r="AO184" s="9">
        <v>-3492</v>
      </c>
      <c r="AP184" s="9">
        <v>-3459</v>
      </c>
      <c r="AQ184" s="9">
        <v>-3829</v>
      </c>
      <c r="AR184" s="9">
        <v>-4194</v>
      </c>
      <c r="AS184" s="9">
        <v>-5210</v>
      </c>
      <c r="AT184" s="9">
        <v>-5131</v>
      </c>
      <c r="AU184" s="9">
        <v>-5399</v>
      </c>
      <c r="AV184" s="9">
        <v>-5771</v>
      </c>
      <c r="AW184" s="9">
        <v>-6348</v>
      </c>
      <c r="AX184" s="9">
        <v>-6005</v>
      </c>
      <c r="AY184" s="9">
        <v>-5192</v>
      </c>
      <c r="AZ184" s="9">
        <v>-5716</v>
      </c>
      <c r="BA184" s="9">
        <v>-8336</v>
      </c>
      <c r="BB184" s="9">
        <v>-6108</v>
      </c>
      <c r="BC184" s="9">
        <v>-5945</v>
      </c>
      <c r="BD184" s="9">
        <v>-6210</v>
      </c>
      <c r="BE184" s="9">
        <v>-7695</v>
      </c>
      <c r="BF184" s="9">
        <v>-6640</v>
      </c>
      <c r="BG184" s="9">
        <v>-7308</v>
      </c>
      <c r="BH184" s="9">
        <v>-7375</v>
      </c>
      <c r="BI184" s="9">
        <v>-8839</v>
      </c>
      <c r="BJ184" s="9">
        <v>-7572</v>
      </c>
      <c r="BK184" s="9">
        <v>-8491</v>
      </c>
      <c r="BL184" s="9">
        <v>-9206</v>
      </c>
      <c r="BM184" s="9">
        <v>-10905</v>
      </c>
      <c r="BN184" s="13">
        <f t="shared" ref="BN184:BQ184" si="3500">BN186-BN157</f>
        <v>-13723.427082719194</v>
      </c>
      <c r="BO184" s="13">
        <f t="shared" si="3500"/>
        <v>-14464.511571956391</v>
      </c>
      <c r="BP184" s="13">
        <f t="shared" si="3500"/>
        <v>-15459.981388450295</v>
      </c>
      <c r="BQ184" s="13">
        <f t="shared" si="3500"/>
        <v>-18245.387942792819</v>
      </c>
      <c r="BR184" s="13">
        <f>BR186-BR157</f>
        <v>-19008.831735645108</v>
      </c>
      <c r="BS184" s="13">
        <f t="shared" ref="BS184:BU184" si="3501">BS186-BS157</f>
        <v>-20038.29951353783</v>
      </c>
      <c r="BT184" s="13">
        <f t="shared" si="3501"/>
        <v>-21406.480441315653</v>
      </c>
      <c r="BU184" s="13">
        <f t="shared" si="3501"/>
        <v>-25232.047626015556</v>
      </c>
      <c r="BV184" s="13">
        <f t="shared" ref="BV184:CC184" si="3502">BV186-BV157</f>
        <v>-24641.301509073441</v>
      </c>
      <c r="BW184" s="13">
        <f t="shared" si="3502"/>
        <v>-25978.837865729132</v>
      </c>
      <c r="BX184" s="13">
        <f t="shared" si="3502"/>
        <v>-27743.584210258348</v>
      </c>
      <c r="BY184" s="13">
        <f t="shared" si="3502"/>
        <v>-32679.056967189535</v>
      </c>
      <c r="BZ184" s="13">
        <f t="shared" si="3502"/>
        <v>-30274.359661903552</v>
      </c>
      <c r="CA184" s="13">
        <f t="shared" si="3502"/>
        <v>-31919.67606775694</v>
      </c>
      <c r="CB184" s="13">
        <f t="shared" si="3502"/>
        <v>-34079.783846077349</v>
      </c>
      <c r="CC184" s="13">
        <f t="shared" si="3502"/>
        <v>-40125.781215944313</v>
      </c>
      <c r="CD184" s="13">
        <f t="shared" ref="CD184:CG184" si="3503">CD186-CD157</f>
        <v>-35527.465879465621</v>
      </c>
      <c r="CE184" s="13">
        <f t="shared" si="3503"/>
        <v>-37459.845856682557</v>
      </c>
      <c r="CF184" s="13">
        <f t="shared" si="3503"/>
        <v>-39989.300386745948</v>
      </c>
      <c r="CG184" s="13">
        <f t="shared" si="3503"/>
        <v>-47071.389152082149</v>
      </c>
      <c r="CH184" s="13">
        <f t="shared" ref="CH184:CK184" si="3504">CH186-CH157</f>
        <v>-39604.780486188058</v>
      </c>
      <c r="CI184" s="13">
        <f t="shared" si="3504"/>
        <v>-41759.792715122239</v>
      </c>
      <c r="CJ184" s="13">
        <f t="shared" si="3504"/>
        <v>-44578.204848298323</v>
      </c>
      <c r="CK184" s="13">
        <f t="shared" si="3504"/>
        <v>-52469.213850728571</v>
      </c>
      <c r="CL184" s="13"/>
      <c r="CM184" s="92">
        <f>SUM(B184:E184)</f>
        <v>-492.8</v>
      </c>
      <c r="CN184" s="13">
        <f>SUM(F184:I184)</f>
        <v>-860</v>
      </c>
      <c r="CO184" s="92">
        <f>SUM(J184:M184)</f>
        <v>-1364</v>
      </c>
      <c r="CP184" s="13">
        <f>SUM(N184:Q184)</f>
        <v>-1876</v>
      </c>
      <c r="CQ184" s="92">
        <f>SUM(R184:U184)</f>
        <v>-2153</v>
      </c>
      <c r="CR184" s="13">
        <f>SUM(V184:Y184)</f>
        <v>-2866</v>
      </c>
      <c r="CS184" s="92">
        <f>SUM(Z184:AC184)</f>
        <v>-3789</v>
      </c>
      <c r="CT184" s="13">
        <f>SUM(AD184:AG184)</f>
        <v>-5455</v>
      </c>
      <c r="CU184" s="92">
        <f>SUM(AH184:AK184)</f>
        <v>-9355</v>
      </c>
      <c r="CV184" s="92">
        <f>SUM(AL184:AO184)</f>
        <v>-12770</v>
      </c>
      <c r="CW184" s="92">
        <f>SUM(AP184:AS184)</f>
        <v>-16692</v>
      </c>
      <c r="CX184" s="92">
        <f>SUM(AT184:AW184)</f>
        <v>-22649</v>
      </c>
      <c r="CY184" s="92">
        <f>SUM(AX184:BA184)</f>
        <v>-25249</v>
      </c>
      <c r="CZ184" s="92">
        <f>SUM(BB184:BE184)</f>
        <v>-25958</v>
      </c>
      <c r="DA184" s="92">
        <f>SUM(BF184:BI184)</f>
        <v>-30162</v>
      </c>
      <c r="DB184" s="13">
        <f>SUM(BJ184:BM184)</f>
        <v>-36174</v>
      </c>
      <c r="DC184" s="92">
        <f>SUM(BN184:BQ184)</f>
        <v>-61893.307985918698</v>
      </c>
      <c r="DD184" s="92">
        <f>SUM(BR184:BU184)</f>
        <v>-85685.659316514153</v>
      </c>
      <c r="DE184" s="92">
        <f>SUM(BV184:BY184)</f>
        <v>-111042.78055225045</v>
      </c>
      <c r="DF184" s="92">
        <f>SUM(BZ184:CC184)</f>
        <v>-136399.60079168214</v>
      </c>
      <c r="DG184" s="92">
        <f>SUM(CD184:CG184)</f>
        <v>-160048.00127497627</v>
      </c>
      <c r="DH184" s="92">
        <f>SUM(CH184:CK184)</f>
        <v>-178411.99190033719</v>
      </c>
    </row>
    <row r="185" spans="1:112" x14ac:dyDescent="0.25">
      <c r="AX185" s="207">
        <f t="shared" ref="AX185:BA185" si="3505">AX184/AT184-1</f>
        <v>0.17033716624439688</v>
      </c>
      <c r="AY185" s="207">
        <f t="shared" si="3505"/>
        <v>-3.8340433413595165E-2</v>
      </c>
      <c r="AZ185" s="207">
        <f t="shared" si="3505"/>
        <v>-9.5304106740599082E-3</v>
      </c>
      <c r="BA185" s="207">
        <f t="shared" si="3505"/>
        <v>0.31316950220541906</v>
      </c>
      <c r="BB185" s="207">
        <f>BB184/AX184-1</f>
        <v>1.7152373022481182E-2</v>
      </c>
      <c r="BC185" s="207">
        <f t="shared" ref="BC185:BD185" si="3506">BC184/AY184-1</f>
        <v>0.14503081664098616</v>
      </c>
      <c r="BD185" s="207">
        <f t="shared" si="3506"/>
        <v>8.6424072778166661E-2</v>
      </c>
      <c r="BE185" s="207">
        <f>BE184/BA184-1</f>
        <v>-7.6895393474088247E-2</v>
      </c>
      <c r="BF185" s="207"/>
      <c r="BG185" s="207"/>
      <c r="BH185" s="207"/>
      <c r="BI185" s="207"/>
      <c r="BJ185" s="207"/>
      <c r="BK185" s="207"/>
      <c r="BL185" s="207"/>
      <c r="BM185" s="207"/>
      <c r="CM185" s="91"/>
      <c r="CO185" s="91"/>
      <c r="CQ185" s="91"/>
      <c r="CS185" s="91"/>
      <c r="CU185" s="91"/>
      <c r="CV185" s="91"/>
      <c r="CW185" s="91"/>
      <c r="CX185" s="88"/>
      <c r="CY185" s="88"/>
      <c r="CZ185" s="88"/>
      <c r="DA185" s="88"/>
      <c r="DB185" s="88"/>
      <c r="DC185" s="88"/>
      <c r="DD185" s="88"/>
      <c r="DE185" s="88"/>
      <c r="DF185" s="88"/>
      <c r="DG185" s="88"/>
      <c r="DH185" s="88"/>
    </row>
    <row r="186" spans="1:112" x14ac:dyDescent="0.25">
      <c r="A186" s="2" t="s">
        <v>68</v>
      </c>
      <c r="B186" s="14">
        <f t="shared" ref="B186:AU186" si="3507">B157+B184</f>
        <v>244.55</v>
      </c>
      <c r="C186" s="14">
        <f t="shared" si="3507"/>
        <v>320.05</v>
      </c>
      <c r="D186" s="14">
        <f t="shared" si="3507"/>
        <v>335.8</v>
      </c>
      <c r="E186" s="14">
        <f t="shared" si="3507"/>
        <v>580.54999999999995</v>
      </c>
      <c r="F186" s="14">
        <f t="shared" si="3507"/>
        <v>564.25</v>
      </c>
      <c r="G186" s="14">
        <f t="shared" si="3507"/>
        <v>684.59999999999991</v>
      </c>
      <c r="H186" s="14">
        <f t="shared" si="3507"/>
        <v>718</v>
      </c>
      <c r="I186" s="14">
        <f t="shared" si="3507"/>
        <v>884</v>
      </c>
      <c r="J186" s="14">
        <f t="shared" si="3507"/>
        <v>780.8</v>
      </c>
      <c r="K186" s="14">
        <f t="shared" si="3507"/>
        <v>816.72199999999998</v>
      </c>
      <c r="L186" s="14">
        <f t="shared" si="3507"/>
        <v>940.12800000000016</v>
      </c>
      <c r="M186" s="14">
        <f t="shared" si="3507"/>
        <v>1187</v>
      </c>
      <c r="N186" s="14">
        <f t="shared" si="3507"/>
        <v>1045</v>
      </c>
      <c r="O186" s="14">
        <f t="shared" si="3507"/>
        <v>1348</v>
      </c>
      <c r="P186" s="14">
        <f t="shared" si="3507"/>
        <v>1509</v>
      </c>
      <c r="Q186" s="14">
        <f t="shared" si="3507"/>
        <v>2094</v>
      </c>
      <c r="R186" s="14">
        <f t="shared" si="3507"/>
        <v>2040</v>
      </c>
      <c r="S186" s="14">
        <f t="shared" si="3507"/>
        <v>2437</v>
      </c>
      <c r="T186" s="14">
        <f t="shared" si="3507"/>
        <v>2638</v>
      </c>
      <c r="U186" s="14">
        <f t="shared" si="3507"/>
        <v>3198</v>
      </c>
      <c r="V186" s="14">
        <f t="shared" si="3507"/>
        <v>2889</v>
      </c>
      <c r="W186" s="14">
        <f t="shared" si="3507"/>
        <v>3374</v>
      </c>
      <c r="X186" s="14">
        <f t="shared" si="3507"/>
        <v>3781</v>
      </c>
      <c r="Y186" s="14">
        <f t="shared" si="3507"/>
        <v>5017</v>
      </c>
      <c r="Z186" s="14">
        <f t="shared" si="3507"/>
        <v>4544</v>
      </c>
      <c r="AA186" s="14">
        <f t="shared" si="3507"/>
        <v>5519</v>
      </c>
      <c r="AB186" s="14">
        <f t="shared" si="3507"/>
        <v>6024</v>
      </c>
      <c r="AC186" s="14">
        <f t="shared" si="3507"/>
        <v>7762</v>
      </c>
      <c r="AD186" s="14">
        <f t="shared" si="3507"/>
        <v>6873</v>
      </c>
      <c r="AE186" s="14">
        <f t="shared" si="3507"/>
        <v>8084</v>
      </c>
      <c r="AF186" s="14">
        <f t="shared" si="3507"/>
        <v>8880</v>
      </c>
      <c r="AG186" s="14">
        <f t="shared" si="3507"/>
        <v>11361</v>
      </c>
      <c r="AH186" s="14">
        <f t="shared" si="3507"/>
        <v>10039</v>
      </c>
      <c r="AI186" s="14">
        <f t="shared" si="3507"/>
        <v>11017</v>
      </c>
      <c r="AJ186" s="14">
        <f t="shared" si="3507"/>
        <v>11309</v>
      </c>
      <c r="AK186" s="14">
        <f t="shared" si="3507"/>
        <v>14118</v>
      </c>
      <c r="AL186" s="14">
        <f t="shared" si="3507"/>
        <v>12261</v>
      </c>
      <c r="AM186" s="14">
        <f t="shared" si="3507"/>
        <v>13578.5</v>
      </c>
      <c r="AN186" s="14">
        <f t="shared" si="3507"/>
        <v>14497</v>
      </c>
      <c r="AO186" s="14">
        <f t="shared" si="3507"/>
        <v>17590</v>
      </c>
      <c r="AP186" s="14">
        <f t="shared" si="3507"/>
        <v>14278</v>
      </c>
      <c r="AQ186" s="14">
        <f t="shared" si="3507"/>
        <v>14858</v>
      </c>
      <c r="AR186" s="14">
        <f t="shared" si="3507"/>
        <v>17276</v>
      </c>
      <c r="AS186" s="14">
        <f t="shared" si="3507"/>
        <v>22862</v>
      </c>
      <c r="AT186" s="14">
        <f t="shared" si="3507"/>
        <v>21040</v>
      </c>
      <c r="AU186" s="14">
        <f t="shared" si="3507"/>
        <v>23678</v>
      </c>
      <c r="AV186" s="14">
        <f t="shared" ref="AV186:AZ186" si="3508">AV157+AV184</f>
        <v>23239</v>
      </c>
      <c r="AW186" s="14">
        <f t="shared" si="3508"/>
        <v>27323</v>
      </c>
      <c r="AX186" s="14">
        <f t="shared" si="3508"/>
        <v>21903</v>
      </c>
      <c r="AY186" s="14">
        <f t="shared" si="3508"/>
        <v>23630</v>
      </c>
      <c r="AZ186" s="14">
        <f t="shared" si="3508"/>
        <v>21998</v>
      </c>
      <c r="BA186" s="14">
        <f t="shared" ref="BA186:BF186" si="3509">BA157+BA184</f>
        <v>23829</v>
      </c>
      <c r="BB186" s="14">
        <f t="shared" si="3509"/>
        <v>22537</v>
      </c>
      <c r="BC186" s="14">
        <f t="shared" si="3509"/>
        <v>26054</v>
      </c>
      <c r="BD186" s="14">
        <f t="shared" si="3509"/>
        <v>27936</v>
      </c>
      <c r="BE186" s="14">
        <f t="shared" si="3509"/>
        <v>32416</v>
      </c>
      <c r="BF186" s="14">
        <f t="shared" si="3509"/>
        <v>29815</v>
      </c>
      <c r="BG186" s="14">
        <f t="shared" ref="BG186:BH186" si="3510">BG157+BG184</f>
        <v>31763</v>
      </c>
      <c r="BH186" s="14">
        <f t="shared" si="3510"/>
        <v>33214</v>
      </c>
      <c r="BI186" s="14">
        <f t="shared" ref="BI186:BJ186" si="3511">BI157+BI184</f>
        <v>39546</v>
      </c>
      <c r="BJ186" s="14">
        <f t="shared" si="3511"/>
        <v>34742</v>
      </c>
      <c r="BK186" s="14">
        <f t="shared" ref="BK186:BL186" si="3512">BK157+BK184</f>
        <v>39025</v>
      </c>
      <c r="BL186" s="14">
        <f t="shared" si="3512"/>
        <v>42036</v>
      </c>
      <c r="BM186" s="14">
        <f t="shared" ref="BM186" si="3513">BM157+BM184</f>
        <v>48988</v>
      </c>
      <c r="BN186" s="14">
        <f t="shared" ref="BN186:BQ186" si="3514">BN157*BN187</f>
        <v>42188.352917280805</v>
      </c>
      <c r="BO186" s="14">
        <f t="shared" si="3514"/>
        <v>44526.70842804361</v>
      </c>
      <c r="BP186" s="14">
        <f t="shared" si="3514"/>
        <v>47345.308611549706</v>
      </c>
      <c r="BQ186" s="14">
        <f t="shared" si="3514"/>
        <v>55154.632057207185</v>
      </c>
      <c r="BR186" s="14">
        <f>BR157*BR187</f>
        <v>47584.17526435489</v>
      </c>
      <c r="BS186" s="14">
        <f t="shared" ref="BS186:BU186" si="3515">BS157*BS187</f>
        <v>50222.783886462174</v>
      </c>
      <c r="BT186" s="14">
        <f t="shared" si="3515"/>
        <v>53400.206358684343</v>
      </c>
      <c r="BU186" s="14">
        <f t="shared" si="3515"/>
        <v>62204.74997398445</v>
      </c>
      <c r="BV186" s="14">
        <f t="shared" ref="BV186:CC186" si="3516">BV157*BV187</f>
        <v>52255.142895926547</v>
      </c>
      <c r="BW186" s="14">
        <f t="shared" si="3516"/>
        <v>55154.904561270872</v>
      </c>
      <c r="BX186" s="14">
        <f t="shared" si="3516"/>
        <v>58642.691743741649</v>
      </c>
      <c r="BY186" s="14">
        <f t="shared" si="3516"/>
        <v>68314.800028310463</v>
      </c>
      <c r="BZ186" s="14">
        <f t="shared" si="3516"/>
        <v>56609.110205161443</v>
      </c>
      <c r="CA186" s="14">
        <f t="shared" si="3516"/>
        <v>59751.451858408051</v>
      </c>
      <c r="CB186" s="14">
        <f t="shared" si="3516"/>
        <v>63526.030609402645</v>
      </c>
      <c r="CC186" s="14">
        <f t="shared" si="3516"/>
        <v>74005.813661258173</v>
      </c>
      <c r="CD186" s="14">
        <f t="shared" ref="CD186:CG186" si="3517">CD157*CD187</f>
        <v>60897.209528615051</v>
      </c>
      <c r="CE186" s="14">
        <f t="shared" si="3517"/>
        <v>64278.556286599734</v>
      </c>
      <c r="CF186" s="14">
        <f t="shared" si="3517"/>
        <v>68336.605799409372</v>
      </c>
      <c r="CG186" s="14">
        <f t="shared" si="3517"/>
        <v>79609.434830550337</v>
      </c>
      <c r="CH186" s="14">
        <f t="shared" ref="CH186:CK186" si="3518">CH157*CH187</f>
        <v>65881.983662804298</v>
      </c>
      <c r="CI186" s="14">
        <f t="shared" si="3518"/>
        <v>69540.976217638294</v>
      </c>
      <c r="CJ186" s="14">
        <f t="shared" si="3518"/>
        <v>73931.268139220905</v>
      </c>
      <c r="CK186" s="14">
        <f t="shared" si="3518"/>
        <v>86127.511887041168</v>
      </c>
      <c r="CL186" s="14"/>
      <c r="CM186" s="88">
        <f>SUM(B186:E186)</f>
        <v>1480.95</v>
      </c>
      <c r="CN186" s="14">
        <f>SUM(F186:I186)</f>
        <v>2850.85</v>
      </c>
      <c r="CO186" s="88">
        <f>SUM(J186:M186)</f>
        <v>3724.65</v>
      </c>
      <c r="CP186" s="14">
        <f>SUM(N186:Q186)</f>
        <v>5996</v>
      </c>
      <c r="CQ186" s="88">
        <f>SUM(R186:U186)</f>
        <v>10313</v>
      </c>
      <c r="CR186" s="14">
        <f>SUM(V186:Y186)</f>
        <v>15061</v>
      </c>
      <c r="CS186" s="88">
        <f>SUM(Z186:AC186)</f>
        <v>23849</v>
      </c>
      <c r="CT186" s="14">
        <f>SUM(AD186:AG186)</f>
        <v>35198</v>
      </c>
      <c r="CU186" s="88">
        <f>SUM(AH186:AK186)</f>
        <v>46483</v>
      </c>
      <c r="CV186" s="88">
        <f>SUM(AL186:AO186)</f>
        <v>57926.5</v>
      </c>
      <c r="CW186" s="88">
        <f>SUM(AP186:AS186)</f>
        <v>69274</v>
      </c>
      <c r="CX186" s="88">
        <f>SUM(AT186:AW186)</f>
        <v>95280</v>
      </c>
      <c r="CY186" s="88">
        <f>SUM(AX186:BA186)</f>
        <v>91360</v>
      </c>
      <c r="CZ186" s="88">
        <f>SUM(BB186:BE186)</f>
        <v>108943</v>
      </c>
      <c r="DA186" s="88">
        <f>SUM(BF186:BI186)</f>
        <v>134338</v>
      </c>
      <c r="DB186" s="14">
        <f>SUM(BJ186:BM186)</f>
        <v>164791</v>
      </c>
      <c r="DC186" s="88">
        <f>SUM(BN186:BQ186)</f>
        <v>189215.00201408128</v>
      </c>
      <c r="DD186" s="88">
        <f>SUM(BR186:BU186)</f>
        <v>213411.91548348585</v>
      </c>
      <c r="DE186" s="88">
        <f>SUM(BV186:BY186)</f>
        <v>234367.53922924952</v>
      </c>
      <c r="DF186" s="88">
        <f>SUM(BZ186:CC186)</f>
        <v>253892.4063342303</v>
      </c>
      <c r="DG186" s="88">
        <f>SUM(CD186:CG186)</f>
        <v>273121.8064451745</v>
      </c>
      <c r="DH186" s="88">
        <f>SUM(CH186:CK186)</f>
        <v>295481.73990670464</v>
      </c>
    </row>
    <row r="187" spans="1:112" ht="12" x14ac:dyDescent="0.3">
      <c r="A187" s="3" t="s">
        <v>69</v>
      </c>
      <c r="B187" s="16">
        <f>B186/B$157</f>
        <v>0.70935460478607693</v>
      </c>
      <c r="C187" s="16">
        <f t="shared" ref="C187:AX187" si="3519">C186/C$157</f>
        <v>0.74214492753623196</v>
      </c>
      <c r="D187" s="16">
        <f t="shared" si="3519"/>
        <v>0.7190578158458244</v>
      </c>
      <c r="E187" s="16">
        <f t="shared" si="3519"/>
        <v>0.79445774888812859</v>
      </c>
      <c r="F187" s="16">
        <f t="shared" si="3519"/>
        <v>0.77162393162393161</v>
      </c>
      <c r="G187" s="16">
        <f t="shared" si="3519"/>
        <v>0.76525821596244126</v>
      </c>
      <c r="H187" s="16">
        <f t="shared" si="3519"/>
        <v>0.75262054507337528</v>
      </c>
      <c r="I187" s="16">
        <f t="shared" si="3519"/>
        <v>0.7816091954022989</v>
      </c>
      <c r="J187" s="16">
        <f t="shared" si="3519"/>
        <v>0.73813575345055771</v>
      </c>
      <c r="K187" s="16">
        <f t="shared" si="3519"/>
        <v>0.68996098746158308</v>
      </c>
      <c r="L187" s="16">
        <f t="shared" si="3519"/>
        <v>0.74487532167894221</v>
      </c>
      <c r="M187" s="16">
        <f t="shared" si="3519"/>
        <v>0.74889589905362774</v>
      </c>
      <c r="N187" s="16">
        <f t="shared" si="3519"/>
        <v>0.71673525377229086</v>
      </c>
      <c r="O187" s="16">
        <f t="shared" si="3519"/>
        <v>0.74351902923331492</v>
      </c>
      <c r="P187" s="16">
        <f t="shared" si="3519"/>
        <v>0.74851190476190477</v>
      </c>
      <c r="Q187" s="16">
        <f t="shared" si="3519"/>
        <v>0.81005802707930363</v>
      </c>
      <c r="R187" s="16">
        <f t="shared" si="3519"/>
        <v>0.815347721822542</v>
      </c>
      <c r="S187" s="16">
        <f t="shared" si="3519"/>
        <v>0.83745704467353954</v>
      </c>
      <c r="T187" s="16">
        <f t="shared" si="3519"/>
        <v>0.82360287230721196</v>
      </c>
      <c r="U187" s="16">
        <f t="shared" si="3519"/>
        <v>0.83043365359646848</v>
      </c>
      <c r="V187" s="16">
        <f t="shared" si="3519"/>
        <v>0.81541066892464009</v>
      </c>
      <c r="W187" s="16">
        <f t="shared" si="3519"/>
        <v>0.83473527956457194</v>
      </c>
      <c r="X187" s="16">
        <f t="shared" si="3519"/>
        <v>0.84003554765607646</v>
      </c>
      <c r="Y187" s="16">
        <f t="shared" si="3519"/>
        <v>0.85892826570792669</v>
      </c>
      <c r="Z187" s="16">
        <f t="shared" si="3519"/>
        <v>0.84429580081753997</v>
      </c>
      <c r="AA187" s="16">
        <f t="shared" si="3519"/>
        <v>0.85752019888129272</v>
      </c>
      <c r="AB187" s="16">
        <f t="shared" si="3519"/>
        <v>0.85922122379118526</v>
      </c>
      <c r="AC187" s="16">
        <f t="shared" si="3519"/>
        <v>0.88114428425473945</v>
      </c>
      <c r="AD187" s="16">
        <f t="shared" si="3519"/>
        <v>0.85570219123505975</v>
      </c>
      <c r="AE187" s="16">
        <f t="shared" si="3519"/>
        <v>0.86728891749812254</v>
      </c>
      <c r="AF187" s="16">
        <f t="shared" si="3519"/>
        <v>0.85979860573199074</v>
      </c>
      <c r="AG187" s="16">
        <f t="shared" si="3519"/>
        <v>0.87580943570767811</v>
      </c>
      <c r="AH187" s="16">
        <f t="shared" si="3519"/>
        <v>0.8389603877653351</v>
      </c>
      <c r="AI187" s="16">
        <f t="shared" si="3519"/>
        <v>0.83266570931902351</v>
      </c>
      <c r="AJ187" s="16">
        <f t="shared" si="3519"/>
        <v>0.82385080498288044</v>
      </c>
      <c r="AK187" s="16">
        <f t="shared" si="3519"/>
        <v>0.83469315360056762</v>
      </c>
      <c r="AL187" s="16">
        <f t="shared" si="3519"/>
        <v>0.81322544272733299</v>
      </c>
      <c r="AM187" s="16">
        <f t="shared" si="3519"/>
        <v>0.80415149092416571</v>
      </c>
      <c r="AN187" s="16">
        <f t="shared" si="3519"/>
        <v>0.82126671198731027</v>
      </c>
      <c r="AO187" s="16">
        <f t="shared" si="3519"/>
        <v>0.83436106631249407</v>
      </c>
      <c r="AP187" s="16">
        <f t="shared" si="3519"/>
        <v>0.80498393189378137</v>
      </c>
      <c r="AQ187" s="16">
        <f t="shared" si="3519"/>
        <v>0.7950981966072671</v>
      </c>
      <c r="AR187" s="16">
        <f t="shared" si="3519"/>
        <v>0.80465766185374943</v>
      </c>
      <c r="AS187" s="16">
        <f t="shared" si="3519"/>
        <v>0.81440581362211462</v>
      </c>
      <c r="AT187" s="16">
        <f t="shared" si="3519"/>
        <v>0.80394329601467274</v>
      </c>
      <c r="AU187" s="16">
        <f t="shared" si="3519"/>
        <v>0.81432059703545756</v>
      </c>
      <c r="AV187" s="16">
        <f t="shared" si="3519"/>
        <v>0.80106859703550504</v>
      </c>
      <c r="AW187" s="16">
        <f t="shared" si="3519"/>
        <v>0.81146981081642955</v>
      </c>
      <c r="AX187" s="16">
        <f t="shared" si="3519"/>
        <v>0.78482872294682526</v>
      </c>
      <c r="AY187" s="16">
        <f t="shared" ref="AY187:AZ187" si="3520">AY186/AY$157</f>
        <v>0.81985982929706469</v>
      </c>
      <c r="AZ187" s="16">
        <f t="shared" si="3520"/>
        <v>0.79375045103557773</v>
      </c>
      <c r="BA187" s="16">
        <f t="shared" ref="BA187:BF187" si="3521">BA186/BA$157</f>
        <v>0.74083631276231932</v>
      </c>
      <c r="BB187" s="16">
        <f t="shared" si="3521"/>
        <v>0.7867690696456624</v>
      </c>
      <c r="BC187" s="34">
        <f t="shared" si="3521"/>
        <v>0.81421294415450485</v>
      </c>
      <c r="BD187" s="34">
        <f t="shared" si="3521"/>
        <v>0.81813389562467054</v>
      </c>
      <c r="BE187" s="34">
        <f t="shared" si="3521"/>
        <v>0.80815736331679588</v>
      </c>
      <c r="BF187" s="34">
        <f t="shared" si="3521"/>
        <v>0.81785763269784661</v>
      </c>
      <c r="BG187" s="34">
        <f t="shared" ref="BG187:BH187" si="3522">BG186/BG$157</f>
        <v>0.81295590079598679</v>
      </c>
      <c r="BH187" s="34">
        <f t="shared" si="3522"/>
        <v>0.81830052477272164</v>
      </c>
      <c r="BI187" s="34">
        <f t="shared" ref="BI187:BJ187" si="3523">BI186/BI$157</f>
        <v>0.81731941717474421</v>
      </c>
      <c r="BJ187" s="34">
        <f t="shared" si="3523"/>
        <v>0.82105213404546962</v>
      </c>
      <c r="BK187" s="34">
        <f t="shared" ref="BK187:BL187" si="3524">BK186/BK$157</f>
        <v>0.82130229817324696</v>
      </c>
      <c r="BL187" s="34">
        <f t="shared" si="3524"/>
        <v>0.82034268763904605</v>
      </c>
      <c r="BM187" s="34">
        <f t="shared" ref="BM187" si="3525">BM186/BM$157</f>
        <v>0.8179253001185447</v>
      </c>
      <c r="BN187" s="16">
        <f t="shared" ref="BN187" si="3526">BJ187+BN188/10000</f>
        <v>0.75455213404546961</v>
      </c>
      <c r="BO187" s="16">
        <f t="shared" ref="BO187" si="3527">BK187+BO188/10000</f>
        <v>0.75480229817324695</v>
      </c>
      <c r="BP187" s="16">
        <f t="shared" ref="BP187" si="3528">BL187+BP188/10000</f>
        <v>0.75384268763904605</v>
      </c>
      <c r="BQ187" s="16">
        <f t="shared" ref="BQ187" si="3529">BM187+BQ188/10000</f>
        <v>0.75142530011854469</v>
      </c>
      <c r="BR187" s="34">
        <f>BN187+BR188/10000</f>
        <v>0.71455213404546958</v>
      </c>
      <c r="BS187" s="34">
        <f t="shared" ref="BS187" si="3530">BO187+BS188/10000</f>
        <v>0.71480229817324692</v>
      </c>
      <c r="BT187" s="34">
        <f t="shared" ref="BT187" si="3531">BP187+BT188/10000</f>
        <v>0.71384268763904601</v>
      </c>
      <c r="BU187" s="34">
        <f t="shared" ref="BU187" si="3532">BQ187+BU188/10000</f>
        <v>0.71142530011854466</v>
      </c>
      <c r="BV187" s="34">
        <f t="shared" ref="BV187" si="3533">BR187+BV188/10000</f>
        <v>0.67955213404546955</v>
      </c>
      <c r="BW187" s="34">
        <f t="shared" ref="BW187" si="3534">BS187+BW188/10000</f>
        <v>0.67980229817324689</v>
      </c>
      <c r="BX187" s="34">
        <f t="shared" ref="BX187" si="3535">BT187+BX188/10000</f>
        <v>0.67884268763904598</v>
      </c>
      <c r="BY187" s="34">
        <f t="shared" ref="BY187" si="3536">BU187+BY188/10000</f>
        <v>0.67642530011854463</v>
      </c>
      <c r="BZ187" s="34">
        <f t="shared" ref="BZ187" si="3537">BV187+BZ188/10000</f>
        <v>0.65155213404546952</v>
      </c>
      <c r="CA187" s="34">
        <f t="shared" ref="CA187" si="3538">BW187+CA188/10000</f>
        <v>0.65180229817324686</v>
      </c>
      <c r="CB187" s="34">
        <f t="shared" ref="CB187" si="3539">BX187+CB188/10000</f>
        <v>0.65084268763904596</v>
      </c>
      <c r="CC187" s="34">
        <f t="shared" ref="CC187" si="3540">BY187+CC188/10000</f>
        <v>0.6484253001185446</v>
      </c>
      <c r="CD187" s="34">
        <f t="shared" ref="CD187" si="3541">BZ187+CD188/10000</f>
        <v>0.6315521340454695</v>
      </c>
      <c r="CE187" s="34">
        <f t="shared" ref="CE187" si="3542">CA187+CE188/10000</f>
        <v>0.63180229817324685</v>
      </c>
      <c r="CF187" s="34">
        <f t="shared" ref="CF187" si="3543">CB187+CF188/10000</f>
        <v>0.63084268763904594</v>
      </c>
      <c r="CG187" s="34">
        <f t="shared" ref="CG187" si="3544">CC187+CG188/10000</f>
        <v>0.62842530011854458</v>
      </c>
      <c r="CH187" s="34">
        <f t="shared" ref="CH187" si="3545">CD187+CH188/10000</f>
        <v>0.6245521340454695</v>
      </c>
      <c r="CI187" s="34">
        <f t="shared" ref="CI187" si="3546">CE187+CI188/10000</f>
        <v>0.62480229817324684</v>
      </c>
      <c r="CJ187" s="34">
        <f t="shared" ref="CJ187" si="3547">CF187+CJ188/10000</f>
        <v>0.62384268763904593</v>
      </c>
      <c r="CK187" s="34">
        <f t="shared" ref="CK187" si="3548">CG187+CK188/10000</f>
        <v>0.62142530011854458</v>
      </c>
      <c r="CL187" s="34"/>
      <c r="CM187" s="90">
        <f>CM186/CM$157</f>
        <v>0.75032298923369223</v>
      </c>
      <c r="CN187" s="16">
        <f t="shared" ref="CN187:DC187" si="3549">CN186/CN$157</f>
        <v>0.76824716709109775</v>
      </c>
      <c r="CO187" s="90">
        <f t="shared" si="3549"/>
        <v>0.73195248248553157</v>
      </c>
      <c r="CP187" s="16">
        <f t="shared" si="3549"/>
        <v>0.76168699186991873</v>
      </c>
      <c r="CQ187" s="90">
        <f t="shared" si="3549"/>
        <v>0.82729022942403341</v>
      </c>
      <c r="CR187" s="16">
        <f t="shared" si="3549"/>
        <v>0.84012941373347461</v>
      </c>
      <c r="CS187" s="90">
        <f t="shared" si="3549"/>
        <v>0.86290614371517471</v>
      </c>
      <c r="CT187" s="16">
        <f t="shared" si="3549"/>
        <v>0.86581556096721024</v>
      </c>
      <c r="CU187" s="90">
        <f t="shared" si="3549"/>
        <v>0.8324617643898421</v>
      </c>
      <c r="CV187" s="90">
        <f t="shared" si="3549"/>
        <v>0.81936870990784549</v>
      </c>
      <c r="CW187" s="90">
        <f t="shared" si="3549"/>
        <v>0.80583021194425708</v>
      </c>
      <c r="CX187" s="90">
        <f t="shared" si="3549"/>
        <v>0.80794376277251567</v>
      </c>
      <c r="CY187" s="90">
        <f t="shared" si="3549"/>
        <v>0.78347297378418479</v>
      </c>
      <c r="CZ187" s="90">
        <f t="shared" si="3549"/>
        <v>0.80757740861817184</v>
      </c>
      <c r="DA187" s="90">
        <f t="shared" si="3549"/>
        <v>0.81664437689969605</v>
      </c>
      <c r="DB187" s="16">
        <f t="shared" si="3549"/>
        <v>0.8199985072027467</v>
      </c>
      <c r="DC187" s="90">
        <f t="shared" si="3549"/>
        <v>0.75351947537730346</v>
      </c>
      <c r="DD187" s="90">
        <f>DD186/DD$157</f>
        <v>0.71351937783577724</v>
      </c>
      <c r="DE187" s="90">
        <f>DE186/DE$157</f>
        <v>0.6785192155738311</v>
      </c>
      <c r="DF187" s="90">
        <f>DF186/DF$157</f>
        <v>0.65051910287345927</v>
      </c>
      <c r="DG187" s="90">
        <f>DG186/DG$157</f>
        <v>0.63051902874455357</v>
      </c>
      <c r="DH187" s="90">
        <f>DH186/DH$157</f>
        <v>0.62351898764303071</v>
      </c>
    </row>
    <row r="188" spans="1:112" ht="12" x14ac:dyDescent="0.3">
      <c r="A188" s="3" t="s">
        <v>70</v>
      </c>
      <c r="B188" s="15" t="s">
        <v>65</v>
      </c>
      <c r="C188" s="15" t="s">
        <v>65</v>
      </c>
      <c r="D188" s="15" t="s">
        <v>65</v>
      </c>
      <c r="E188" s="15" t="s">
        <v>65</v>
      </c>
      <c r="F188" s="25">
        <f>(F187-B187)*10000</f>
        <v>622.69326837854692</v>
      </c>
      <c r="G188" s="25">
        <f t="shared" ref="G188:AZ188" si="3550">(G187-C187)*10000</f>
        <v>231.132884262093</v>
      </c>
      <c r="H188" s="25">
        <f t="shared" si="3550"/>
        <v>335.62729227550881</v>
      </c>
      <c r="I188" s="25">
        <f t="shared" si="3550"/>
        <v>-128.48553485829694</v>
      </c>
      <c r="J188" s="25">
        <f t="shared" si="3550"/>
        <v>-334.88178173373905</v>
      </c>
      <c r="K188" s="25">
        <f t="shared" si="3550"/>
        <v>-752.97228500858182</v>
      </c>
      <c r="L188" s="25">
        <f t="shared" si="3550"/>
        <v>-77.452233944330658</v>
      </c>
      <c r="M188" s="25">
        <f t="shared" si="3550"/>
        <v>-327.1329634867115</v>
      </c>
      <c r="N188" s="25">
        <f t="shared" si="3550"/>
        <v>-214.00499678266848</v>
      </c>
      <c r="O188" s="25">
        <f t="shared" si="3550"/>
        <v>535.58041771731848</v>
      </c>
      <c r="P188" s="25">
        <f t="shared" si="3550"/>
        <v>36.365830829625523</v>
      </c>
      <c r="Q188" s="25">
        <f t="shared" si="3550"/>
        <v>611.62128025675884</v>
      </c>
      <c r="R188" s="25">
        <f t="shared" si="3550"/>
        <v>986.12468050251141</v>
      </c>
      <c r="S188" s="25">
        <f t="shared" si="3550"/>
        <v>939.38015440224615</v>
      </c>
      <c r="T188" s="25">
        <f t="shared" si="3550"/>
        <v>750.90967545307194</v>
      </c>
      <c r="U188" s="25">
        <f t="shared" si="3550"/>
        <v>203.75626517164847</v>
      </c>
      <c r="V188" s="25">
        <f t="shared" si="3550"/>
        <v>0.62947102098087626</v>
      </c>
      <c r="W188" s="25">
        <f t="shared" si="3550"/>
        <v>-27.217651089675996</v>
      </c>
      <c r="X188" s="25">
        <f t="shared" si="3550"/>
        <v>164.32675348864501</v>
      </c>
      <c r="Y188" s="25">
        <f t="shared" si="3550"/>
        <v>284.94612111458207</v>
      </c>
      <c r="Z188" s="25">
        <f t="shared" si="3550"/>
        <v>288.85131892899875</v>
      </c>
      <c r="AA188" s="25">
        <f t="shared" si="3550"/>
        <v>227.84919316720774</v>
      </c>
      <c r="AB188" s="25">
        <f t="shared" si="3550"/>
        <v>191.85676135108798</v>
      </c>
      <c r="AC188" s="25">
        <f t="shared" si="3550"/>
        <v>222.16018546812765</v>
      </c>
      <c r="AD188" s="25">
        <f t="shared" si="3550"/>
        <v>114.06390417519785</v>
      </c>
      <c r="AE188" s="25">
        <f t="shared" si="3550"/>
        <v>97.687186168298183</v>
      </c>
      <c r="AF188" s="25">
        <f t="shared" si="3550"/>
        <v>5.77381940805477</v>
      </c>
      <c r="AG188" s="25">
        <f t="shared" si="3550"/>
        <v>-53.34848547061344</v>
      </c>
      <c r="AH188" s="25">
        <f t="shared" si="3550"/>
        <v>-167.41803469724647</v>
      </c>
      <c r="AI188" s="25">
        <f t="shared" si="3550"/>
        <v>-346.23208179099032</v>
      </c>
      <c r="AJ188" s="25">
        <f>(AJ187-AF187)*10000</f>
        <v>-359.47800749110303</v>
      </c>
      <c r="AK188" s="25">
        <f t="shared" si="3550"/>
        <v>-411.16282107110493</v>
      </c>
      <c r="AL188" s="25">
        <f t="shared" si="3550"/>
        <v>-257.3494503800211</v>
      </c>
      <c r="AM188" s="25">
        <f t="shared" si="3550"/>
        <v>-285.14218394857795</v>
      </c>
      <c r="AN188" s="25">
        <f t="shared" si="3550"/>
        <v>-25.84092995570164</v>
      </c>
      <c r="AO188" s="25">
        <f t="shared" si="3550"/>
        <v>-3.3208728807354593</v>
      </c>
      <c r="AP188" s="25">
        <f t="shared" si="3550"/>
        <v>-82.415108335516237</v>
      </c>
      <c r="AQ188" s="25">
        <f t="shared" si="3550"/>
        <v>-90.53294316898608</v>
      </c>
      <c r="AR188" s="25">
        <f t="shared" si="3550"/>
        <v>-166.09050133560842</v>
      </c>
      <c r="AS188" s="25">
        <f t="shared" si="3550"/>
        <v>-199.55252690379456</v>
      </c>
      <c r="AT188" s="25">
        <f t="shared" si="3550"/>
        <v>-10.406358791086312</v>
      </c>
      <c r="AU188" s="25">
        <f t="shared" si="3550"/>
        <v>192.22400428190457</v>
      </c>
      <c r="AV188" s="25">
        <f t="shared" si="3550"/>
        <v>-35.890648182443918</v>
      </c>
      <c r="AW188" s="25">
        <f t="shared" si="3550"/>
        <v>-29.360028056850673</v>
      </c>
      <c r="AX188" s="25">
        <f t="shared" si="3550"/>
        <v>-191.14573067847473</v>
      </c>
      <c r="AY188" s="25">
        <f t="shared" si="3550"/>
        <v>55.392322616071297</v>
      </c>
      <c r="AZ188" s="25">
        <f t="shared" si="3550"/>
        <v>-73.181459999273059</v>
      </c>
      <c r="BA188" s="25">
        <f t="shared" ref="BA188:BM188" si="3551">(BA187-AW187)*10000</f>
        <v>-706.33498054110237</v>
      </c>
      <c r="BB188" s="25">
        <f t="shared" si="3551"/>
        <v>19.403466988371363</v>
      </c>
      <c r="BC188" s="25">
        <f t="shared" si="3551"/>
        <v>-56.46885142559843</v>
      </c>
      <c r="BD188" s="25">
        <f t="shared" si="3551"/>
        <v>243.83444589092807</v>
      </c>
      <c r="BE188" s="25">
        <f t="shared" si="3551"/>
        <v>673.21050554476574</v>
      </c>
      <c r="BF188" s="25">
        <f t="shared" si="3551"/>
        <v>310.88563052184213</v>
      </c>
      <c r="BG188" s="25">
        <f t="shared" si="3551"/>
        <v>-12.570433585180618</v>
      </c>
      <c r="BH188" s="25">
        <f t="shared" si="3551"/>
        <v>1.6662914805110063</v>
      </c>
      <c r="BI188" s="25">
        <f t="shared" si="3551"/>
        <v>91.620538579483267</v>
      </c>
      <c r="BJ188" s="25">
        <f t="shared" si="3551"/>
        <v>31.945013476230024</v>
      </c>
      <c r="BK188" s="25">
        <f t="shared" si="3551"/>
        <v>83.463973772601733</v>
      </c>
      <c r="BL188" s="25">
        <f t="shared" si="3551"/>
        <v>20.421628663244149</v>
      </c>
      <c r="BM188" s="25">
        <f t="shared" si="3551"/>
        <v>6.0588294380048424</v>
      </c>
      <c r="BN188" s="358">
        <v>-665</v>
      </c>
      <c r="BO188" s="358">
        <v>-665</v>
      </c>
      <c r="BP188" s="358">
        <v>-665</v>
      </c>
      <c r="BQ188" s="358">
        <v>-665</v>
      </c>
      <c r="BR188" s="358">
        <v>-400</v>
      </c>
      <c r="BS188" s="358">
        <v>-400</v>
      </c>
      <c r="BT188" s="358">
        <v>-400</v>
      </c>
      <c r="BU188" s="358">
        <v>-400</v>
      </c>
      <c r="BV188" s="358">
        <v>-350</v>
      </c>
      <c r="BW188" s="358">
        <v>-350</v>
      </c>
      <c r="BX188" s="358">
        <v>-350</v>
      </c>
      <c r="BY188" s="358">
        <v>-350</v>
      </c>
      <c r="BZ188" s="358">
        <v>-280</v>
      </c>
      <c r="CA188" s="358">
        <v>-280</v>
      </c>
      <c r="CB188" s="358">
        <v>-280</v>
      </c>
      <c r="CC188" s="358">
        <v>-280</v>
      </c>
      <c r="CD188" s="358">
        <v>-200</v>
      </c>
      <c r="CE188" s="358">
        <v>-200</v>
      </c>
      <c r="CF188" s="358">
        <v>-200</v>
      </c>
      <c r="CG188" s="358">
        <v>-200</v>
      </c>
      <c r="CH188" s="358">
        <v>-70</v>
      </c>
      <c r="CI188" s="358">
        <v>-70</v>
      </c>
      <c r="CJ188" s="358">
        <v>-70</v>
      </c>
      <c r="CK188" s="358">
        <v>-70</v>
      </c>
      <c r="CL188" s="358"/>
      <c r="CM188" s="89" t="s">
        <v>65</v>
      </c>
      <c r="CN188" s="25">
        <f>(CN187-CM187)*10000</f>
        <v>179.24177857405522</v>
      </c>
      <c r="CO188" s="104">
        <f t="shared" ref="CO188:DC188" si="3552">(CO187-CN187)*10000</f>
        <v>-362.94684605566175</v>
      </c>
      <c r="CP188" s="25">
        <f t="shared" si="3552"/>
        <v>297.34509384387155</v>
      </c>
      <c r="CQ188" s="104">
        <f t="shared" si="3552"/>
        <v>656.03237554114685</v>
      </c>
      <c r="CR188" s="25">
        <f t="shared" si="3552"/>
        <v>128.391843094412</v>
      </c>
      <c r="CS188" s="104">
        <f t="shared" si="3552"/>
        <v>227.76729981700106</v>
      </c>
      <c r="CT188" s="25">
        <f t="shared" si="3552"/>
        <v>29.094172520355286</v>
      </c>
      <c r="CU188" s="104">
        <f t="shared" si="3552"/>
        <v>-333.53796577368144</v>
      </c>
      <c r="CV188" s="104">
        <f t="shared" si="3552"/>
        <v>-130.93054481996603</v>
      </c>
      <c r="CW188" s="104">
        <f t="shared" si="3552"/>
        <v>-135.38497963588415</v>
      </c>
      <c r="CX188" s="104">
        <f t="shared" si="3552"/>
        <v>21.135508282585924</v>
      </c>
      <c r="CY188" s="104">
        <f t="shared" si="3552"/>
        <v>-244.70788988330884</v>
      </c>
      <c r="CZ188" s="104">
        <f t="shared" si="3552"/>
        <v>241.04434833987054</v>
      </c>
      <c r="DA188" s="104">
        <f t="shared" si="3552"/>
        <v>90.669682815242012</v>
      </c>
      <c r="DB188" s="25">
        <f t="shared" si="3552"/>
        <v>33.541303030506512</v>
      </c>
      <c r="DC188" s="104">
        <f t="shared" si="3552"/>
        <v>-664.79031825443235</v>
      </c>
      <c r="DD188" s="104">
        <f>(DD187-DC187)*10000</f>
        <v>-400.00097541526225</v>
      </c>
      <c r="DE188" s="104">
        <f>(DE187-DD187)*10000</f>
        <v>-350.00162261946133</v>
      </c>
      <c r="DF188" s="104">
        <f>(DF187-DE187)*10000</f>
        <v>-280.00112700371835</v>
      </c>
      <c r="DG188" s="104">
        <f>(DG187-DF187)*10000</f>
        <v>-200.00074128905698</v>
      </c>
      <c r="DH188" s="104">
        <f>(DH187-DG187)*10000</f>
        <v>-70.000411015228579</v>
      </c>
    </row>
    <row r="189" spans="1:112" ht="12" x14ac:dyDescent="0.3">
      <c r="A189" s="3" t="s">
        <v>1</v>
      </c>
      <c r="B189" s="15" t="s">
        <v>65</v>
      </c>
      <c r="C189" s="16">
        <f>IF(AND(B186&lt;0,C186&gt;0),"n/a",C186/B186-1)</f>
        <v>0.308730320997751</v>
      </c>
      <c r="D189" s="16">
        <f t="shared" ref="D189:BM189" si="3553">IF(AND(C186&lt;0,D186&gt;0),"n/a",D186/C186-1)</f>
        <v>4.9211060771754411E-2</v>
      </c>
      <c r="E189" s="16">
        <f t="shared" si="3553"/>
        <v>0.72885646217986877</v>
      </c>
      <c r="F189" s="16">
        <f t="shared" si="3553"/>
        <v>-2.807682370166209E-2</v>
      </c>
      <c r="G189" s="16">
        <f t="shared" si="3553"/>
        <v>0.21329198050509501</v>
      </c>
      <c r="H189" s="16">
        <f t="shared" si="3553"/>
        <v>4.8787613204791302E-2</v>
      </c>
      <c r="I189" s="16">
        <f t="shared" si="3553"/>
        <v>0.23119777158774379</v>
      </c>
      <c r="J189" s="16">
        <f t="shared" si="3553"/>
        <v>-0.11674208144796383</v>
      </c>
      <c r="K189" s="16">
        <f t="shared" si="3553"/>
        <v>4.6006659836065555E-2</v>
      </c>
      <c r="L189" s="16">
        <f t="shared" si="3553"/>
        <v>0.15109915001677465</v>
      </c>
      <c r="M189" s="16">
        <f t="shared" si="3553"/>
        <v>0.26259402974914026</v>
      </c>
      <c r="N189" s="16">
        <f t="shared" si="3553"/>
        <v>-0.11962931760741369</v>
      </c>
      <c r="O189" s="16">
        <f t="shared" si="3553"/>
        <v>0.28995215311004774</v>
      </c>
      <c r="P189" s="16">
        <f t="shared" si="3553"/>
        <v>0.11943620178041536</v>
      </c>
      <c r="Q189" s="16">
        <f t="shared" si="3553"/>
        <v>0.3876739562624254</v>
      </c>
      <c r="R189" s="16">
        <f t="shared" si="3553"/>
        <v>-2.5787965616045794E-2</v>
      </c>
      <c r="S189" s="16">
        <f t="shared" si="3553"/>
        <v>0.19460784313725488</v>
      </c>
      <c r="T189" s="16">
        <f t="shared" si="3553"/>
        <v>8.2478457119409043E-2</v>
      </c>
      <c r="U189" s="16">
        <f t="shared" si="3553"/>
        <v>0.21228203184230487</v>
      </c>
      <c r="V189" s="16">
        <f t="shared" si="3553"/>
        <v>-9.6622889305816084E-2</v>
      </c>
      <c r="W189" s="16">
        <f t="shared" si="3553"/>
        <v>0.1678781585323641</v>
      </c>
      <c r="X189" s="16">
        <f t="shared" si="3553"/>
        <v>0.12062833432128039</v>
      </c>
      <c r="Y189" s="16">
        <f t="shared" si="3553"/>
        <v>0.32689764612536365</v>
      </c>
      <c r="Z189" s="16">
        <f t="shared" si="3553"/>
        <v>-9.4279449870440457E-2</v>
      </c>
      <c r="AA189" s="16">
        <f t="shared" si="3553"/>
        <v>0.214568661971831</v>
      </c>
      <c r="AB189" s="16">
        <f t="shared" si="3553"/>
        <v>9.1502083710817139E-2</v>
      </c>
      <c r="AC189" s="16">
        <f t="shared" si="3553"/>
        <v>0.2885126162018592</v>
      </c>
      <c r="AD189" s="16">
        <f t="shared" si="3553"/>
        <v>-0.11453233702653953</v>
      </c>
      <c r="AE189" s="16">
        <f t="shared" si="3553"/>
        <v>0.17619671177069685</v>
      </c>
      <c r="AF189" s="16">
        <f t="shared" si="3553"/>
        <v>9.8466105888174171E-2</v>
      </c>
      <c r="AG189" s="16">
        <f t="shared" si="3553"/>
        <v>0.27939189189189184</v>
      </c>
      <c r="AH189" s="16">
        <f t="shared" si="3553"/>
        <v>-0.11636299621512192</v>
      </c>
      <c r="AI189" s="16">
        <f t="shared" si="3553"/>
        <v>9.742006175913942E-2</v>
      </c>
      <c r="AJ189" s="16">
        <f t="shared" si="3553"/>
        <v>2.6504493056185963E-2</v>
      </c>
      <c r="AK189" s="16">
        <f t="shared" si="3553"/>
        <v>0.24838624104695373</v>
      </c>
      <c r="AL189" s="16">
        <f t="shared" si="3553"/>
        <v>-0.13153421164470891</v>
      </c>
      <c r="AM189" s="16">
        <f t="shared" si="3553"/>
        <v>0.10745453062556076</v>
      </c>
      <c r="AN189" s="16">
        <f t="shared" si="3553"/>
        <v>6.764370143977616E-2</v>
      </c>
      <c r="AO189" s="16">
        <f t="shared" si="3553"/>
        <v>0.21335448713526928</v>
      </c>
      <c r="AP189" s="16">
        <f t="shared" si="3553"/>
        <v>-0.1882888004548039</v>
      </c>
      <c r="AQ189" s="16">
        <f t="shared" si="3553"/>
        <v>4.062193584535656E-2</v>
      </c>
      <c r="AR189" s="16">
        <f t="shared" si="3553"/>
        <v>0.1627406111185894</v>
      </c>
      <c r="AS189" s="16">
        <f t="shared" si="3553"/>
        <v>0.3233387358184765</v>
      </c>
      <c r="AT189" s="16">
        <f t="shared" si="3553"/>
        <v>-7.9695564692502829E-2</v>
      </c>
      <c r="AU189" s="16">
        <f t="shared" si="3553"/>
        <v>0.1253802281368821</v>
      </c>
      <c r="AV189" s="16">
        <f t="shared" si="3553"/>
        <v>-1.8540417264971687E-2</v>
      </c>
      <c r="AW189" s="16">
        <f t="shared" si="3553"/>
        <v>0.17573905933990286</v>
      </c>
      <c r="AX189" s="16">
        <f t="shared" si="3553"/>
        <v>-0.19836767558467228</v>
      </c>
      <c r="AY189" s="16">
        <f t="shared" si="3553"/>
        <v>7.884764644112674E-2</v>
      </c>
      <c r="AZ189" s="16">
        <f t="shared" si="3553"/>
        <v>-6.9064748201438819E-2</v>
      </c>
      <c r="BA189" s="16">
        <f t="shared" si="3553"/>
        <v>8.3234839530866411E-2</v>
      </c>
      <c r="BB189" s="16">
        <f t="shared" si="3553"/>
        <v>-5.4219648327668013E-2</v>
      </c>
      <c r="BC189" s="34">
        <f t="shared" si="3553"/>
        <v>0.156054488175001</v>
      </c>
      <c r="BD189" s="34">
        <f t="shared" si="3553"/>
        <v>7.2234589698318974E-2</v>
      </c>
      <c r="BE189" s="34">
        <f t="shared" si="3553"/>
        <v>0.16036655211912954</v>
      </c>
      <c r="BF189" s="34">
        <f t="shared" si="3553"/>
        <v>-8.0238153998025696E-2</v>
      </c>
      <c r="BG189" s="34">
        <f t="shared" si="3553"/>
        <v>6.5336240147576774E-2</v>
      </c>
      <c r="BH189" s="34">
        <f t="shared" si="3553"/>
        <v>4.5682082926675749E-2</v>
      </c>
      <c r="BI189" s="34">
        <f t="shared" si="3553"/>
        <v>0.19064250015053896</v>
      </c>
      <c r="BJ189" s="34">
        <f t="shared" si="3553"/>
        <v>-0.1214787842006777</v>
      </c>
      <c r="BK189" s="34">
        <f t="shared" si="3553"/>
        <v>0.12328017960969428</v>
      </c>
      <c r="BL189" s="34">
        <f t="shared" si="3553"/>
        <v>7.7155669442664943E-2</v>
      </c>
      <c r="BM189" s="34">
        <f t="shared" si="3553"/>
        <v>0.1653820534779713</v>
      </c>
      <c r="BN189" s="16">
        <f t="shared" ref="BN189" si="3554">IF(AND(BM186&lt;0,BN186&gt;0),"n/a",BN186/BM186-1)</f>
        <v>-0.13880230021064743</v>
      </c>
      <c r="BO189" s="16">
        <f t="shared" ref="BO189" si="3555">IF(AND(BN186&lt;0,BO186&gt;0),"n/a",BO186/BN186-1)</f>
        <v>5.5426565605622091E-2</v>
      </c>
      <c r="BP189" s="16">
        <f t="shared" ref="BP189" si="3556">IF(AND(BO186&lt;0,BP186&gt;0),"n/a",BP186/BO186-1)</f>
        <v>6.3301337175215355E-2</v>
      </c>
      <c r="BQ189" s="16">
        <f t="shared" ref="BQ189" si="3557">IF(AND(BP186&lt;0,BQ186&gt;0),"n/a",BQ186/BP186-1)</f>
        <v>0.16494397596454635</v>
      </c>
      <c r="BR189" s="34">
        <f>IF(AND(BQ186&lt;0,BR186&gt;0),"n/a",BR186/BQ186-1)</f>
        <v>-0.13725876704245088</v>
      </c>
      <c r="BS189" s="34">
        <f t="shared" ref="BS189" si="3558">IF(AND(BR186&lt;0,BS186&gt;0),"n/a",BS186/BR186-1)</f>
        <v>5.5451389195009471E-2</v>
      </c>
      <c r="BT189" s="34">
        <f t="shared" ref="BT189" si="3559">IF(AND(BS186&lt;0,BT186&gt;0),"n/a",BT186/BS186-1)</f>
        <v>6.3266554068474479E-2</v>
      </c>
      <c r="BU189" s="34">
        <f t="shared" ref="BU189" si="3560">IF(AND(BT186&lt;0,BU186&gt;0),"n/a",BU186/BT186-1)</f>
        <v>0.16487845676402046</v>
      </c>
      <c r="BV189" s="34">
        <f t="shared" ref="BV189" si="3561">IF(AND(BU186&lt;0,BV186&gt;0),"n/a",BV186/BU186-1)</f>
        <v>-0.15994931387424716</v>
      </c>
      <c r="BW189" s="34">
        <f t="shared" ref="BW189" si="3562">IF(AND(BV186&lt;0,BW186&gt;0),"n/a",BW186/BV186-1)</f>
        <v>5.5492368877827269E-2</v>
      </c>
      <c r="BX189" s="34">
        <f t="shared" ref="BX189" si="3563">IF(AND(BW186&lt;0,BX186&gt;0),"n/a",BX186/BW186-1)</f>
        <v>6.3236210999082276E-2</v>
      </c>
      <c r="BY189" s="34">
        <f t="shared" ref="BY189" si="3564">IF(AND(BX186&lt;0,BY186&gt;0),"n/a",BY186/BX186-1)</f>
        <v>0.16493288416626983</v>
      </c>
      <c r="BZ189" s="34">
        <f t="shared" ref="BZ189" si="3565">IF(AND(BY186&lt;0,BZ186&gt;0),"n/a",BZ186/BY186-1)</f>
        <v>-0.17134925108904719</v>
      </c>
      <c r="CA189" s="34">
        <f t="shared" ref="CA189" si="3566">IF(AND(BZ186&lt;0,CA186&gt;0),"n/a",CA186/BZ186-1)</f>
        <v>5.5509469091780561E-2</v>
      </c>
      <c r="CB189" s="34">
        <f t="shared" ref="CB189" si="3567">IF(AND(CA186&lt;0,CB186&gt;0),"n/a",CB186/CA186-1)</f>
        <v>6.3171331132491071E-2</v>
      </c>
      <c r="CC189" s="34">
        <f t="shared" ref="CC189" si="3568">IF(AND(CB186&lt;0,CC186&gt;0),"n/a",CC186/CB186-1)</f>
        <v>0.16496832796451133</v>
      </c>
      <c r="CD189" s="34">
        <f t="shared" ref="CD189" si="3569">IF(AND(CC186&lt;0,CD186&gt;0),"n/a",CD186/CC186-1)</f>
        <v>-0.17712938327580929</v>
      </c>
      <c r="CE189" s="34">
        <f t="shared" ref="CE189" si="3570">IF(AND(CD186&lt;0,CE186&gt;0),"n/a",CE186/CD186-1)</f>
        <v>5.5525479478592876E-2</v>
      </c>
      <c r="CF189" s="34">
        <f t="shared" ref="CF189" si="3571">IF(AND(CE186&lt;0,CF186&gt;0),"n/a",CF186/CE186-1)</f>
        <v>6.3132244207787735E-2</v>
      </c>
      <c r="CG189" s="34">
        <f t="shared" ref="CG189" si="3572">IF(AND(CF186&lt;0,CG186&gt;0),"n/a",CG186/CF186-1)</f>
        <v>0.16496032981547937</v>
      </c>
      <c r="CH189" s="34">
        <f t="shared" ref="CH189" si="3573">IF(AND(CG186&lt;0,CH186&gt;0),"n/a",CH186/CG186-1)</f>
        <v>-0.17243497830332655</v>
      </c>
      <c r="CI189" s="34">
        <f t="shared" ref="CI189" si="3574">IF(AND(CH186&lt;0,CI186&gt;0),"n/a",CI186/CH186-1)</f>
        <v>5.5538591150524175E-2</v>
      </c>
      <c r="CJ189" s="34">
        <f t="shared" ref="CJ189" si="3575">IF(AND(CI186&lt;0,CJ186&gt;0),"n/a",CJ186/CI186-1)</f>
        <v>6.3132445938673287E-2</v>
      </c>
      <c r="CK189" s="34">
        <f t="shared" ref="CK189" si="3576">IF(AND(CJ186&lt;0,CK186&gt;0),"n/a",CK186/CJ186-1)</f>
        <v>0.16496732782742707</v>
      </c>
      <c r="CL189" s="34"/>
      <c r="CM189" s="89" t="s">
        <v>65</v>
      </c>
      <c r="CN189" s="15" t="s">
        <v>65</v>
      </c>
      <c r="CO189" s="89" t="s">
        <v>65</v>
      </c>
      <c r="CP189" s="15" t="s">
        <v>65</v>
      </c>
      <c r="CQ189" s="89" t="s">
        <v>65</v>
      </c>
      <c r="CR189" s="15" t="s">
        <v>65</v>
      </c>
      <c r="CS189" s="89" t="s">
        <v>65</v>
      </c>
      <c r="CT189" s="15" t="s">
        <v>65</v>
      </c>
      <c r="CU189" s="89" t="s">
        <v>65</v>
      </c>
      <c r="CV189" s="89" t="s">
        <v>65</v>
      </c>
      <c r="CW189" s="89" t="s">
        <v>65</v>
      </c>
      <c r="CX189" s="89" t="s">
        <v>65</v>
      </c>
      <c r="CY189" s="89" t="s">
        <v>65</v>
      </c>
      <c r="CZ189" s="89" t="s">
        <v>65</v>
      </c>
      <c r="DA189" s="89" t="s">
        <v>65</v>
      </c>
      <c r="DB189" s="15" t="s">
        <v>65</v>
      </c>
      <c r="DC189" s="89" t="s">
        <v>65</v>
      </c>
      <c r="DD189" s="89" t="s">
        <v>65</v>
      </c>
      <c r="DE189" s="89" t="s">
        <v>65</v>
      </c>
      <c r="DF189" s="89" t="s">
        <v>65</v>
      </c>
      <c r="DG189" s="89" t="s">
        <v>65</v>
      </c>
      <c r="DH189" s="89" t="s">
        <v>65</v>
      </c>
    </row>
    <row r="190" spans="1:112" ht="12" x14ac:dyDescent="0.3">
      <c r="A190" s="3" t="s">
        <v>2</v>
      </c>
      <c r="B190" s="15" t="s">
        <v>65</v>
      </c>
      <c r="C190" s="15" t="s">
        <v>65</v>
      </c>
      <c r="D190" s="15" t="s">
        <v>65</v>
      </c>
      <c r="E190" s="15" t="s">
        <v>65</v>
      </c>
      <c r="F190" s="16">
        <f>IF(AND(B186&lt;0,F186&gt;0),"n/a",F186/B186-1)</f>
        <v>1.3072991208341853</v>
      </c>
      <c r="G190" s="16">
        <f t="shared" ref="G190:BM190" si="3577">IF(AND(C186&lt;0,G186&gt;0),"n/a",G186/C186-1)</f>
        <v>1.1390407748789246</v>
      </c>
      <c r="H190" s="16">
        <f t="shared" si="3577"/>
        <v>1.1381774865991661</v>
      </c>
      <c r="I190" s="16">
        <f t="shared" si="3577"/>
        <v>0.52269399707174236</v>
      </c>
      <c r="J190" s="16">
        <f t="shared" si="3577"/>
        <v>0.38378378378378364</v>
      </c>
      <c r="K190" s="16">
        <f t="shared" si="3577"/>
        <v>0.19299152789950358</v>
      </c>
      <c r="L190" s="16">
        <f t="shared" si="3577"/>
        <v>0.30937047353760461</v>
      </c>
      <c r="M190" s="16">
        <f t="shared" si="3577"/>
        <v>0.34276018099547501</v>
      </c>
      <c r="N190" s="16">
        <f t="shared" si="3577"/>
        <v>0.33837090163934436</v>
      </c>
      <c r="O190" s="16">
        <f t="shared" si="3577"/>
        <v>0.65050041507391754</v>
      </c>
      <c r="P190" s="16">
        <f t="shared" si="3577"/>
        <v>0.60510058204840167</v>
      </c>
      <c r="Q190" s="16">
        <f t="shared" si="3577"/>
        <v>0.76411120471777583</v>
      </c>
      <c r="R190" s="16">
        <f t="shared" si="3577"/>
        <v>0.95215311004784686</v>
      </c>
      <c r="S190" s="16">
        <f t="shared" si="3577"/>
        <v>0.80786350148367947</v>
      </c>
      <c r="T190" s="16">
        <f t="shared" si="3577"/>
        <v>0.74817760106030473</v>
      </c>
      <c r="U190" s="16">
        <f t="shared" si="3577"/>
        <v>0.52722063037249289</v>
      </c>
      <c r="V190" s="16">
        <f t="shared" si="3577"/>
        <v>0.41617647058823537</v>
      </c>
      <c r="W190" s="16">
        <f t="shared" si="3577"/>
        <v>0.38448912597455887</v>
      </c>
      <c r="X190" s="16">
        <f t="shared" si="3577"/>
        <v>0.43328278999241854</v>
      </c>
      <c r="Y190" s="16">
        <f t="shared" si="3577"/>
        <v>0.56879299562226393</v>
      </c>
      <c r="Z190" s="16">
        <f t="shared" si="3577"/>
        <v>0.5728625822083766</v>
      </c>
      <c r="AA190" s="16">
        <f t="shared" si="3577"/>
        <v>0.63574392412566683</v>
      </c>
      <c r="AB190" s="16">
        <f t="shared" si="3577"/>
        <v>0.59322930441682087</v>
      </c>
      <c r="AC190" s="16">
        <f t="shared" si="3577"/>
        <v>0.54713972493522034</v>
      </c>
      <c r="AD190" s="16">
        <f t="shared" si="3577"/>
        <v>0.512544014084507</v>
      </c>
      <c r="AE190" s="16">
        <f t="shared" si="3577"/>
        <v>0.46475810835296238</v>
      </c>
      <c r="AF190" s="16">
        <f t="shared" si="3577"/>
        <v>0.47410358565737054</v>
      </c>
      <c r="AG190" s="16">
        <f t="shared" si="3577"/>
        <v>0.46366915743365111</v>
      </c>
      <c r="AH190" s="16">
        <f t="shared" si="3577"/>
        <v>0.46064309617343224</v>
      </c>
      <c r="AI190" s="16">
        <f t="shared" si="3577"/>
        <v>0.36281543790202875</v>
      </c>
      <c r="AJ190" s="16">
        <f t="shared" si="3577"/>
        <v>0.27353603603603593</v>
      </c>
      <c r="AK190" s="16">
        <f t="shared" si="3577"/>
        <v>0.24267229997359396</v>
      </c>
      <c r="AL190" s="16">
        <f t="shared" si="3577"/>
        <v>0.22133678653252309</v>
      </c>
      <c r="AM190" s="16">
        <f t="shared" si="3577"/>
        <v>0.23250431151856232</v>
      </c>
      <c r="AN190" s="16">
        <f t="shared" si="3577"/>
        <v>0.28189937218144845</v>
      </c>
      <c r="AO190" s="16">
        <f t="shared" si="3577"/>
        <v>0.2459271851537046</v>
      </c>
      <c r="AP190" s="16">
        <f t="shared" si="3577"/>
        <v>0.16450534214175017</v>
      </c>
      <c r="AQ190" s="16">
        <f t="shared" si="3577"/>
        <v>9.4229848657804594E-2</v>
      </c>
      <c r="AR190" s="16">
        <f t="shared" si="3577"/>
        <v>0.19169483341380977</v>
      </c>
      <c r="AS190" s="16">
        <f t="shared" si="3577"/>
        <v>0.29971574758385455</v>
      </c>
      <c r="AT190" s="16">
        <f t="shared" si="3577"/>
        <v>0.47359574170051832</v>
      </c>
      <c r="AU190" s="16">
        <f t="shared" si="3577"/>
        <v>0.59361959886929605</v>
      </c>
      <c r="AV190" s="16">
        <f t="shared" si="3577"/>
        <v>0.34516091687890715</v>
      </c>
      <c r="AW190" s="16">
        <f t="shared" si="3577"/>
        <v>0.19512728545184155</v>
      </c>
      <c r="AX190" s="16">
        <f t="shared" si="3577"/>
        <v>4.1017110266159618E-2</v>
      </c>
      <c r="AY190" s="16">
        <f t="shared" si="3577"/>
        <v>-2.0271982430948299E-3</v>
      </c>
      <c r="AZ190" s="16">
        <f t="shared" si="3577"/>
        <v>-5.3401609363569857E-2</v>
      </c>
      <c r="BA190" s="16">
        <f t="shared" si="3577"/>
        <v>-0.12787761226805261</v>
      </c>
      <c r="BB190" s="16">
        <f t="shared" si="3577"/>
        <v>2.8945806510523697E-2</v>
      </c>
      <c r="BC190" s="34">
        <f t="shared" si="3577"/>
        <v>0.1025814642403724</v>
      </c>
      <c r="BD190" s="34">
        <f t="shared" si="3577"/>
        <v>0.26993363033002993</v>
      </c>
      <c r="BE190" s="34">
        <f t="shared" si="3577"/>
        <v>0.36035922615300686</v>
      </c>
      <c r="BF190" s="34">
        <f t="shared" si="3577"/>
        <v>0.32293561698540185</v>
      </c>
      <c r="BG190" s="34">
        <f t="shared" si="3577"/>
        <v>0.21912182390419899</v>
      </c>
      <c r="BH190" s="34">
        <f t="shared" si="3577"/>
        <v>0.18893184421534936</v>
      </c>
      <c r="BI190" s="34">
        <f t="shared" si="3577"/>
        <v>0.21995310957551828</v>
      </c>
      <c r="BJ190" s="34">
        <f t="shared" si="3577"/>
        <v>0.16525238973670975</v>
      </c>
      <c r="BK190" s="34">
        <f t="shared" si="3577"/>
        <v>0.22863079683908949</v>
      </c>
      <c r="BL190" s="34">
        <f t="shared" si="3577"/>
        <v>0.26561088697537194</v>
      </c>
      <c r="BM190" s="34">
        <f t="shared" si="3577"/>
        <v>0.23875992515045774</v>
      </c>
      <c r="BN190" s="16">
        <f t="shared" ref="BN190" si="3578">IF(AND(BJ186&lt;0,BN186&gt;0),"n/a",BN186/BJ186-1)</f>
        <v>0.21433288000923389</v>
      </c>
      <c r="BO190" s="16">
        <f t="shared" ref="BO190" si="3579">IF(AND(BK186&lt;0,BO186&gt;0),"n/a",BO186/BK186-1)</f>
        <v>0.14097907567056023</v>
      </c>
      <c r="BP190" s="16">
        <f t="shared" ref="BP190" si="3580">IF(AND(BL186&lt;0,BP186&gt;0),"n/a",BP186/BL186-1)</f>
        <v>0.12630384935649697</v>
      </c>
      <c r="BQ190" s="16">
        <f t="shared" ref="BQ190" si="3581">IF(AND(BM186&lt;0,BQ186&gt;0),"n/a",BQ186/BM186-1)</f>
        <v>0.12588046168872347</v>
      </c>
      <c r="BR190" s="34">
        <f>IF(AND(BN186&lt;0,BR186&gt;0),"n/a",BR186/BN186-1)</f>
        <v>0.1278983883929703</v>
      </c>
      <c r="BS190" s="34">
        <f t="shared" ref="BS190" si="3582">IF(AND(BO186&lt;0,BS186&gt;0),"n/a",BS186/BO186-1)</f>
        <v>0.12792491651664695</v>
      </c>
      <c r="BT190" s="34">
        <f t="shared" ref="BT190" si="3583">IF(AND(BP186&lt;0,BT186&gt;0),"n/a",BT186/BP186-1)</f>
        <v>0.12788801941946937</v>
      </c>
      <c r="BU190" s="34">
        <f t="shared" ref="BU190" si="3584">IF(AND(BQ186&lt;0,BU186&gt;0),"n/a",BU186/BQ186-1)</f>
        <v>0.12782458433345689</v>
      </c>
      <c r="BV190" s="34">
        <f t="shared" ref="BV190" si="3585">IF(AND(BR186&lt;0,BV186&gt;0),"n/a",BV186/BR186-1)</f>
        <v>9.8162206355831394E-2</v>
      </c>
      <c r="BW190" s="34">
        <f t="shared" ref="BW190" si="3586">IF(AND(BS186&lt;0,BW186&gt;0),"n/a",BW186/BS186-1)</f>
        <v>9.8204844358263044E-2</v>
      </c>
      <c r="BX190" s="34">
        <f t="shared" ref="BX190" si="3587">IF(AND(BT186&lt;0,BX186&gt;0),"n/a",BX186/BT186-1)</f>
        <v>9.81735042341223E-2</v>
      </c>
      <c r="BY190" s="34">
        <f t="shared" ref="BY190" si="3588">IF(AND(BU186&lt;0,BY186&gt;0),"n/a",BY186/BU186-1)</f>
        <v>9.8224814935859106E-2</v>
      </c>
      <c r="BZ190" s="34">
        <f t="shared" ref="BZ190" si="3589">IF(AND(BV186&lt;0,BZ186&gt;0),"n/a",BZ186/BV186-1)</f>
        <v>8.3321316677029023E-2</v>
      </c>
      <c r="CA190" s="34">
        <f t="shared" ref="CA190" si="3590">IF(AND(BW186&lt;0,CA186&gt;0),"n/a",CA186/BW186-1)</f>
        <v>8.3338867752566381E-2</v>
      </c>
      <c r="CB190" s="34">
        <f t="shared" ref="CB190" si="3591">IF(AND(BX186&lt;0,CB186&gt;0),"n/a",CB186/BX186-1)</f>
        <v>8.3272761199304046E-2</v>
      </c>
      <c r="CC190" s="34">
        <f t="shared" ref="CC190" si="3592">IF(AND(BY186&lt;0,CC186&gt;0),"n/a",CC186/BY186-1)</f>
        <v>8.3305720438166864E-2</v>
      </c>
      <c r="CD190" s="34">
        <f t="shared" ref="CD190" si="3593">IF(AND(BZ186&lt;0,CD186&gt;0),"n/a",CD186/BZ186-1)</f>
        <v>7.5749279716864848E-2</v>
      </c>
      <c r="CE190" s="34">
        <f t="shared" ref="CE190" si="3594">IF(AND(CA186&lt;0,CE186&gt;0),"n/a",CE186/CA186-1)</f>
        <v>7.5765597109162863E-2</v>
      </c>
      <c r="CF190" s="34">
        <f t="shared" ref="CF190" si="3595">IF(AND(CB186&lt;0,CF186&gt;0),"n/a",CF186/CB186-1)</f>
        <v>7.5726047163014565E-2</v>
      </c>
      <c r="CG190" s="34">
        <f t="shared" ref="CG190" si="3596">IF(AND(CC186&lt;0,CG186&gt;0),"n/a",CG186/CC186-1)</f>
        <v>7.5718661711378976E-2</v>
      </c>
      <c r="CH190" s="34">
        <f t="shared" ref="CH190" si="3597">IF(AND(CD186&lt;0,CH186&gt;0),"n/a",CH186/CD186-1)</f>
        <v>8.1855542688650473E-2</v>
      </c>
      <c r="CI190" s="34">
        <f t="shared" ref="CI190" si="3598">IF(AND(CE186&lt;0,CI186&gt;0),"n/a",CI186/CE186-1)</f>
        <v>8.1868981430991195E-2</v>
      </c>
      <c r="CJ190" s="34">
        <f t="shared" ref="CJ190" si="3599">IF(AND(CF186&lt;0,CJ186&gt;0),"n/a",CJ186/CF186-1)</f>
        <v>8.1869186717199893E-2</v>
      </c>
      <c r="CK190" s="34">
        <f t="shared" ref="CK190" si="3600">IF(AND(CG186&lt;0,CK186&gt;0),"n/a",CK186/CG186-1)</f>
        <v>8.1875685593857606E-2</v>
      </c>
      <c r="CL190" s="34"/>
      <c r="CM190" s="89" t="s">
        <v>65</v>
      </c>
      <c r="CN190" s="16">
        <f>IF(AND(CM186&lt;0,CN186&gt;0),"n/a",CN186/CM186-1)</f>
        <v>0.92501434889766698</v>
      </c>
      <c r="CO190" s="90">
        <f t="shared" ref="CO190:DC190" si="3601">IF(AND(CN186&lt;0,CO186&gt;0),"n/a",CO186/CN186-1)</f>
        <v>0.30650507743304645</v>
      </c>
      <c r="CP190" s="16">
        <f t="shared" si="3601"/>
        <v>0.60981568738002223</v>
      </c>
      <c r="CQ190" s="90">
        <f t="shared" si="3601"/>
        <v>0.71997998665777185</v>
      </c>
      <c r="CR190" s="16">
        <f t="shared" si="3601"/>
        <v>0.46038979928245904</v>
      </c>
      <c r="CS190" s="90">
        <f t="shared" si="3601"/>
        <v>0.58349379191288753</v>
      </c>
      <c r="CT190" s="16">
        <f t="shared" si="3601"/>
        <v>0.47586900918277486</v>
      </c>
      <c r="CU190" s="90">
        <f t="shared" si="3601"/>
        <v>0.3206148076595261</v>
      </c>
      <c r="CV190" s="90">
        <f t="shared" si="3601"/>
        <v>0.24618677796183541</v>
      </c>
      <c r="CW190" s="90">
        <f t="shared" si="3601"/>
        <v>0.19589479771779761</v>
      </c>
      <c r="CX190" s="90">
        <f t="shared" si="3601"/>
        <v>0.37540780090654513</v>
      </c>
      <c r="CY190" s="90">
        <f t="shared" si="3601"/>
        <v>-4.1141897565071361E-2</v>
      </c>
      <c r="CZ190" s="90">
        <f t="shared" si="3601"/>
        <v>0.19245840630472855</v>
      </c>
      <c r="DA190" s="90">
        <f t="shared" si="3601"/>
        <v>0.23310354956261525</v>
      </c>
      <c r="DB190" s="16">
        <f t="shared" si="3601"/>
        <v>0.22668939540561861</v>
      </c>
      <c r="DC190" s="90">
        <f t="shared" si="3601"/>
        <v>0.1482119898178984</v>
      </c>
      <c r="DD190" s="90">
        <f>IF(AND(DC186&lt;0,DD186&gt;0),"n/a",DD186/DC186-1)</f>
        <v>0.12788052327692201</v>
      </c>
      <c r="DE190" s="90">
        <f>IF(AND(DD186&lt;0,DE186&gt;0),"n/a",DE186/DD186-1)</f>
        <v>9.8193316424195931E-2</v>
      </c>
      <c r="DF190" s="90">
        <f>IF(AND(DE186&lt;0,DF186&gt;0),"n/a",DF186/DE186-1)</f>
        <v>8.3308751583905494E-2</v>
      </c>
      <c r="DG190" s="90">
        <f>IF(AND(DF186&lt;0,DG186&gt;0),"n/a",DG186/DF186-1)</f>
        <v>7.5738382209155741E-2</v>
      </c>
      <c r="DH190" s="90">
        <f>IF(AND(DG186&lt;0,DH186&gt;0),"n/a",DH186/DG186-1)</f>
        <v>8.1867990522457967E-2</v>
      </c>
    </row>
    <row r="191" spans="1:112" x14ac:dyDescent="0.25">
      <c r="BA191" s="13"/>
      <c r="BB191" s="13"/>
      <c r="BC191" s="13"/>
      <c r="BD191" s="13"/>
      <c r="BE191" s="13"/>
      <c r="BF191" s="13"/>
      <c r="BG191" s="13"/>
      <c r="BH191" s="13"/>
      <c r="BI191" s="13"/>
      <c r="BJ191" s="13"/>
      <c r="BK191" s="13"/>
      <c r="BL191" s="13"/>
      <c r="BM191" s="13"/>
      <c r="CM191" s="91"/>
      <c r="CO191" s="91"/>
      <c r="CQ191" s="91"/>
      <c r="CS191" s="91"/>
      <c r="CU191" s="91"/>
      <c r="CV191" s="91"/>
      <c r="CW191" s="91"/>
      <c r="CX191" s="91"/>
      <c r="CY191" s="91"/>
      <c r="CZ191" s="91"/>
      <c r="DA191" s="91"/>
      <c r="DB191" s="91"/>
      <c r="DC191" s="91"/>
      <c r="DD191" s="91"/>
      <c r="DE191" s="91"/>
      <c r="DF191" s="91"/>
      <c r="DG191" s="91"/>
      <c r="DH191" s="91"/>
    </row>
    <row r="192" spans="1:112" ht="12" x14ac:dyDescent="0.3">
      <c r="A192" s="7" t="s">
        <v>212</v>
      </c>
      <c r="BA192" s="13"/>
      <c r="BB192" s="13"/>
      <c r="BC192" s="13"/>
      <c r="BD192" s="13"/>
      <c r="BE192" s="13"/>
      <c r="CM192" s="91"/>
      <c r="CO192" s="91"/>
      <c r="CQ192" s="91"/>
      <c r="CS192" s="91"/>
      <c r="CU192" s="91"/>
      <c r="CV192" s="91"/>
      <c r="CW192" s="91"/>
      <c r="CX192" s="92"/>
      <c r="CY192" s="92"/>
      <c r="CZ192" s="92"/>
      <c r="DA192" s="92"/>
      <c r="DB192" s="92"/>
      <c r="DC192" s="103"/>
      <c r="DD192" s="103"/>
      <c r="DE192" s="103"/>
      <c r="DF192" s="103"/>
      <c r="DG192" s="103"/>
      <c r="DH192" s="103"/>
    </row>
    <row r="193" spans="1:112" x14ac:dyDescent="0.25">
      <c r="A193" s="1" t="s">
        <v>71</v>
      </c>
      <c r="B193" s="9">
        <v>-25</v>
      </c>
      <c r="C193" s="9">
        <v>-32.200000000000003</v>
      </c>
      <c r="D193" s="9">
        <v>-41.2</v>
      </c>
      <c r="E193" s="9">
        <v>-45.2</v>
      </c>
      <c r="F193" s="9">
        <v>-57</v>
      </c>
      <c r="G193" s="9">
        <v>-99</v>
      </c>
      <c r="H193" s="9">
        <v>-108</v>
      </c>
      <c r="I193" s="9">
        <v>-124</v>
      </c>
      <c r="J193" s="9">
        <v>-153.20000000000005</v>
      </c>
      <c r="K193" s="9">
        <v>-705</v>
      </c>
      <c r="L193" s="9">
        <v>-244</v>
      </c>
      <c r="M193" s="9">
        <v>-296</v>
      </c>
      <c r="N193" s="9">
        <v>-293</v>
      </c>
      <c r="O193" s="9">
        <v>-344</v>
      </c>
      <c r="P193" s="9">
        <v>-369</v>
      </c>
      <c r="Q193" s="9">
        <v>-408</v>
      </c>
      <c r="R193" s="9">
        <v>-455</v>
      </c>
      <c r="S193" s="9">
        <v>-492</v>
      </c>
      <c r="T193" s="9">
        <v>-608</v>
      </c>
      <c r="U193" s="9">
        <v>-1111</v>
      </c>
      <c r="V193" s="9">
        <v>-1062</v>
      </c>
      <c r="W193" s="9">
        <v>-1170</v>
      </c>
      <c r="X193" s="9">
        <v>-1271</v>
      </c>
      <c r="Y193" s="9">
        <v>-1314</v>
      </c>
      <c r="Z193" s="9">
        <v>-1343</v>
      </c>
      <c r="AA193" s="9">
        <v>-1471</v>
      </c>
      <c r="AB193" s="9">
        <v>-1542</v>
      </c>
      <c r="AC193" s="9">
        <v>-1563</v>
      </c>
      <c r="AD193" s="9">
        <v>-1834</v>
      </c>
      <c r="AE193" s="9">
        <v>-1919</v>
      </c>
      <c r="AF193" s="9">
        <v>-2052</v>
      </c>
      <c r="AG193" s="9">
        <v>-1949</v>
      </c>
      <c r="AH193" s="9">
        <v>-2238</v>
      </c>
      <c r="AI193" s="9">
        <v>-2523</v>
      </c>
      <c r="AJ193" s="9">
        <v>-2657</v>
      </c>
      <c r="AK193" s="9">
        <v>-2855</v>
      </c>
      <c r="AL193" s="9">
        <v>-2860</v>
      </c>
      <c r="AM193" s="9">
        <v>-3315</v>
      </c>
      <c r="AN193" s="9">
        <v>-3548</v>
      </c>
      <c r="AO193" s="9">
        <v>-3877</v>
      </c>
      <c r="AP193" s="9">
        <v>-4015</v>
      </c>
      <c r="AQ193" s="9">
        <v>-4462</v>
      </c>
      <c r="AR193" s="9">
        <v>-4763</v>
      </c>
      <c r="AS193" s="9">
        <v>-5208</v>
      </c>
      <c r="AT193" s="9">
        <v>-5197</v>
      </c>
      <c r="AU193" s="9">
        <v>-6096</v>
      </c>
      <c r="AV193" s="9">
        <v>-6316</v>
      </c>
      <c r="AW193" s="9">
        <v>-7046</v>
      </c>
      <c r="AX193" s="9">
        <v>-7707</v>
      </c>
      <c r="AY193" s="9">
        <v>-8690</v>
      </c>
      <c r="AZ193" s="9">
        <v>-9170</v>
      </c>
      <c r="BA193" s="9">
        <v>-9771</v>
      </c>
      <c r="BB193" s="9">
        <v>-9381</v>
      </c>
      <c r="BC193" s="9">
        <v>-9344</v>
      </c>
      <c r="BD193" s="9">
        <v>-9241</v>
      </c>
      <c r="BE193" s="9">
        <v>-10517</v>
      </c>
      <c r="BF193" s="9">
        <v>-9978</v>
      </c>
      <c r="BG193" s="9">
        <v>-10537</v>
      </c>
      <c r="BH193" s="9">
        <v>-11177</v>
      </c>
      <c r="BI193" s="9">
        <v>-12180</v>
      </c>
      <c r="BJ193" s="9">
        <v>-12150</v>
      </c>
      <c r="BK193" s="9">
        <v>-12942</v>
      </c>
      <c r="BL193" s="9">
        <v>-15144</v>
      </c>
      <c r="BM193" s="9">
        <v>-17136</v>
      </c>
      <c r="BN193" s="20">
        <f t="shared" ref="BN193:CG193" si="3602">BJ193*(1+BN196)</f>
        <v>-18225</v>
      </c>
      <c r="BO193" s="20">
        <f t="shared" si="3602"/>
        <v>-18765.899999999998</v>
      </c>
      <c r="BP193" s="20">
        <f t="shared" si="3602"/>
        <v>-19687.2</v>
      </c>
      <c r="BQ193" s="20">
        <f t="shared" si="3602"/>
        <v>-21420</v>
      </c>
      <c r="BR193" s="20">
        <f t="shared" si="3602"/>
        <v>-20047.5</v>
      </c>
      <c r="BS193" s="20">
        <f t="shared" si="3602"/>
        <v>-20642.489999999998</v>
      </c>
      <c r="BT193" s="20">
        <f t="shared" si="3602"/>
        <v>-21655.920000000002</v>
      </c>
      <c r="BU193" s="20">
        <f t="shared" si="3602"/>
        <v>-23562.000000000004</v>
      </c>
      <c r="BV193" s="20">
        <f t="shared" si="3602"/>
        <v>-21751.537499999999</v>
      </c>
      <c r="BW193" s="20">
        <f t="shared" si="3602"/>
        <v>-22397.101649999997</v>
      </c>
      <c r="BX193" s="20">
        <f t="shared" si="3602"/>
        <v>-23496.673200000001</v>
      </c>
      <c r="BY193" s="20">
        <f t="shared" si="3602"/>
        <v>-25564.770000000004</v>
      </c>
      <c r="BZ193" s="20">
        <f t="shared" si="3602"/>
        <v>-23274.145124999999</v>
      </c>
      <c r="CA193" s="20">
        <f t="shared" si="3602"/>
        <v>-23964.898765499998</v>
      </c>
      <c r="CB193" s="20">
        <f t="shared" si="3602"/>
        <v>-25141.440324000003</v>
      </c>
      <c r="CC193" s="20">
        <f t="shared" si="3602"/>
        <v>-27354.303900000006</v>
      </c>
      <c r="CD193" s="20">
        <f t="shared" si="3602"/>
        <v>-24554.223106874997</v>
      </c>
      <c r="CE193" s="20">
        <f t="shared" si="3602"/>
        <v>-25282.968197602495</v>
      </c>
      <c r="CF193" s="20">
        <f t="shared" si="3602"/>
        <v>-26524.219541820003</v>
      </c>
      <c r="CG193" s="20">
        <f t="shared" si="3602"/>
        <v>-28858.790614500005</v>
      </c>
      <c r="CH193" s="20">
        <f t="shared" ref="CH193" si="3603">CD193*(1+CH196)</f>
        <v>-25659.163146684372</v>
      </c>
      <c r="CI193" s="20">
        <f t="shared" ref="CI193" si="3604">CE193*(1+CI196)</f>
        <v>-26420.701766494607</v>
      </c>
      <c r="CJ193" s="20">
        <f t="shared" ref="CJ193" si="3605">CF193*(1+CJ196)</f>
        <v>-27717.809421201902</v>
      </c>
      <c r="CK193" s="20">
        <f t="shared" ref="CK193" si="3606">CG193*(1+CK196)</f>
        <v>-30157.436192152505</v>
      </c>
      <c r="CL193" s="20"/>
      <c r="CM193" s="92">
        <f>SUM(B193:E193)</f>
        <v>-143.60000000000002</v>
      </c>
      <c r="CN193" s="13">
        <f>SUM(F193:I193)</f>
        <v>-388</v>
      </c>
      <c r="CO193" s="92">
        <f>SUM(J193:M193)</f>
        <v>-1398.2</v>
      </c>
      <c r="CP193" s="13">
        <f>SUM(N193:Q193)</f>
        <v>-1414</v>
      </c>
      <c r="CQ193" s="92">
        <f>SUM(R193:U193)</f>
        <v>-2666</v>
      </c>
      <c r="CR193" s="13">
        <f>SUM(V193:Y193)</f>
        <v>-4817</v>
      </c>
      <c r="CS193" s="92">
        <f>SUM(Z193:AC193)</f>
        <v>-5919</v>
      </c>
      <c r="CT193" s="13">
        <f>SUM(AD193:AG193)</f>
        <v>-7754</v>
      </c>
      <c r="CU193" s="92">
        <f>SUM(AH193:AK193)</f>
        <v>-10273</v>
      </c>
      <c r="CV193" s="92">
        <f>SUM(AL193:AO193)</f>
        <v>-13600</v>
      </c>
      <c r="CW193" s="92">
        <f>SUM(AP193:AS193)</f>
        <v>-18448</v>
      </c>
      <c r="CX193" s="92">
        <f>SUM(AT193:AW193)</f>
        <v>-24655</v>
      </c>
      <c r="CY193" s="92">
        <f>SUM(AX193:BA193)</f>
        <v>-35338</v>
      </c>
      <c r="CZ193" s="92">
        <f>SUM(BB193:BE193)</f>
        <v>-38483</v>
      </c>
      <c r="DA193" s="92">
        <f>SUM(BF193:BI193)</f>
        <v>-43872</v>
      </c>
      <c r="DB193" s="13">
        <f>SUM(BJ193:BM193)</f>
        <v>-57372</v>
      </c>
      <c r="DC193" s="92">
        <f>SUM(BN193:BQ193)</f>
        <v>-78098.099999999991</v>
      </c>
      <c r="DD193" s="92">
        <f>SUM(BR193:BU193)</f>
        <v>-85907.91</v>
      </c>
      <c r="DE193" s="92">
        <f>SUM(BV193:BY193)</f>
        <v>-93210.082349999997</v>
      </c>
      <c r="DF193" s="92">
        <f>SUM(BZ193:CC193)</f>
        <v>-99734.788114499999</v>
      </c>
      <c r="DG193" s="92">
        <f>SUM(CD193:CG193)</f>
        <v>-105220.2014607975</v>
      </c>
      <c r="DH193" s="92">
        <f>SUM(CH193:CK193)</f>
        <v>-109955.11052653339</v>
      </c>
    </row>
    <row r="194" spans="1:112" ht="12" x14ac:dyDescent="0.3">
      <c r="A194" s="3" t="s">
        <v>3</v>
      </c>
      <c r="B194" s="16">
        <f>B193/B$157</f>
        <v>-7.2516316171138503E-2</v>
      </c>
      <c r="C194" s="16">
        <f t="shared" ref="C194:F194" si="3607">C193/C$157</f>
        <v>-7.4666666666666673E-2</v>
      </c>
      <c r="D194" s="16">
        <f t="shared" si="3607"/>
        <v>-8.8222698072805139E-2</v>
      </c>
      <c r="E194" s="16">
        <f t="shared" si="3607"/>
        <v>-6.1854259322613757E-2</v>
      </c>
      <c r="F194" s="16">
        <f t="shared" si="3607"/>
        <v>-7.7948717948717952E-2</v>
      </c>
      <c r="G194" s="16">
        <f t="shared" ref="G194" si="3608">G193/G$157</f>
        <v>-0.11066398390342054</v>
      </c>
      <c r="H194" s="16">
        <f t="shared" ref="H194" si="3609">H193/H$157</f>
        <v>-0.11320754716981132</v>
      </c>
      <c r="I194" s="16">
        <f t="shared" ref="I194" si="3610">I193/I$157</f>
        <v>-0.10963748894783377</v>
      </c>
      <c r="J194" s="16">
        <f t="shared" ref="J194" si="3611">J193/J$157</f>
        <v>-0.14482889014936665</v>
      </c>
      <c r="K194" s="16">
        <f t="shared" ref="K194" si="3612">K193/K$157</f>
        <v>-0.59557902953565112</v>
      </c>
      <c r="L194" s="16">
        <f t="shared" ref="L194" si="3613">L193/L$157</f>
        <v>-0.19332429040477667</v>
      </c>
      <c r="M194" s="16">
        <f t="shared" ref="M194" si="3614">M193/M$157</f>
        <v>-0.18675078864353312</v>
      </c>
      <c r="N194" s="16">
        <f t="shared" ref="N194" si="3615">N193/N$157</f>
        <v>-0.20096021947873799</v>
      </c>
      <c r="O194" s="16">
        <f t="shared" ref="O194" si="3616">O193/O$157</f>
        <v>-0.18974076116933261</v>
      </c>
      <c r="P194" s="16">
        <f t="shared" ref="P194" si="3617">P193/P$157</f>
        <v>-0.18303571428571427</v>
      </c>
      <c r="Q194" s="16">
        <f t="shared" ref="Q194" si="3618">Q193/Q$157</f>
        <v>-0.15783365570599614</v>
      </c>
      <c r="R194" s="16">
        <f t="shared" ref="R194" si="3619">R193/R$157</f>
        <v>-0.18185451638689049</v>
      </c>
      <c r="S194" s="16">
        <f t="shared" ref="S194" si="3620">S193/S$157</f>
        <v>-0.16907216494845362</v>
      </c>
      <c r="T194" s="16">
        <f t="shared" ref="T194" si="3621">T193/T$157</f>
        <v>-0.18982204183577897</v>
      </c>
      <c r="U194" s="16">
        <f t="shared" ref="U194" si="3622">U193/U$157</f>
        <v>-0.28849649441703451</v>
      </c>
      <c r="V194" s="16">
        <f t="shared" ref="V194" si="3623">V193/V$157</f>
        <v>-0.29974597798475866</v>
      </c>
      <c r="W194" s="16">
        <f t="shared" ref="W194" si="3624">W193/W$157</f>
        <v>-0.28946066303809997</v>
      </c>
      <c r="X194" s="16">
        <f t="shared" ref="X194" si="3625">X193/X$157</f>
        <v>-0.28238169295712062</v>
      </c>
      <c r="Y194" s="16">
        <f t="shared" ref="Y194" si="3626">Y193/Y$157</f>
        <v>-0.22496147919876733</v>
      </c>
      <c r="Z194" s="16">
        <f t="shared" ref="Z194" si="3627">Z193/Z$157</f>
        <v>-0.24953548866592346</v>
      </c>
      <c r="AA194" s="16">
        <f t="shared" ref="AA194" si="3628">AA193/AA$157</f>
        <v>-0.22855811062771908</v>
      </c>
      <c r="AB194" s="16">
        <f t="shared" ref="AB194" si="3629">AB193/AB$157</f>
        <v>-0.21994009413778348</v>
      </c>
      <c r="AC194" s="16">
        <f t="shared" ref="AC194" si="3630">AC193/AC$157</f>
        <v>-0.17743217164263822</v>
      </c>
      <c r="AD194" s="16">
        <f t="shared" ref="AD194" si="3631">AD193/AD$157</f>
        <v>-0.22833665338645417</v>
      </c>
      <c r="AE194" s="16">
        <f t="shared" ref="AE194" si="3632">AE193/AE$157</f>
        <v>-0.20587919751099668</v>
      </c>
      <c r="AF194" s="16">
        <f t="shared" ref="AF194" si="3633">AF193/AF$157</f>
        <v>-0.19868319132455461</v>
      </c>
      <c r="AG194" s="16">
        <f t="shared" ref="AG194" si="3634">AG193/AG$157</f>
        <v>-0.15024668516805428</v>
      </c>
      <c r="AH194" s="16">
        <f t="shared" ref="AH194" si="3635">AH193/AH$157</f>
        <v>-0.18702991810128697</v>
      </c>
      <c r="AI194" s="16">
        <f t="shared" ref="AI194" si="3636">AI193/AI$157</f>
        <v>-0.19068853450230519</v>
      </c>
      <c r="AJ194" s="16">
        <f t="shared" ref="AJ194" si="3637">AJ193/AJ$157</f>
        <v>-0.19356013695636337</v>
      </c>
      <c r="AK194" s="16">
        <f t="shared" ref="AK194" si="3638">AK193/AK$157</f>
        <v>-0.16879508099798984</v>
      </c>
      <c r="AL194" s="16">
        <f t="shared" ref="AL194" si="3639">AL193/AL$157</f>
        <v>-0.1896929097300524</v>
      </c>
      <c r="AM194" s="16">
        <f t="shared" ref="AM194" si="3640">AM193/AM$157</f>
        <v>-0.19632228835391313</v>
      </c>
      <c r="AN194" s="16">
        <f t="shared" ref="AN194" si="3641">AN193/AN$157</f>
        <v>-0.20099705415816904</v>
      </c>
      <c r="AO194" s="16">
        <f t="shared" ref="AO194" si="3642">AO193/AO$157</f>
        <v>-0.1839009581633621</v>
      </c>
      <c r="AP194" s="16">
        <f t="shared" ref="AP194" si="3643">AP193/AP$157</f>
        <v>-0.22636297006258105</v>
      </c>
      <c r="AQ194" s="16">
        <f t="shared" ref="AQ194" si="3644">AQ193/AQ$157</f>
        <v>-0.23877561941456626</v>
      </c>
      <c r="AR194" s="16">
        <f t="shared" ref="AR194" si="3645">AR193/AR$157</f>
        <v>-0.22184443409408477</v>
      </c>
      <c r="AS194" s="16">
        <f t="shared" ref="AS194" si="3646">AS193/AS$157</f>
        <v>-0.18552294100883443</v>
      </c>
      <c r="AT194" s="16">
        <f t="shared" ref="AT194:BA194" si="3647">AT193/AT$157</f>
        <v>-0.19857857934354819</v>
      </c>
      <c r="AU194" s="16">
        <f t="shared" si="3647"/>
        <v>-0.2096502390205317</v>
      </c>
      <c r="AV194" s="16">
        <f t="shared" si="3647"/>
        <v>-0.21771802826611514</v>
      </c>
      <c r="AW194" s="16">
        <f t="shared" si="3647"/>
        <v>-0.20926019423242553</v>
      </c>
      <c r="AX194" s="16">
        <f t="shared" si="3647"/>
        <v>-0.27615737422961156</v>
      </c>
      <c r="AY194" s="16">
        <f t="shared" si="3647"/>
        <v>-0.30150579418499757</v>
      </c>
      <c r="AZ194" s="16">
        <f t="shared" si="3647"/>
        <v>-0.33087969979071952</v>
      </c>
      <c r="BA194" s="16">
        <f t="shared" si="3647"/>
        <v>-0.30377739779263174</v>
      </c>
      <c r="BB194" s="16">
        <f t="shared" ref="BB194:BC194" si="3648">BB193/BB$157</f>
        <v>-0.32749170884971202</v>
      </c>
      <c r="BC194" s="34">
        <f t="shared" si="3648"/>
        <v>-0.29200912528516515</v>
      </c>
      <c r="BD194" s="34">
        <f t="shared" ref="BD194:BE194" si="3649">BD193/BD$157</f>
        <v>-0.27063199203420607</v>
      </c>
      <c r="BE194" s="34">
        <f t="shared" si="3649"/>
        <v>-0.26219740220887039</v>
      </c>
      <c r="BF194" s="34">
        <f t="shared" ref="BF194:BG194" si="3650">BF193/BF$157</f>
        <v>-0.27370731038266355</v>
      </c>
      <c r="BG194" s="34">
        <f t="shared" si="3650"/>
        <v>-0.26968851577896652</v>
      </c>
      <c r="BH194" s="34">
        <f t="shared" ref="BH194:CG194" si="3651">BH193/BH$157</f>
        <v>-0.27537017418512405</v>
      </c>
      <c r="BI194" s="34">
        <f t="shared" si="3651"/>
        <v>-0.25173090833936135</v>
      </c>
      <c r="BJ194" s="34">
        <f t="shared" ref="BJ194:BK194" si="3652">BJ193/BJ$157</f>
        <v>-0.28713900836602541</v>
      </c>
      <c r="BK194" s="34">
        <f t="shared" si="3652"/>
        <v>-0.27237141173499452</v>
      </c>
      <c r="BL194" s="34">
        <f t="shared" ref="BL194:BM194" si="3653">BL193/BL$157</f>
        <v>-0.29553881581515162</v>
      </c>
      <c r="BM194" s="34">
        <f t="shared" si="3653"/>
        <v>-0.28611022991000618</v>
      </c>
      <c r="BN194" s="34">
        <f t="shared" si="3651"/>
        <v>-0.32595993187839845</v>
      </c>
      <c r="BO194" s="34">
        <f t="shared" si="3651"/>
        <v>-0.31811344128838154</v>
      </c>
      <c r="BP194" s="34">
        <f t="shared" si="3651"/>
        <v>-0.31346404100673686</v>
      </c>
      <c r="BQ194" s="34">
        <f t="shared" si="3651"/>
        <v>-0.29182553356252489</v>
      </c>
      <c r="BR194" s="34">
        <f t="shared" si="3651"/>
        <v>-0.30104512325145494</v>
      </c>
      <c r="BS194" s="34">
        <f t="shared" si="3651"/>
        <v>-0.29379692144058223</v>
      </c>
      <c r="BT194" s="34">
        <f t="shared" si="3651"/>
        <v>-0.28949176773325569</v>
      </c>
      <c r="BU194" s="34">
        <f t="shared" si="3651"/>
        <v>-0.2694746450778065</v>
      </c>
      <c r="BV194" s="34">
        <f t="shared" si="3651"/>
        <v>-0.28286792280587764</v>
      </c>
      <c r="BW194" s="34">
        <f t="shared" si="3651"/>
        <v>-0.27605162759688751</v>
      </c>
      <c r="BX194" s="34">
        <f t="shared" si="3651"/>
        <v>-0.27199544071690035</v>
      </c>
      <c r="BY194" s="34">
        <f t="shared" si="3651"/>
        <v>-0.25313193059988887</v>
      </c>
      <c r="BZ194" s="34">
        <f t="shared" si="3651"/>
        <v>-0.26787771207354316</v>
      </c>
      <c r="CA194" s="34">
        <f t="shared" si="3651"/>
        <v>-0.26142253627338513</v>
      </c>
      <c r="CB194" s="34">
        <f t="shared" si="3651"/>
        <v>-0.25758137939074854</v>
      </c>
      <c r="CC194" s="34">
        <f t="shared" si="3651"/>
        <v>-0.23967336940687897</v>
      </c>
      <c r="CD194" s="34">
        <f t="shared" si="3651"/>
        <v>-0.25464667630934312</v>
      </c>
      <c r="CE194" s="34">
        <f t="shared" si="3651"/>
        <v>-0.24850958600662384</v>
      </c>
      <c r="CF194" s="34">
        <f t="shared" si="3651"/>
        <v>-0.24485573650534531</v>
      </c>
      <c r="CG194" s="34">
        <f t="shared" si="3651"/>
        <v>-0.22780709587471934</v>
      </c>
      <c r="CH194" s="34">
        <f t="shared" ref="CH194:CK194" si="3654">CH193/CH$157</f>
        <v>-0.2432453337031239</v>
      </c>
      <c r="CI194" s="34">
        <f t="shared" si="3654"/>
        <v>-0.23738112521447166</v>
      </c>
      <c r="CJ194" s="34">
        <f t="shared" si="3654"/>
        <v>-0.2338868676272064</v>
      </c>
      <c r="CK194" s="34">
        <f t="shared" si="3654"/>
        <v>-0.21759126005048285</v>
      </c>
      <c r="CL194" s="34"/>
      <c r="CM194" s="90">
        <f>CM193/CM$157</f>
        <v>-7.2754908169727683E-2</v>
      </c>
      <c r="CN194" s="16">
        <f t="shared" ref="CN194" si="3655">CN193/CN$157</f>
        <v>-0.10455825484727219</v>
      </c>
      <c r="CO194" s="90">
        <f t="shared" ref="CO194" si="3656">CO193/CO$157</f>
        <v>-0.27476835702986058</v>
      </c>
      <c r="CP194" s="16">
        <f t="shared" ref="CP194" si="3657">CP193/CP$157</f>
        <v>-0.1796239837398374</v>
      </c>
      <c r="CQ194" s="90">
        <f t="shared" ref="CQ194" si="3658">CQ193/CQ$157</f>
        <v>-0.21386170383442965</v>
      </c>
      <c r="CR194" s="16">
        <f t="shared" ref="CR194" si="3659">CR193/CR$157</f>
        <v>-0.26870084230490321</v>
      </c>
      <c r="CS194" s="90">
        <f t="shared" ref="CS194" si="3660">CS193/CS$157</f>
        <v>-0.21416166148057023</v>
      </c>
      <c r="CT194" s="16">
        <f t="shared" ref="CT194" si="3661">CT193/CT$157</f>
        <v>-0.19073623102846038</v>
      </c>
      <c r="CU194" s="90">
        <f t="shared" ref="CU194" si="3662">CU193/CU$157</f>
        <v>-0.18397865253053475</v>
      </c>
      <c r="CV194" s="90">
        <f t="shared" ref="CV194" si="3663">CV193/CV$157</f>
        <v>-0.19237161669955372</v>
      </c>
      <c r="CW194" s="90">
        <f t="shared" ref="CW194" si="3664">CW193/CW$157</f>
        <v>-0.21459646837121651</v>
      </c>
      <c r="CX194" s="90">
        <f t="shared" ref="CX194" si="3665">CX193/CX$157</f>
        <v>-0.20906647219937419</v>
      </c>
      <c r="CY194" s="90">
        <f t="shared" ref="CY194" si="3666">CY193/CY$157</f>
        <v>-0.30304693462768739</v>
      </c>
      <c r="CZ194" s="90">
        <f t="shared" ref="CZ194" si="3667">CZ193/CZ$157</f>
        <v>-0.28526845612708579</v>
      </c>
      <c r="DA194" s="90">
        <f t="shared" ref="DA194" si="3668">DA193/DA$157</f>
        <v>-0.26669908814589666</v>
      </c>
      <c r="DB194" s="16">
        <f t="shared" ref="DB194" si="3669">DB193/DB$157</f>
        <v>-0.28548254671211404</v>
      </c>
      <c r="DC194" s="90">
        <f t="shared" ref="DC194" si="3670">DC193/DC$157</f>
        <v>-0.31101360205880879</v>
      </c>
      <c r="DD194" s="90">
        <f>DD193/DD$157</f>
        <v>-0.28722369299532013</v>
      </c>
      <c r="DE194" s="90">
        <f>DE193/DE$157</f>
        <v>-0.2698532064964444</v>
      </c>
      <c r="DF194" s="90">
        <f>DF193/DF$157</f>
        <v>-0.25553889470845476</v>
      </c>
      <c r="DG194" s="90">
        <f>DG193/DG$157</f>
        <v>-0.24290751475637234</v>
      </c>
      <c r="DH194" s="90">
        <f>DH193/DH$157</f>
        <v>-0.23202482570776958</v>
      </c>
    </row>
    <row r="195" spans="1:112" ht="12" x14ac:dyDescent="0.3">
      <c r="A195" s="3" t="s">
        <v>1</v>
      </c>
      <c r="B195" s="15" t="s">
        <v>65</v>
      </c>
      <c r="C195" s="16">
        <f>IF(AND(B193&lt;0,C193&gt;0),"n/a",C193/B193-1)</f>
        <v>0.28800000000000003</v>
      </c>
      <c r="D195" s="16">
        <f t="shared" ref="D195:F195" si="3671">IF(AND(C193&lt;0,D193&gt;0),"n/a",D193/C193-1)</f>
        <v>0.27950310559006208</v>
      </c>
      <c r="E195" s="16">
        <f t="shared" si="3671"/>
        <v>9.7087378640776656E-2</v>
      </c>
      <c r="F195" s="16">
        <f t="shared" si="3671"/>
        <v>0.26106194690265472</v>
      </c>
      <c r="G195" s="16">
        <f t="shared" ref="G195:BM195" si="3672">IF(AND(F193&lt;0,G193&gt;0),"n/a",G193/F193-1)</f>
        <v>0.73684210526315796</v>
      </c>
      <c r="H195" s="16">
        <f t="shared" si="3672"/>
        <v>9.0909090909090828E-2</v>
      </c>
      <c r="I195" s="16">
        <f t="shared" si="3672"/>
        <v>0.14814814814814814</v>
      </c>
      <c r="J195" s="16">
        <f t="shared" si="3672"/>
        <v>0.23548387096774226</v>
      </c>
      <c r="K195" s="16">
        <f t="shared" si="3672"/>
        <v>3.6018276762402079</v>
      </c>
      <c r="L195" s="16">
        <f t="shared" si="3672"/>
        <v>-0.6539007092198581</v>
      </c>
      <c r="M195" s="16">
        <f t="shared" si="3672"/>
        <v>0.21311475409836067</v>
      </c>
      <c r="N195" s="16">
        <f t="shared" si="3672"/>
        <v>-1.0135135135135087E-2</v>
      </c>
      <c r="O195" s="16">
        <f t="shared" si="3672"/>
        <v>0.1740614334470989</v>
      </c>
      <c r="P195" s="16">
        <f t="shared" si="3672"/>
        <v>7.267441860465107E-2</v>
      </c>
      <c r="Q195" s="16">
        <f t="shared" si="3672"/>
        <v>0.10569105691056913</v>
      </c>
      <c r="R195" s="16">
        <f t="shared" si="3672"/>
        <v>0.11519607843137258</v>
      </c>
      <c r="S195" s="16">
        <f t="shared" si="3672"/>
        <v>8.1318681318681252E-2</v>
      </c>
      <c r="T195" s="16">
        <f t="shared" si="3672"/>
        <v>0.2357723577235773</v>
      </c>
      <c r="U195" s="16">
        <f t="shared" si="3672"/>
        <v>0.82730263157894735</v>
      </c>
      <c r="V195" s="16">
        <f t="shared" si="3672"/>
        <v>-4.4104410441044073E-2</v>
      </c>
      <c r="W195" s="16">
        <f t="shared" si="3672"/>
        <v>0.10169491525423724</v>
      </c>
      <c r="X195" s="16">
        <f t="shared" si="3672"/>
        <v>8.632478632478624E-2</v>
      </c>
      <c r="Y195" s="16">
        <f t="shared" si="3672"/>
        <v>3.3831628638867128E-2</v>
      </c>
      <c r="Z195" s="16">
        <f t="shared" si="3672"/>
        <v>2.2070015220700068E-2</v>
      </c>
      <c r="AA195" s="16">
        <f t="shared" si="3672"/>
        <v>9.5309009679821255E-2</v>
      </c>
      <c r="AB195" s="16">
        <f t="shared" si="3672"/>
        <v>4.8266485384092395E-2</v>
      </c>
      <c r="AC195" s="16">
        <f t="shared" si="3672"/>
        <v>1.3618677042801508E-2</v>
      </c>
      <c r="AD195" s="16">
        <f t="shared" si="3672"/>
        <v>0.17338451695457446</v>
      </c>
      <c r="AE195" s="16">
        <f t="shared" si="3672"/>
        <v>4.6346782988004431E-2</v>
      </c>
      <c r="AF195" s="16">
        <f t="shared" si="3672"/>
        <v>6.9306930693069368E-2</v>
      </c>
      <c r="AG195" s="16">
        <f t="shared" si="3672"/>
        <v>-5.0194931773879126E-2</v>
      </c>
      <c r="AH195" s="16">
        <f t="shared" si="3672"/>
        <v>0.14828116983068229</v>
      </c>
      <c r="AI195" s="16">
        <f t="shared" si="3672"/>
        <v>0.12734584450402142</v>
      </c>
      <c r="AJ195" s="16">
        <f t="shared" si="3672"/>
        <v>5.311137534680932E-2</v>
      </c>
      <c r="AK195" s="16">
        <f t="shared" si="3672"/>
        <v>7.4520135491155548E-2</v>
      </c>
      <c r="AL195" s="16">
        <f t="shared" si="3672"/>
        <v>1.7513134851139256E-3</v>
      </c>
      <c r="AM195" s="16">
        <f t="shared" si="3672"/>
        <v>0.15909090909090917</v>
      </c>
      <c r="AN195" s="16">
        <f t="shared" si="3672"/>
        <v>7.0286576168929082E-2</v>
      </c>
      <c r="AO195" s="16">
        <f t="shared" si="3672"/>
        <v>9.2728297632469037E-2</v>
      </c>
      <c r="AP195" s="16">
        <f t="shared" si="3672"/>
        <v>3.5594531854526767E-2</v>
      </c>
      <c r="AQ195" s="16">
        <f t="shared" si="3672"/>
        <v>0.11133250311332499</v>
      </c>
      <c r="AR195" s="16">
        <f t="shared" si="3672"/>
        <v>6.7458538771851151E-2</v>
      </c>
      <c r="AS195" s="16">
        <f t="shared" si="3672"/>
        <v>9.3428511442368301E-2</v>
      </c>
      <c r="AT195" s="16">
        <f t="shared" si="3672"/>
        <v>-2.1121351766513197E-3</v>
      </c>
      <c r="AU195" s="16">
        <f t="shared" si="3672"/>
        <v>0.17298441408504917</v>
      </c>
      <c r="AV195" s="16">
        <f t="shared" si="3672"/>
        <v>3.6089238845144367E-2</v>
      </c>
      <c r="AW195" s="16">
        <f t="shared" si="3672"/>
        <v>0.11557948068397716</v>
      </c>
      <c r="AX195" s="16">
        <f t="shared" si="3672"/>
        <v>9.3812091967073519E-2</v>
      </c>
      <c r="AY195" s="16">
        <f t="shared" si="3672"/>
        <v>0.12754638640197213</v>
      </c>
      <c r="AZ195" s="16">
        <f t="shared" si="3672"/>
        <v>5.5235903337169212E-2</v>
      </c>
      <c r="BA195" s="16">
        <f t="shared" si="3672"/>
        <v>6.5539803707742594E-2</v>
      </c>
      <c r="BB195" s="16">
        <f t="shared" si="3672"/>
        <v>-3.9914031317162979E-2</v>
      </c>
      <c r="BC195" s="34">
        <f t="shared" si="3672"/>
        <v>-3.9441424155207683E-3</v>
      </c>
      <c r="BD195" s="34">
        <f t="shared" si="3672"/>
        <v>-1.1023116438356184E-2</v>
      </c>
      <c r="BE195" s="34">
        <f t="shared" si="3672"/>
        <v>0.13808029434043934</v>
      </c>
      <c r="BF195" s="34">
        <f t="shared" si="3672"/>
        <v>-5.125035656556054E-2</v>
      </c>
      <c r="BG195" s="34">
        <f t="shared" si="3672"/>
        <v>5.6023251152535591E-2</v>
      </c>
      <c r="BH195" s="34">
        <f t="shared" si="3672"/>
        <v>6.073835057416721E-2</v>
      </c>
      <c r="BI195" s="34">
        <f t="shared" si="3672"/>
        <v>8.9737854522680571E-2</v>
      </c>
      <c r="BJ195" s="34">
        <f t="shared" si="3672"/>
        <v>-2.4630541871921707E-3</v>
      </c>
      <c r="BK195" s="34">
        <f t="shared" si="3672"/>
        <v>6.5185185185185235E-2</v>
      </c>
      <c r="BL195" s="34">
        <f t="shared" si="3672"/>
        <v>0.17014371812702822</v>
      </c>
      <c r="BM195" s="34">
        <f t="shared" si="3672"/>
        <v>0.13153724247226628</v>
      </c>
      <c r="BN195" s="34">
        <f t="shared" ref="BN195" si="3673">IF(AND(BM193&lt;0,BN193&gt;0),"n/a",BN193/BM193-1)</f>
        <v>6.3550420168067223E-2</v>
      </c>
      <c r="BO195" s="34">
        <f t="shared" ref="BO195" si="3674">IF(AND(BN193&lt;0,BO193&gt;0),"n/a",BO193/BN193-1)</f>
        <v>2.9679012345678935E-2</v>
      </c>
      <c r="BP195" s="34">
        <f t="shared" ref="BP195" si="3675">IF(AND(BO193&lt;0,BP193&gt;0),"n/a",BP193/BO193-1)</f>
        <v>4.9094367975956565E-2</v>
      </c>
      <c r="BQ195" s="34">
        <f t="shared" ref="BQ195" si="3676">IF(AND(BP193&lt;0,BQ193&gt;0),"n/a",BQ193/BP193-1)</f>
        <v>8.8016579300255859E-2</v>
      </c>
      <c r="BR195" s="34">
        <f t="shared" ref="BR195" si="3677">IF(AND(BQ193&lt;0,BR193&gt;0),"n/a",BR193/BQ193-1)</f>
        <v>-6.4075630252100835E-2</v>
      </c>
      <c r="BS195" s="34">
        <f t="shared" ref="BS195" si="3678">IF(AND(BR193&lt;0,BS193&gt;0),"n/a",BS193/BR193-1)</f>
        <v>2.9679012345678935E-2</v>
      </c>
      <c r="BT195" s="34">
        <f t="shared" ref="BT195" si="3679">IF(AND(BS193&lt;0,BT193&gt;0),"n/a",BT193/BS193-1)</f>
        <v>4.9094367975956565E-2</v>
      </c>
      <c r="BU195" s="34">
        <f t="shared" ref="BU195" si="3680">IF(AND(BT193&lt;0,BU193&gt;0),"n/a",BU193/BT193-1)</f>
        <v>8.8016579300256081E-2</v>
      </c>
      <c r="BV195" s="34">
        <f t="shared" ref="BV195" si="3681">IF(AND(BU193&lt;0,BV193&gt;0),"n/a",BV193/BU193-1)</f>
        <v>-7.6838235294117818E-2</v>
      </c>
      <c r="BW195" s="34">
        <f t="shared" ref="BW195" si="3682">IF(AND(BV193&lt;0,BW193&gt;0),"n/a",BW193/BV193-1)</f>
        <v>2.9679012345678935E-2</v>
      </c>
      <c r="BX195" s="34">
        <f t="shared" ref="BX195" si="3683">IF(AND(BW193&lt;0,BX193&gt;0),"n/a",BX193/BW193-1)</f>
        <v>4.9094367975956565E-2</v>
      </c>
      <c r="BY195" s="34">
        <f t="shared" ref="BY195" si="3684">IF(AND(BX193&lt;0,BY193&gt;0),"n/a",BY193/BX193-1)</f>
        <v>8.8016579300256081E-2</v>
      </c>
      <c r="BZ195" s="34">
        <f t="shared" ref="BZ195" si="3685">IF(AND(BY193&lt;0,BZ193&gt;0),"n/a",BZ193/BY193-1)</f>
        <v>-8.960084033613458E-2</v>
      </c>
      <c r="CA195" s="34">
        <f t="shared" ref="CA195" si="3686">IF(AND(BZ193&lt;0,CA193&gt;0),"n/a",CA193/BZ193-1)</f>
        <v>2.9679012345678935E-2</v>
      </c>
      <c r="CB195" s="34">
        <f t="shared" ref="CB195" si="3687">IF(AND(CA193&lt;0,CB193&gt;0),"n/a",CB193/CA193-1)</f>
        <v>4.9094367975956565E-2</v>
      </c>
      <c r="CC195" s="34">
        <f t="shared" ref="CC195" si="3688">IF(AND(CB193&lt;0,CC193&gt;0),"n/a",CC193/CB193-1)</f>
        <v>8.8016579300256081E-2</v>
      </c>
      <c r="CD195" s="34">
        <f t="shared" ref="CD195" si="3689">IF(AND(CC193&lt;0,CD193&gt;0),"n/a",CD193/CC193-1)</f>
        <v>-0.10236344537815156</v>
      </c>
      <c r="CE195" s="34">
        <f t="shared" ref="CE195" si="3690">IF(AND(CD193&lt;0,CE193&gt;0),"n/a",CE193/CD193-1)</f>
        <v>2.9679012345678935E-2</v>
      </c>
      <c r="CF195" s="34">
        <f t="shared" ref="CF195" si="3691">IF(AND(CE193&lt;0,CF193&gt;0),"n/a",CF193/CE193-1)</f>
        <v>4.9094367975956787E-2</v>
      </c>
      <c r="CG195" s="34">
        <f t="shared" ref="CG195" si="3692">IF(AND(CF193&lt;0,CG193&gt;0),"n/a",CG193/CF193-1)</f>
        <v>8.8016579300256081E-2</v>
      </c>
      <c r="CH195" s="34">
        <f t="shared" ref="CH195" si="3693">IF(AND(CG193&lt;0,CH193&gt;0),"n/a",CH193/CG193-1)</f>
        <v>-0.11087184873949607</v>
      </c>
      <c r="CI195" s="34">
        <f t="shared" ref="CI195" si="3694">IF(AND(CH193&lt;0,CI193&gt;0),"n/a",CI193/CH193-1)</f>
        <v>2.9679012345678935E-2</v>
      </c>
      <c r="CJ195" s="34">
        <f t="shared" ref="CJ195" si="3695">IF(AND(CI193&lt;0,CJ193&gt;0),"n/a",CJ193/CI193-1)</f>
        <v>4.9094367975956787E-2</v>
      </c>
      <c r="CK195" s="34">
        <f t="shared" ref="CK195" si="3696">IF(AND(CJ193&lt;0,CK193&gt;0),"n/a",CK193/CJ193-1)</f>
        <v>8.8016579300256081E-2</v>
      </c>
      <c r="CL195" s="34"/>
      <c r="CM195" s="89" t="s">
        <v>65</v>
      </c>
      <c r="CN195" s="15" t="s">
        <v>65</v>
      </c>
      <c r="CO195" s="89" t="s">
        <v>65</v>
      </c>
      <c r="CP195" s="15" t="s">
        <v>65</v>
      </c>
      <c r="CQ195" s="89" t="s">
        <v>65</v>
      </c>
      <c r="CR195" s="15" t="s">
        <v>65</v>
      </c>
      <c r="CS195" s="89" t="s">
        <v>65</v>
      </c>
      <c r="CT195" s="15" t="s">
        <v>65</v>
      </c>
      <c r="CU195" s="89" t="s">
        <v>65</v>
      </c>
      <c r="CV195" s="89" t="s">
        <v>65</v>
      </c>
      <c r="CW195" s="89" t="s">
        <v>65</v>
      </c>
      <c r="CX195" s="89" t="s">
        <v>65</v>
      </c>
      <c r="CY195" s="89" t="s">
        <v>65</v>
      </c>
      <c r="CZ195" s="89" t="s">
        <v>65</v>
      </c>
      <c r="DA195" s="89" t="s">
        <v>65</v>
      </c>
      <c r="DB195" s="15" t="s">
        <v>65</v>
      </c>
      <c r="DC195" s="89" t="s">
        <v>65</v>
      </c>
      <c r="DD195" s="89" t="s">
        <v>65</v>
      </c>
      <c r="DE195" s="89" t="s">
        <v>65</v>
      </c>
      <c r="DF195" s="89" t="s">
        <v>65</v>
      </c>
      <c r="DG195" s="89" t="s">
        <v>65</v>
      </c>
      <c r="DH195" s="89" t="s">
        <v>65</v>
      </c>
    </row>
    <row r="196" spans="1:112" ht="12" x14ac:dyDescent="0.3">
      <c r="A196" s="3" t="s">
        <v>2</v>
      </c>
      <c r="B196" s="15" t="s">
        <v>65</v>
      </c>
      <c r="C196" s="15" t="s">
        <v>65</v>
      </c>
      <c r="D196" s="15" t="s">
        <v>65</v>
      </c>
      <c r="E196" s="15" t="s">
        <v>65</v>
      </c>
      <c r="F196" s="16">
        <f>IF(AND(B193&lt;0,F193&gt;0),"n/a",F193/B193-1)</f>
        <v>1.2799999999999998</v>
      </c>
      <c r="G196" s="16">
        <f t="shared" ref="G196:BM196" si="3697">IF(AND(C193&lt;0,G193&gt;0),"n/a",G193/C193-1)</f>
        <v>2.0745341614906829</v>
      </c>
      <c r="H196" s="16">
        <f t="shared" si="3697"/>
        <v>1.6213592233009706</v>
      </c>
      <c r="I196" s="16">
        <f t="shared" si="3697"/>
        <v>1.7433628318584069</v>
      </c>
      <c r="J196" s="16">
        <f t="shared" si="3697"/>
        <v>1.6877192982456148</v>
      </c>
      <c r="K196" s="16">
        <f t="shared" si="3697"/>
        <v>6.1212121212121211</v>
      </c>
      <c r="L196" s="16">
        <f t="shared" si="3697"/>
        <v>1.2592592592592591</v>
      </c>
      <c r="M196" s="16">
        <f t="shared" si="3697"/>
        <v>1.3870967741935485</v>
      </c>
      <c r="N196" s="16">
        <f t="shared" si="3697"/>
        <v>0.91253263707571741</v>
      </c>
      <c r="O196" s="16">
        <f t="shared" si="3697"/>
        <v>-0.51205673758865244</v>
      </c>
      <c r="P196" s="16">
        <f t="shared" si="3697"/>
        <v>0.51229508196721318</v>
      </c>
      <c r="Q196" s="16">
        <f t="shared" si="3697"/>
        <v>0.37837837837837829</v>
      </c>
      <c r="R196" s="16">
        <f t="shared" si="3697"/>
        <v>0.55290102389078499</v>
      </c>
      <c r="S196" s="16">
        <f t="shared" si="3697"/>
        <v>0.43023255813953498</v>
      </c>
      <c r="T196" s="16">
        <f t="shared" si="3697"/>
        <v>0.64769647696476973</v>
      </c>
      <c r="U196" s="16">
        <f t="shared" si="3697"/>
        <v>1.7230392156862746</v>
      </c>
      <c r="V196" s="16">
        <f t="shared" si="3697"/>
        <v>1.3340659340659342</v>
      </c>
      <c r="W196" s="16">
        <f t="shared" si="3697"/>
        <v>1.3780487804878048</v>
      </c>
      <c r="X196" s="16">
        <f t="shared" si="3697"/>
        <v>1.0904605263157894</v>
      </c>
      <c r="Y196" s="16">
        <f t="shared" si="3697"/>
        <v>0.1827182718271827</v>
      </c>
      <c r="Z196" s="16">
        <f t="shared" si="3697"/>
        <v>0.26459510357815441</v>
      </c>
      <c r="AA196" s="16">
        <f t="shared" si="3697"/>
        <v>0.25726495726495724</v>
      </c>
      <c r="AB196" s="16">
        <f t="shared" si="3697"/>
        <v>0.21321793863099914</v>
      </c>
      <c r="AC196" s="16">
        <f t="shared" si="3697"/>
        <v>0.18949771689497719</v>
      </c>
      <c r="AD196" s="16">
        <f t="shared" si="3697"/>
        <v>0.36559940431868942</v>
      </c>
      <c r="AE196" s="16">
        <f t="shared" si="3697"/>
        <v>0.30455472467709033</v>
      </c>
      <c r="AF196" s="16">
        <f t="shared" si="3697"/>
        <v>0.33073929961089488</v>
      </c>
      <c r="AG196" s="16">
        <f t="shared" si="3697"/>
        <v>0.24696097248880355</v>
      </c>
      <c r="AH196" s="16">
        <f t="shared" si="3697"/>
        <v>0.22028353326063255</v>
      </c>
      <c r="AI196" s="16">
        <f t="shared" si="3697"/>
        <v>0.31474726420010413</v>
      </c>
      <c r="AJ196" s="16">
        <f t="shared" si="3697"/>
        <v>0.29483430799220267</v>
      </c>
      <c r="AK196" s="16">
        <f t="shared" si="3697"/>
        <v>0.46485377116469984</v>
      </c>
      <c r="AL196" s="16">
        <f t="shared" si="3697"/>
        <v>0.27792672028596965</v>
      </c>
      <c r="AM196" s="16">
        <f t="shared" si="3697"/>
        <v>0.31391200951248521</v>
      </c>
      <c r="AN196" s="16">
        <f t="shared" si="3697"/>
        <v>0.33534060971019941</v>
      </c>
      <c r="AO196" s="16">
        <f t="shared" si="3697"/>
        <v>0.35796847635726792</v>
      </c>
      <c r="AP196" s="16">
        <f t="shared" si="3697"/>
        <v>0.40384615384615374</v>
      </c>
      <c r="AQ196" s="16">
        <f t="shared" si="3697"/>
        <v>0.34600301659125199</v>
      </c>
      <c r="AR196" s="16">
        <f t="shared" si="3697"/>
        <v>0.34244644870349483</v>
      </c>
      <c r="AS196" s="16">
        <f t="shared" si="3697"/>
        <v>0.34330668042300738</v>
      </c>
      <c r="AT196" s="16">
        <f t="shared" si="3697"/>
        <v>0.29439601494396017</v>
      </c>
      <c r="AU196" s="16">
        <f t="shared" si="3697"/>
        <v>0.36620349619004933</v>
      </c>
      <c r="AV196" s="16">
        <f t="shared" si="3697"/>
        <v>0.32605500734830994</v>
      </c>
      <c r="AW196" s="16">
        <f t="shared" si="3697"/>
        <v>0.35291858678955457</v>
      </c>
      <c r="AX196" s="16">
        <f t="shared" si="3697"/>
        <v>0.48297094477583213</v>
      </c>
      <c r="AY196" s="16">
        <f t="shared" si="3697"/>
        <v>0.42552493438320216</v>
      </c>
      <c r="AZ196" s="16">
        <f t="shared" si="3697"/>
        <v>0.45186827105763139</v>
      </c>
      <c r="BA196" s="16">
        <f t="shared" si="3697"/>
        <v>0.38674425205790519</v>
      </c>
      <c r="BB196" s="16">
        <f t="shared" si="3697"/>
        <v>0.21720513818606468</v>
      </c>
      <c r="BC196" s="34">
        <f t="shared" si="3697"/>
        <v>7.5258918296893018E-2</v>
      </c>
      <c r="BD196" s="34">
        <f t="shared" si="3697"/>
        <v>7.7426390403489975E-3</v>
      </c>
      <c r="BE196" s="34">
        <f t="shared" si="3697"/>
        <v>7.6348377852829774E-2</v>
      </c>
      <c r="BF196" s="34">
        <f t="shared" si="3697"/>
        <v>6.3639270866645337E-2</v>
      </c>
      <c r="BG196" s="34">
        <f t="shared" si="3697"/>
        <v>0.12767551369863006</v>
      </c>
      <c r="BH196" s="34">
        <f t="shared" si="3697"/>
        <v>0.20950113624066669</v>
      </c>
      <c r="BI196" s="34">
        <f t="shared" si="3697"/>
        <v>0.15812494057240656</v>
      </c>
      <c r="BJ196" s="34">
        <f t="shared" si="3697"/>
        <v>0.21767889356584491</v>
      </c>
      <c r="BK196" s="34">
        <f t="shared" si="3697"/>
        <v>0.22824333301698774</v>
      </c>
      <c r="BL196" s="34">
        <f t="shared" si="3697"/>
        <v>0.35492529301243625</v>
      </c>
      <c r="BM196" s="34">
        <f t="shared" si="3697"/>
        <v>0.40689655172413786</v>
      </c>
      <c r="BN196" s="43">
        <v>0.5</v>
      </c>
      <c r="BO196" s="43">
        <v>0.45</v>
      </c>
      <c r="BP196" s="43">
        <v>0.3</v>
      </c>
      <c r="BQ196" s="43">
        <v>0.25</v>
      </c>
      <c r="BR196" s="43">
        <v>0.1</v>
      </c>
      <c r="BS196" s="43">
        <v>0.1</v>
      </c>
      <c r="BT196" s="43">
        <v>0.1</v>
      </c>
      <c r="BU196" s="43">
        <v>0.1</v>
      </c>
      <c r="BV196" s="43">
        <f t="shared" ref="BV196" si="3698">BR196-0.015</f>
        <v>8.5000000000000006E-2</v>
      </c>
      <c r="BW196" s="43">
        <f t="shared" ref="BW196" si="3699">BS196-0.015</f>
        <v>8.5000000000000006E-2</v>
      </c>
      <c r="BX196" s="43">
        <f t="shared" ref="BX196" si="3700">BT196-0.015</f>
        <v>8.5000000000000006E-2</v>
      </c>
      <c r="BY196" s="43">
        <f t="shared" ref="BY196" si="3701">BU196-0.015</f>
        <v>8.5000000000000006E-2</v>
      </c>
      <c r="BZ196" s="43">
        <f t="shared" ref="BZ196" si="3702">BV196-0.015</f>
        <v>7.0000000000000007E-2</v>
      </c>
      <c r="CA196" s="43">
        <f t="shared" ref="CA196" si="3703">BW196-0.015</f>
        <v>7.0000000000000007E-2</v>
      </c>
      <c r="CB196" s="43">
        <f t="shared" ref="CB196" si="3704">BX196-0.015</f>
        <v>7.0000000000000007E-2</v>
      </c>
      <c r="CC196" s="43">
        <f t="shared" ref="CC196" si="3705">BY196-0.015</f>
        <v>7.0000000000000007E-2</v>
      </c>
      <c r="CD196" s="43">
        <f t="shared" ref="CD196" si="3706">BZ196-0.015</f>
        <v>5.5000000000000007E-2</v>
      </c>
      <c r="CE196" s="43">
        <f t="shared" ref="CE196" si="3707">CA196-0.015</f>
        <v>5.5000000000000007E-2</v>
      </c>
      <c r="CF196" s="43">
        <f t="shared" ref="CF196" si="3708">CB196-0.015</f>
        <v>5.5000000000000007E-2</v>
      </c>
      <c r="CG196" s="43">
        <f t="shared" ref="CG196" si="3709">CC196-0.015</f>
        <v>5.5000000000000007E-2</v>
      </c>
      <c r="CH196" s="43">
        <f>CD196-0.01</f>
        <v>4.5000000000000005E-2</v>
      </c>
      <c r="CI196" s="43">
        <f t="shared" ref="CI196:CK196" si="3710">CE196-0.01</f>
        <v>4.5000000000000005E-2</v>
      </c>
      <c r="CJ196" s="43">
        <f t="shared" si="3710"/>
        <v>4.5000000000000005E-2</v>
      </c>
      <c r="CK196" s="43">
        <f t="shared" si="3710"/>
        <v>4.5000000000000005E-2</v>
      </c>
      <c r="CL196" s="419"/>
      <c r="CM196" s="89" t="s">
        <v>65</v>
      </c>
      <c r="CN196" s="16">
        <f>IF(AND(CM193&lt;0,CN193&gt;0),"n/a",CN193/CM193-1)</f>
        <v>1.7019498607242336</v>
      </c>
      <c r="CO196" s="90">
        <f t="shared" ref="CO196:DC196" si="3711">IF(AND(CN193&lt;0,CO193&gt;0),"n/a",CO193/CN193-1)</f>
        <v>2.6036082474226805</v>
      </c>
      <c r="CP196" s="16">
        <f t="shared" si="3711"/>
        <v>1.1300243169789725E-2</v>
      </c>
      <c r="CQ196" s="90">
        <f t="shared" si="3711"/>
        <v>0.88543140028288536</v>
      </c>
      <c r="CR196" s="16">
        <f t="shared" si="3711"/>
        <v>0.80682670667666923</v>
      </c>
      <c r="CS196" s="90">
        <f t="shared" si="3711"/>
        <v>0.22877309528752332</v>
      </c>
      <c r="CT196" s="16">
        <f t="shared" si="3711"/>
        <v>0.31001858422030759</v>
      </c>
      <c r="CU196" s="90">
        <f t="shared" si="3711"/>
        <v>0.3248645860201187</v>
      </c>
      <c r="CV196" s="90">
        <f t="shared" si="3711"/>
        <v>0.32385865861968277</v>
      </c>
      <c r="CW196" s="90">
        <f t="shared" si="3711"/>
        <v>0.35647058823529409</v>
      </c>
      <c r="CX196" s="90">
        <f t="shared" si="3711"/>
        <v>0.3364592367736341</v>
      </c>
      <c r="CY196" s="90">
        <f t="shared" si="3711"/>
        <v>0.43329953356317175</v>
      </c>
      <c r="CZ196" s="90">
        <f t="shared" si="3711"/>
        <v>8.8997679551757303E-2</v>
      </c>
      <c r="DA196" s="90">
        <f t="shared" si="3711"/>
        <v>0.14003585999012547</v>
      </c>
      <c r="DB196" s="16">
        <f t="shared" si="3711"/>
        <v>0.30771334792122529</v>
      </c>
      <c r="DC196" s="90">
        <f t="shared" si="3711"/>
        <v>0.36125810499895405</v>
      </c>
      <c r="DD196" s="90">
        <f>IF(AND(DC193&lt;0,DD193&gt;0),"n/a",DD193/DC193-1)</f>
        <v>0.10000000000000009</v>
      </c>
      <c r="DE196" s="90">
        <f>IF(AND(DD193&lt;0,DE193&gt;0),"n/a",DE193/DD193-1)</f>
        <v>8.4999999999999964E-2</v>
      </c>
      <c r="DF196" s="90">
        <f>IF(AND(DE193&lt;0,DF193&gt;0),"n/a",DF193/DE193-1)</f>
        <v>7.0000000000000062E-2</v>
      </c>
      <c r="DG196" s="90">
        <f>IF(AND(DF193&lt;0,DG193&gt;0),"n/a",DG193/DF193-1)</f>
        <v>5.4999999999999938E-2</v>
      </c>
      <c r="DH196" s="90">
        <f>IF(AND(DG193&lt;0,DH193&gt;0),"n/a",DH193/DG193-1)</f>
        <v>4.4999999999999929E-2</v>
      </c>
    </row>
    <row r="197" spans="1:112" ht="12" x14ac:dyDescent="0.3">
      <c r="BA197" s="13"/>
      <c r="BB197" s="13"/>
      <c r="BC197" s="13"/>
      <c r="BD197" s="13"/>
      <c r="BE197" s="13"/>
      <c r="BF197" s="13"/>
      <c r="BG197" s="13"/>
      <c r="BH197" s="13"/>
      <c r="BI197" s="13"/>
      <c r="BJ197" s="13"/>
      <c r="BK197" s="13"/>
      <c r="BL197" s="13"/>
      <c r="BM197" s="13"/>
      <c r="CM197" s="91"/>
      <c r="CO197" s="91"/>
      <c r="CQ197" s="91"/>
      <c r="CS197" s="91"/>
      <c r="CU197" s="91"/>
      <c r="CV197" s="91"/>
      <c r="CW197" s="91"/>
      <c r="CX197" s="92"/>
      <c r="CY197" s="92"/>
      <c r="CZ197" s="92"/>
      <c r="DA197" s="225"/>
      <c r="DC197" s="103"/>
      <c r="DD197" s="103"/>
      <c r="DE197" s="103"/>
      <c r="DF197" s="103"/>
      <c r="DG197" s="103"/>
      <c r="DH197" s="103"/>
    </row>
    <row r="198" spans="1:112" x14ac:dyDescent="0.25">
      <c r="A198" s="1" t="s">
        <v>72</v>
      </c>
      <c r="B198" s="9">
        <v>-36</v>
      </c>
      <c r="C198" s="9">
        <v>-44</v>
      </c>
      <c r="D198" s="9">
        <v>-45</v>
      </c>
      <c r="E198" s="9">
        <v>-59</v>
      </c>
      <c r="F198" s="9">
        <v>-68</v>
      </c>
      <c r="G198" s="9">
        <v>-103</v>
      </c>
      <c r="H198" s="9">
        <v>-124</v>
      </c>
      <c r="I198" s="9">
        <v>-132</v>
      </c>
      <c r="J198" s="9">
        <v>-143</v>
      </c>
      <c r="K198" s="9">
        <v>-392</v>
      </c>
      <c r="L198" s="9">
        <v>-168</v>
      </c>
      <c r="M198" s="9">
        <v>-193</v>
      </c>
      <c r="N198" s="9">
        <v>-203</v>
      </c>
      <c r="O198" s="9">
        <v>-269</v>
      </c>
      <c r="P198" s="9">
        <v>-233</v>
      </c>
      <c r="Q198" s="9">
        <v>-292</v>
      </c>
      <c r="R198" s="9">
        <v>-323</v>
      </c>
      <c r="S198" s="9">
        <v>-358</v>
      </c>
      <c r="T198" s="9">
        <v>-374</v>
      </c>
      <c r="U198" s="9">
        <v>-624</v>
      </c>
      <c r="V198" s="9">
        <v>-620</v>
      </c>
      <c r="W198" s="9">
        <v>-626</v>
      </c>
      <c r="X198" s="9">
        <v>-706</v>
      </c>
      <c r="Y198" s="9">
        <v>-772</v>
      </c>
      <c r="Z198" s="9">
        <v>-826</v>
      </c>
      <c r="AA198" s="9">
        <v>-901</v>
      </c>
      <c r="AB198" s="9">
        <v>-926</v>
      </c>
      <c r="AC198" s="9">
        <v>-1118</v>
      </c>
      <c r="AD198" s="9">
        <v>-1057</v>
      </c>
      <c r="AE198" s="9">
        <v>-1124</v>
      </c>
      <c r="AF198" s="9">
        <v>-1170</v>
      </c>
      <c r="AG198" s="9">
        <v>-1374</v>
      </c>
      <c r="AH198" s="9">
        <v>-1595</v>
      </c>
      <c r="AI198" s="9">
        <v>-1855</v>
      </c>
      <c r="AJ198" s="9">
        <v>-1928</v>
      </c>
      <c r="AK198" s="9">
        <v>-2467</v>
      </c>
      <c r="AL198" s="9">
        <v>-2020</v>
      </c>
      <c r="AM198" s="9">
        <v>-2414</v>
      </c>
      <c r="AN198" s="9">
        <v>-2416</v>
      </c>
      <c r="AO198" s="9">
        <v>-3026</v>
      </c>
      <c r="AP198" s="9">
        <v>-2787</v>
      </c>
      <c r="AQ198" s="9">
        <v>-2840</v>
      </c>
      <c r="AR198" s="9">
        <v>-2683</v>
      </c>
      <c r="AS198" s="9">
        <v>-3280</v>
      </c>
      <c r="AT198" s="9">
        <v>-2843</v>
      </c>
      <c r="AU198" s="9">
        <v>-3259</v>
      </c>
      <c r="AV198" s="9">
        <v>-3554</v>
      </c>
      <c r="AW198" s="9">
        <v>-4387</v>
      </c>
      <c r="AX198" s="9">
        <v>-3312</v>
      </c>
      <c r="AY198" s="9">
        <v>-3595</v>
      </c>
      <c r="AZ198" s="9">
        <v>-3780</v>
      </c>
      <c r="BA198" s="9">
        <v>-4574</v>
      </c>
      <c r="BB198" s="9">
        <v>-3044</v>
      </c>
      <c r="BC198" s="9">
        <v>-3154</v>
      </c>
      <c r="BD198" s="9">
        <v>-2877</v>
      </c>
      <c r="BE198" s="9">
        <v>-3226</v>
      </c>
      <c r="BF198" s="9">
        <v>-2564</v>
      </c>
      <c r="BG198" s="9">
        <v>-2721</v>
      </c>
      <c r="BH198" s="9">
        <v>-2822</v>
      </c>
      <c r="BI198" s="9">
        <v>-3240</v>
      </c>
      <c r="BJ198" s="9">
        <v>-2757</v>
      </c>
      <c r="BK198" s="9">
        <v>-2979</v>
      </c>
      <c r="BL198" s="9">
        <v>-2845</v>
      </c>
      <c r="BM198" s="9">
        <v>-3410</v>
      </c>
      <c r="BN198" s="20">
        <f t="shared" ref="BN198" si="3712">BJ198*(1+BN201)</f>
        <v>-3032.7000000000003</v>
      </c>
      <c r="BO198" s="20">
        <f t="shared" ref="BO198" si="3713">BK198*(1+BO201)</f>
        <v>-3276.9</v>
      </c>
      <c r="BP198" s="20">
        <f t="shared" ref="BP198" si="3714">BL198*(1+BP201)</f>
        <v>-3129.5000000000005</v>
      </c>
      <c r="BQ198" s="20">
        <f t="shared" ref="BQ198" si="3715">BM198*(1+BQ201)</f>
        <v>-3751.0000000000005</v>
      </c>
      <c r="BR198" s="20">
        <f t="shared" ref="BR198" si="3716">BN198*(1+BR201)</f>
        <v>-3184.3350000000005</v>
      </c>
      <c r="BS198" s="20">
        <f t="shared" ref="BS198" si="3717">BO198*(1+BS201)</f>
        <v>-3440.7450000000003</v>
      </c>
      <c r="BT198" s="20">
        <f t="shared" ref="BT198" si="3718">BP198*(1+BT201)</f>
        <v>-3285.9750000000008</v>
      </c>
      <c r="BU198" s="20">
        <f t="shared" ref="BU198" si="3719">BQ198*(1+BU201)</f>
        <v>-3938.5500000000006</v>
      </c>
      <c r="BV198" s="20">
        <f t="shared" ref="BV198" si="3720">BR198*(1+BV201)</f>
        <v>-3327.6300750000005</v>
      </c>
      <c r="BW198" s="20">
        <f t="shared" ref="BW198" si="3721">BS198*(1+BW201)</f>
        <v>-3595.5785249999999</v>
      </c>
      <c r="BX198" s="20">
        <f t="shared" ref="BX198" si="3722">BT198*(1+BX201)</f>
        <v>-3433.8438750000005</v>
      </c>
      <c r="BY198" s="20">
        <f t="shared" ref="BY198" si="3723">BU198*(1+BY201)</f>
        <v>-4115.7847500000007</v>
      </c>
      <c r="BZ198" s="20">
        <f t="shared" ref="BZ198" si="3724">BV198*(1+BZ201)</f>
        <v>-3460.7352780000006</v>
      </c>
      <c r="CA198" s="20">
        <f t="shared" ref="CA198" si="3725">BW198*(1+CA201)</f>
        <v>-3739.4016660000002</v>
      </c>
      <c r="CB198" s="20">
        <f t="shared" ref="CB198" si="3726">BX198*(1+CB201)</f>
        <v>-3571.1976300000006</v>
      </c>
      <c r="CC198" s="20">
        <f t="shared" ref="CC198" si="3727">BY198*(1+CC201)</f>
        <v>-4280.4161400000012</v>
      </c>
      <c r="CD198" s="20">
        <f t="shared" ref="CD198" si="3728">BZ198*(1+CD201)</f>
        <v>-3581.8610127300003</v>
      </c>
      <c r="CE198" s="20">
        <f t="shared" ref="CE198" si="3729">CA198*(1+CE201)</f>
        <v>-3870.2807243100001</v>
      </c>
      <c r="CF198" s="20">
        <f t="shared" ref="CF198" si="3730">CB198*(1+CF201)</f>
        <v>-3696.1895470500003</v>
      </c>
      <c r="CG198" s="20">
        <f t="shared" ref="CG198" si="3731">CC198*(1+CG201)</f>
        <v>-4430.230704900001</v>
      </c>
      <c r="CH198" s="20">
        <f t="shared" ref="CH198" si="3732">CD198*(1+CH201)</f>
        <v>-3689.3168431119002</v>
      </c>
      <c r="CI198" s="20">
        <f t="shared" ref="CI198" si="3733">CE198*(1+CI201)</f>
        <v>-3986.3891460393002</v>
      </c>
      <c r="CJ198" s="20">
        <f t="shared" ref="CJ198" si="3734">CF198*(1+CJ201)</f>
        <v>-3807.0752334615004</v>
      </c>
      <c r="CK198" s="20">
        <f t="shared" ref="CK198" si="3735">CG198*(1+CK201)</f>
        <v>-4563.1376260470015</v>
      </c>
      <c r="CL198" s="20"/>
      <c r="CM198" s="92">
        <f>SUM(B198:E198)</f>
        <v>-184</v>
      </c>
      <c r="CN198" s="13">
        <f>SUM(F198:I198)</f>
        <v>-427</v>
      </c>
      <c r="CO198" s="92">
        <f>SUM(J198:M198)</f>
        <v>-896</v>
      </c>
      <c r="CP198" s="13">
        <f>SUM(N198:Q198)</f>
        <v>-997</v>
      </c>
      <c r="CQ198" s="92">
        <f>SUM(R198:U198)</f>
        <v>-1679</v>
      </c>
      <c r="CR198" s="13">
        <f>SUM(V198:Y198)</f>
        <v>-2724</v>
      </c>
      <c r="CS198" s="92">
        <f>SUM(Z198:AC198)</f>
        <v>-3771</v>
      </c>
      <c r="CT198" s="13">
        <f>SUM(AD198:AG198)</f>
        <v>-4725</v>
      </c>
      <c r="CU198" s="92">
        <f>SUM(AH198:AK198)</f>
        <v>-7845</v>
      </c>
      <c r="CV198" s="92">
        <f>SUM(AL198:AO198)</f>
        <v>-9876</v>
      </c>
      <c r="CW198" s="92">
        <f>SUM(AP198:AS198)</f>
        <v>-11590</v>
      </c>
      <c r="CX198" s="92">
        <f>SUM(AT198:AW198)</f>
        <v>-14043</v>
      </c>
      <c r="CY198" s="92">
        <f>SUM(AX198:BA198)</f>
        <v>-15261</v>
      </c>
      <c r="CZ198" s="92">
        <f>SUM(BB198:BE198)</f>
        <v>-12301</v>
      </c>
      <c r="DA198" s="92">
        <f>SUM(BF198:BI198)</f>
        <v>-11347</v>
      </c>
      <c r="DB198" s="13">
        <f>SUM(BJ198:BM198)</f>
        <v>-11991</v>
      </c>
      <c r="DC198" s="92">
        <f>SUM(BN198:BQ198)</f>
        <v>-13190.1</v>
      </c>
      <c r="DD198" s="92">
        <f>SUM(BR198:BU198)</f>
        <v>-13849.605000000003</v>
      </c>
      <c r="DE198" s="92">
        <f>SUM(BV198:BY198)</f>
        <v>-14472.837225000001</v>
      </c>
      <c r="DF198" s="92">
        <f>SUM(BZ198:CC198)</f>
        <v>-15051.750714000002</v>
      </c>
      <c r="DG198" s="92">
        <f>SUM(CD198:CG198)</f>
        <v>-15578.561988990001</v>
      </c>
      <c r="DH198" s="92">
        <f>SUM(CH198:CK198)</f>
        <v>-16045.918848659701</v>
      </c>
    </row>
    <row r="199" spans="1:112" ht="12" x14ac:dyDescent="0.3">
      <c r="A199" s="3" t="s">
        <v>3</v>
      </c>
      <c r="B199" s="16">
        <f>B198/B$157</f>
        <v>-0.10442349528643945</v>
      </c>
      <c r="C199" s="16">
        <f t="shared" ref="C199" si="3736">C198/C$157</f>
        <v>-0.10202898550724637</v>
      </c>
      <c r="D199" s="16">
        <f t="shared" ref="D199" si="3737">D198/D$157</f>
        <v>-9.6359743040685231E-2</v>
      </c>
      <c r="E199" s="16">
        <f t="shared" ref="E199" si="3738">E198/E$157</f>
        <v>-8.0738966814916185E-2</v>
      </c>
      <c r="F199" s="16">
        <f t="shared" ref="F199" si="3739">F198/F$157</f>
        <v>-9.2991452991452991E-2</v>
      </c>
      <c r="G199" s="16">
        <f t="shared" ref="G199" si="3740">G198/G$157</f>
        <v>-0.11513525598032641</v>
      </c>
      <c r="H199" s="16">
        <f t="shared" ref="H199" si="3741">H198/H$157</f>
        <v>-0.12997903563941299</v>
      </c>
      <c r="I199" s="16">
        <f t="shared" ref="I199" si="3742">I198/I$157</f>
        <v>-0.11671087533156499</v>
      </c>
      <c r="J199" s="16">
        <f t="shared" ref="J199" si="3743">J198/J$157</f>
        <v>-0.13518623558328607</v>
      </c>
      <c r="K199" s="16">
        <f t="shared" ref="K199" si="3744">K198/K$157</f>
        <v>-0.33115883628081594</v>
      </c>
      <c r="L199" s="16">
        <f t="shared" ref="L199" si="3745">L198/L$157</f>
        <v>-0.1331085278196823</v>
      </c>
      <c r="M199" s="16">
        <f t="shared" ref="M199" si="3746">M198/M$157</f>
        <v>-0.12176656151419558</v>
      </c>
      <c r="N199" s="16">
        <f t="shared" ref="N199" si="3747">N198/N$157</f>
        <v>-0.1392318244170096</v>
      </c>
      <c r="O199" s="16">
        <f t="shared" ref="O199" si="3748">O198/O$157</f>
        <v>-0.14837286265857694</v>
      </c>
      <c r="P199" s="16">
        <f t="shared" ref="P199" si="3749">P198/P$157</f>
        <v>-0.11557539682539683</v>
      </c>
      <c r="Q199" s="16">
        <f t="shared" ref="Q199" si="3750">Q198/Q$157</f>
        <v>-0.11295938104448743</v>
      </c>
      <c r="R199" s="16">
        <f t="shared" ref="R199" si="3751">R198/R$157</f>
        <v>-0.12909672262190247</v>
      </c>
      <c r="S199" s="16">
        <f t="shared" ref="S199" si="3752">S198/S$157</f>
        <v>-0.12302405498281786</v>
      </c>
      <c r="T199" s="16">
        <f t="shared" ref="T199" si="3753">T198/T$157</f>
        <v>-0.11676553231345614</v>
      </c>
      <c r="U199" s="16">
        <f t="shared" ref="U199" si="3754">U198/U$157</f>
        <v>-0.16203583484809139</v>
      </c>
      <c r="V199" s="16">
        <f t="shared" ref="V199" si="3755">V198/V$157</f>
        <v>-0.17499294383290998</v>
      </c>
      <c r="W199" s="16">
        <f t="shared" ref="W199" si="3756">W198/W$157</f>
        <v>-0.15487382483918852</v>
      </c>
      <c r="X199" s="16">
        <f t="shared" ref="X199" si="3757">X198/X$157</f>
        <v>-0.15685403243723617</v>
      </c>
      <c r="Y199" s="16">
        <f t="shared" ref="Y199" si="3758">Y198/Y$157</f>
        <v>-0.13216914911830166</v>
      </c>
      <c r="Z199" s="16">
        <f t="shared" ref="Z199" si="3759">Z198/Z$157</f>
        <v>-0.15347454477889261</v>
      </c>
      <c r="AA199" s="16">
        <f t="shared" ref="AA199" si="3760">AA198/AA$157</f>
        <v>-0.13999378495960224</v>
      </c>
      <c r="AB199" s="16">
        <f t="shared" ref="AB199" si="3761">AB198/AB$157</f>
        <v>-0.13207816288689203</v>
      </c>
      <c r="AC199" s="16">
        <f t="shared" ref="AC199" si="3762">AC198/AC$157</f>
        <v>-0.12691565444431832</v>
      </c>
      <c r="AD199" s="16">
        <f t="shared" ref="AD199" si="3763">AD198/AD$157</f>
        <v>-0.13159860557768924</v>
      </c>
      <c r="AE199" s="16">
        <f t="shared" ref="AE199" si="3764">AE198/AE$157</f>
        <v>-0.12058791975109967</v>
      </c>
      <c r="AF199" s="16">
        <f t="shared" ref="AF199" si="3765">AF198/AF$157</f>
        <v>-0.11328427575522851</v>
      </c>
      <c r="AG199" s="16">
        <f t="shared" ref="AG199" si="3766">AG198/AG$157</f>
        <v>-0.1059204440333025</v>
      </c>
      <c r="AH199" s="16">
        <f t="shared" ref="AH199" si="3767">AH198/AH$157</f>
        <v>-0.13329433394618084</v>
      </c>
      <c r="AI199" s="16">
        <f t="shared" ref="AI199" si="3768">AI198/AI$157</f>
        <v>-0.14020104300506386</v>
      </c>
      <c r="AJ199" s="16">
        <f t="shared" ref="AJ199" si="3769">AJ198/AJ$157</f>
        <v>-0.14045312158519704</v>
      </c>
      <c r="AK199" s="16">
        <f t="shared" ref="AK199" si="3770">AK198/AK$157</f>
        <v>-0.14585550431595129</v>
      </c>
      <c r="AL199" s="16">
        <f t="shared" ref="AL199" si="3771">AL198/AL$157</f>
        <v>-0.13397890827087616</v>
      </c>
      <c r="AM199" s="16">
        <f t="shared" ref="AM199" si="3772">AM198/AM$157</f>
        <v>-0.14296289716028546</v>
      </c>
      <c r="AN199" s="16">
        <f t="shared" ref="AN199" si="3773">AN198/AN$157</f>
        <v>-0.13686834353047814</v>
      </c>
      <c r="AO199" s="16">
        <f t="shared" ref="AO199" si="3774">AO198/AO$157</f>
        <v>-0.14353476899724885</v>
      </c>
      <c r="AP199" s="16">
        <f t="shared" ref="AP199" si="3775">AP198/AP$157</f>
        <v>-0.15712916502226984</v>
      </c>
      <c r="AQ199" s="16">
        <f t="shared" ref="AQ199" si="3776">AQ198/AQ$157</f>
        <v>-0.15197731042971049</v>
      </c>
      <c r="AR199" s="16">
        <f t="shared" ref="AR199" si="3777">AR198/AR$157</f>
        <v>-0.12496506753609687</v>
      </c>
      <c r="AS199" s="16">
        <f t="shared" ref="AS199" si="3778">AS198/AS$157</f>
        <v>-0.11684240524365916</v>
      </c>
      <c r="AT199" s="16">
        <f t="shared" ref="AT199:AY199" si="3779">AT198/AT$157</f>
        <v>-0.10863169156700164</v>
      </c>
      <c r="AU199" s="16">
        <f t="shared" si="3779"/>
        <v>-0.1120817140695395</v>
      </c>
      <c r="AV199" s="16">
        <f t="shared" si="3779"/>
        <v>-0.1225094794898311</v>
      </c>
      <c r="AW199" s="16">
        <f t="shared" si="3779"/>
        <v>-0.13029016067238872</v>
      </c>
      <c r="AX199" s="16">
        <f t="shared" si="3779"/>
        <v>-0.11867564855955282</v>
      </c>
      <c r="AY199" s="16">
        <f t="shared" si="3779"/>
        <v>-0.12473110818125044</v>
      </c>
      <c r="AZ199" s="16">
        <f t="shared" ref="AZ199:BA199" si="3780">AZ198/AZ$157</f>
        <v>-0.13639315869235766</v>
      </c>
      <c r="BA199" s="16">
        <f t="shared" si="3780"/>
        <v>-0.142204259288046</v>
      </c>
      <c r="BB199" s="16">
        <f t="shared" ref="BB199:BC199" si="3781">BB198/BB$157</f>
        <v>-0.10626636411241054</v>
      </c>
      <c r="BC199" s="34">
        <f t="shared" si="3781"/>
        <v>-9.8565580174380454E-2</v>
      </c>
      <c r="BD199" s="34">
        <f t="shared" ref="BD199:BE199" si="3782">BD198/BD$157</f>
        <v>-8.4255842558425581E-2</v>
      </c>
      <c r="BE199" s="34">
        <f t="shared" si="3782"/>
        <v>-8.0426815586746775E-2</v>
      </c>
      <c r="BF199" s="34">
        <f t="shared" ref="BF199:BG199" si="3783">BF198/BF$157</f>
        <v>-7.0333287614867651E-2</v>
      </c>
      <c r="BG199" s="34">
        <f t="shared" si="3783"/>
        <v>-6.9642445803793099E-2</v>
      </c>
      <c r="BH199" s="34">
        <f t="shared" ref="BH199:CG199" si="3784">BH198/BH$157</f>
        <v>-6.9526226317475182E-2</v>
      </c>
      <c r="BI199" s="34">
        <f t="shared" si="3784"/>
        <v>-6.6962901725741444E-2</v>
      </c>
      <c r="BJ199" s="34">
        <f t="shared" ref="BJ199:BK199" si="3785">BJ198/BJ$157</f>
        <v>-6.5155740416883295E-2</v>
      </c>
      <c r="BK199" s="34">
        <f t="shared" si="3785"/>
        <v>-6.269467126862531E-2</v>
      </c>
      <c r="BL199" s="34">
        <f t="shared" ref="BL199:BM199" si="3786">BL198/BL$157</f>
        <v>-5.5520861793060379E-2</v>
      </c>
      <c r="BM199" s="34">
        <f t="shared" si="3786"/>
        <v>-5.6934867179803984E-2</v>
      </c>
      <c r="BN199" s="34">
        <f t="shared" si="3784"/>
        <v>-5.4240805783682802E-2</v>
      </c>
      <c r="BO199" s="34">
        <f t="shared" si="3784"/>
        <v>-5.5548944402234776E-2</v>
      </c>
      <c r="BP199" s="34">
        <f t="shared" si="3784"/>
        <v>-4.9828605201886665E-2</v>
      </c>
      <c r="BQ199" s="34">
        <f t="shared" si="3784"/>
        <v>-5.1103528309665316E-2</v>
      </c>
      <c r="BR199" s="34">
        <f t="shared" si="3784"/>
        <v>-4.781785871300271E-2</v>
      </c>
      <c r="BS199" s="34">
        <f t="shared" si="3784"/>
        <v>-4.8970850341314265E-2</v>
      </c>
      <c r="BT199" s="34">
        <f t="shared" si="3784"/>
        <v>-4.392622024265351E-2</v>
      </c>
      <c r="BU199" s="34">
        <f t="shared" si="3784"/>
        <v>-4.5044536260554907E-2</v>
      </c>
      <c r="BV199" s="34">
        <f t="shared" si="3784"/>
        <v>-4.3274173477696326E-2</v>
      </c>
      <c r="BW199" s="34">
        <f t="shared" si="3784"/>
        <v>-4.431668523407653E-2</v>
      </c>
      <c r="BX199" s="34">
        <f t="shared" si="3784"/>
        <v>-3.9749877362794235E-2</v>
      </c>
      <c r="BY199" s="34">
        <f t="shared" si="3784"/>
        <v>-4.0752822720528326E-2</v>
      </c>
      <c r="BZ199" s="34">
        <f t="shared" si="3784"/>
        <v>-3.9831918353342204E-2</v>
      </c>
      <c r="CA199" s="34">
        <f t="shared" si="3784"/>
        <v>-4.0791487468244528E-2</v>
      </c>
      <c r="CB199" s="34">
        <f t="shared" si="3784"/>
        <v>-3.6587959948112481E-2</v>
      </c>
      <c r="CC199" s="34">
        <f t="shared" si="3784"/>
        <v>-3.7504217343194285E-2</v>
      </c>
      <c r="CD199" s="34">
        <f t="shared" si="3784"/>
        <v>-3.7146726162894918E-2</v>
      </c>
      <c r="CE199" s="34">
        <f t="shared" si="3784"/>
        <v>-3.8041493111512878E-2</v>
      </c>
      <c r="CF199" s="34">
        <f t="shared" si="3784"/>
        <v>-3.4121012019952018E-2</v>
      </c>
      <c r="CG199" s="34">
        <f t="shared" si="3784"/>
        <v>-3.4971596849633461E-2</v>
      </c>
      <c r="CH199" s="34">
        <f t="shared" ref="CH199:CK199" si="3787">CH198/CH$157</f>
        <v>-3.4974215702559701E-2</v>
      </c>
      <c r="CI199" s="34">
        <f t="shared" si="3787"/>
        <v>-3.5816366627687661E-2</v>
      </c>
      <c r="CJ199" s="34">
        <f t="shared" si="3787"/>
        <v>-3.2124649089127592E-2</v>
      </c>
      <c r="CK199" s="34">
        <f t="shared" si="3787"/>
        <v>-3.2923848682259858E-2</v>
      </c>
      <c r="CL199" s="34"/>
      <c r="CM199" s="90">
        <f>CM198/CM$157</f>
        <v>-9.3223559214692844E-2</v>
      </c>
      <c r="CN199" s="16">
        <f t="shared" ref="CN199" si="3788">CN198/CN$157</f>
        <v>-0.11506797633965264</v>
      </c>
      <c r="CO199" s="90">
        <f t="shared" ref="CO199" si="3789">CO198/CO$157</f>
        <v>-0.17607813467226083</v>
      </c>
      <c r="CP199" s="16">
        <f t="shared" ref="CP199" si="3790">CP198/CP$157</f>
        <v>-0.12665142276422764</v>
      </c>
      <c r="CQ199" s="90">
        <f t="shared" ref="CQ199" si="3791">CQ198/CQ$157</f>
        <v>-0.13468634686346864</v>
      </c>
      <c r="CR199" s="16">
        <f t="shared" ref="CR199" si="3792">CR198/CR$157</f>
        <v>-0.15194957326937023</v>
      </c>
      <c r="CS199" s="90">
        <f t="shared" ref="CS199" si="3793">CS198/CS$157</f>
        <v>-0.13644257905781895</v>
      </c>
      <c r="CT199" s="16">
        <f t="shared" ref="CT199" si="3794">CT198/CT$157</f>
        <v>-0.1162275846800974</v>
      </c>
      <c r="CU199" s="90">
        <f t="shared" ref="CU199" si="3795">CU198/CU$157</f>
        <v>-0.14049571976073641</v>
      </c>
      <c r="CV199" s="90">
        <f t="shared" ref="CV199" si="3796">CV198/CV$157</f>
        <v>-0.13969574165623475</v>
      </c>
      <c r="CW199" s="90">
        <f t="shared" ref="CW199" si="3797">CW198/CW$157</f>
        <v>-0.13482074308447525</v>
      </c>
      <c r="CX199" s="90">
        <f t="shared" ref="CX199" si="3798">CX198/CX$157</f>
        <v>-0.11908012448167965</v>
      </c>
      <c r="CY199" s="90">
        <f t="shared" ref="CY199" si="3799">CY198/CY$157</f>
        <v>-0.13087326021147597</v>
      </c>
      <c r="CZ199" s="90">
        <f t="shared" ref="CZ199" si="3800">CZ198/CZ$157</f>
        <v>-9.1185387802907317E-2</v>
      </c>
      <c r="DA199" s="90">
        <f t="shared" ref="DA199" si="3801">DA198/DA$157</f>
        <v>-6.8978723404255315E-2</v>
      </c>
      <c r="DB199" s="16">
        <f t="shared" ref="DB199" si="3802">DB198/DB$157</f>
        <v>-5.9667106212524572E-2</v>
      </c>
      <c r="DC199" s="90">
        <f>DC198/DC$157</f>
        <v>-5.2527532840311024E-2</v>
      </c>
      <c r="DD199" s="90">
        <f t="shared" ref="DD199:DE199" si="3803">DD198/DD$157</f>
        <v>-4.6304638241419817E-2</v>
      </c>
      <c r="DE199" s="90">
        <f t="shared" si="3803"/>
        <v>-4.1900419287284885E-2</v>
      </c>
      <c r="DF199" s="90">
        <f t="shared" ref="DF199" si="3804">DF198/DF$157</f>
        <v>-3.8565357320126066E-2</v>
      </c>
      <c r="DG199" s="90">
        <f>DG198/DG$157</f>
        <v>-3.5964099323964251E-2</v>
      </c>
      <c r="DH199" s="90">
        <f>DH198/DH$157</f>
        <v>-3.3859740637365542E-2</v>
      </c>
    </row>
    <row r="200" spans="1:112" ht="12" x14ac:dyDescent="0.3">
      <c r="A200" s="3" t="s">
        <v>1</v>
      </c>
      <c r="B200" s="15" t="s">
        <v>65</v>
      </c>
      <c r="C200" s="16">
        <f>IF(AND(B198&lt;0,C198&gt;0),"n/a",C198/B198-1)</f>
        <v>0.22222222222222232</v>
      </c>
      <c r="D200" s="16">
        <f t="shared" ref="D200:BM200" si="3805">IF(AND(C198&lt;0,D198&gt;0),"n/a",D198/C198-1)</f>
        <v>2.2727272727272707E-2</v>
      </c>
      <c r="E200" s="16">
        <f t="shared" si="3805"/>
        <v>0.31111111111111112</v>
      </c>
      <c r="F200" s="16">
        <f t="shared" si="3805"/>
        <v>0.15254237288135597</v>
      </c>
      <c r="G200" s="16">
        <f t="shared" si="3805"/>
        <v>0.51470588235294112</v>
      </c>
      <c r="H200" s="16">
        <f t="shared" si="3805"/>
        <v>0.20388349514563098</v>
      </c>
      <c r="I200" s="16">
        <f t="shared" si="3805"/>
        <v>6.4516129032258007E-2</v>
      </c>
      <c r="J200" s="16">
        <f t="shared" si="3805"/>
        <v>8.3333333333333259E-2</v>
      </c>
      <c r="K200" s="16">
        <f t="shared" si="3805"/>
        <v>1.7412587412587412</v>
      </c>
      <c r="L200" s="16">
        <f t="shared" si="3805"/>
        <v>-0.5714285714285714</v>
      </c>
      <c r="M200" s="16">
        <f t="shared" si="3805"/>
        <v>0.14880952380952372</v>
      </c>
      <c r="N200" s="16">
        <f t="shared" si="3805"/>
        <v>5.1813471502590636E-2</v>
      </c>
      <c r="O200" s="16">
        <f t="shared" si="3805"/>
        <v>0.32512315270935965</v>
      </c>
      <c r="P200" s="16">
        <f t="shared" si="3805"/>
        <v>-0.13382899628252787</v>
      </c>
      <c r="Q200" s="16">
        <f t="shared" si="3805"/>
        <v>0.25321888412017168</v>
      </c>
      <c r="R200" s="16">
        <f t="shared" si="3805"/>
        <v>0.10616438356164393</v>
      </c>
      <c r="S200" s="16">
        <f t="shared" si="3805"/>
        <v>0.1083591331269349</v>
      </c>
      <c r="T200" s="16">
        <f t="shared" si="3805"/>
        <v>4.4692737430167551E-2</v>
      </c>
      <c r="U200" s="16">
        <f t="shared" si="3805"/>
        <v>0.66844919786096257</v>
      </c>
      <c r="V200" s="16">
        <f t="shared" si="3805"/>
        <v>-6.4102564102563875E-3</v>
      </c>
      <c r="W200" s="16">
        <f t="shared" si="3805"/>
        <v>9.6774193548387899E-3</v>
      </c>
      <c r="X200" s="16">
        <f t="shared" si="3805"/>
        <v>0.12779552715654963</v>
      </c>
      <c r="Y200" s="16">
        <f t="shared" si="3805"/>
        <v>9.3484419263456076E-2</v>
      </c>
      <c r="Z200" s="16">
        <f t="shared" si="3805"/>
        <v>6.9948186528497436E-2</v>
      </c>
      <c r="AA200" s="16">
        <f t="shared" si="3805"/>
        <v>9.0799031476997527E-2</v>
      </c>
      <c r="AB200" s="16">
        <f t="shared" si="3805"/>
        <v>2.7746947835738167E-2</v>
      </c>
      <c r="AC200" s="16">
        <f t="shared" si="3805"/>
        <v>0.20734341252699795</v>
      </c>
      <c r="AD200" s="16">
        <f t="shared" si="3805"/>
        <v>-5.4561717352414996E-2</v>
      </c>
      <c r="AE200" s="16">
        <f t="shared" si="3805"/>
        <v>6.3386944181646143E-2</v>
      </c>
      <c r="AF200" s="16">
        <f t="shared" si="3805"/>
        <v>4.0925266903914626E-2</v>
      </c>
      <c r="AG200" s="16">
        <f t="shared" si="3805"/>
        <v>0.17435897435897441</v>
      </c>
      <c r="AH200" s="16">
        <f t="shared" si="3805"/>
        <v>0.16084425036390093</v>
      </c>
      <c r="AI200" s="16">
        <f t="shared" si="3805"/>
        <v>0.1630094043887147</v>
      </c>
      <c r="AJ200" s="16">
        <f t="shared" si="3805"/>
        <v>3.9353099730458307E-2</v>
      </c>
      <c r="AK200" s="16">
        <f t="shared" si="3805"/>
        <v>0.27956431535269699</v>
      </c>
      <c r="AL200" s="16">
        <f t="shared" si="3805"/>
        <v>-0.18119173084718276</v>
      </c>
      <c r="AM200" s="16">
        <f t="shared" si="3805"/>
        <v>0.195049504950495</v>
      </c>
      <c r="AN200" s="16">
        <f t="shared" si="3805"/>
        <v>8.2850041425031051E-4</v>
      </c>
      <c r="AO200" s="16">
        <f t="shared" si="3805"/>
        <v>0.2524834437086092</v>
      </c>
      <c r="AP200" s="16">
        <f t="shared" si="3805"/>
        <v>-7.8982154659616666E-2</v>
      </c>
      <c r="AQ200" s="16">
        <f t="shared" si="3805"/>
        <v>1.9016864011481838E-2</v>
      </c>
      <c r="AR200" s="16">
        <f t="shared" si="3805"/>
        <v>-5.5281690140845052E-2</v>
      </c>
      <c r="AS200" s="16">
        <f t="shared" si="3805"/>
        <v>0.22251211330600085</v>
      </c>
      <c r="AT200" s="16">
        <f t="shared" si="3805"/>
        <v>-0.13323170731707312</v>
      </c>
      <c r="AU200" s="16">
        <f t="shared" si="3805"/>
        <v>0.14632430531129081</v>
      </c>
      <c r="AV200" s="16">
        <f t="shared" si="3805"/>
        <v>9.05185639766799E-2</v>
      </c>
      <c r="AW200" s="16">
        <f t="shared" si="3805"/>
        <v>0.23438379290939793</v>
      </c>
      <c r="AX200" s="16">
        <f t="shared" si="3805"/>
        <v>-0.24504217004786866</v>
      </c>
      <c r="AY200" s="16">
        <f t="shared" si="3805"/>
        <v>8.5446859903381744E-2</v>
      </c>
      <c r="AZ200" s="16">
        <f t="shared" si="3805"/>
        <v>5.1460361613351768E-2</v>
      </c>
      <c r="BA200" s="16">
        <f t="shared" si="3805"/>
        <v>0.21005291005291005</v>
      </c>
      <c r="BB200" s="16">
        <f t="shared" si="3805"/>
        <v>-0.33449934411893312</v>
      </c>
      <c r="BC200" s="34">
        <f t="shared" si="3805"/>
        <v>3.6136662286465171E-2</v>
      </c>
      <c r="BD200" s="34">
        <f t="shared" si="3805"/>
        <v>-8.7824984147114815E-2</v>
      </c>
      <c r="BE200" s="34">
        <f t="shared" si="3805"/>
        <v>0.12130691692735485</v>
      </c>
      <c r="BF200" s="34">
        <f t="shared" si="3805"/>
        <v>-0.20520768753874763</v>
      </c>
      <c r="BG200" s="34">
        <f t="shared" si="3805"/>
        <v>6.1232449297971892E-2</v>
      </c>
      <c r="BH200" s="34">
        <f t="shared" si="3805"/>
        <v>3.7118706357956555E-2</v>
      </c>
      <c r="BI200" s="34">
        <f t="shared" si="3805"/>
        <v>0.14812189936215447</v>
      </c>
      <c r="BJ200" s="34">
        <f t="shared" si="3805"/>
        <v>-0.14907407407407403</v>
      </c>
      <c r="BK200" s="34">
        <f t="shared" si="3805"/>
        <v>8.0522306855277392E-2</v>
      </c>
      <c r="BL200" s="34">
        <f t="shared" si="3805"/>
        <v>-4.4981537428667284E-2</v>
      </c>
      <c r="BM200" s="34">
        <f t="shared" si="3805"/>
        <v>0.19859402460456943</v>
      </c>
      <c r="BN200" s="34">
        <f t="shared" ref="BN200" si="3806">IF(AND(BM198&lt;0,BN198&gt;0),"n/a",BN198/BM198-1)</f>
        <v>-0.11064516129032254</v>
      </c>
      <c r="BO200" s="34">
        <f t="shared" ref="BO200" si="3807">IF(AND(BN198&lt;0,BO198&gt;0),"n/a",BO198/BN198-1)</f>
        <v>8.0522306855277392E-2</v>
      </c>
      <c r="BP200" s="34">
        <f t="shared" ref="BP200" si="3808">IF(AND(BO198&lt;0,BP198&gt;0),"n/a",BP198/BO198-1)</f>
        <v>-4.4981537428667173E-2</v>
      </c>
      <c r="BQ200" s="34">
        <f t="shared" ref="BQ200" si="3809">IF(AND(BP198&lt;0,BQ198&gt;0),"n/a",BQ198/BP198-1)</f>
        <v>0.19859402460456943</v>
      </c>
      <c r="BR200" s="34">
        <f t="shared" ref="BR200" si="3810">IF(AND(BQ198&lt;0,BR198&gt;0),"n/a",BR198/BQ198-1)</f>
        <v>-0.15107038123167149</v>
      </c>
      <c r="BS200" s="34">
        <f t="shared" ref="BS200" si="3811">IF(AND(BR198&lt;0,BS198&gt;0),"n/a",BS198/BR198-1)</f>
        <v>8.0522306855277392E-2</v>
      </c>
      <c r="BT200" s="34">
        <f t="shared" ref="BT200" si="3812">IF(AND(BS198&lt;0,BT198&gt;0),"n/a",BT198/BS198-1)</f>
        <v>-4.4981537428667173E-2</v>
      </c>
      <c r="BU200" s="34">
        <f t="shared" ref="BU200" si="3813">IF(AND(BT198&lt;0,BU198&gt;0),"n/a",BU198/BT198-1)</f>
        <v>0.19859402460456921</v>
      </c>
      <c r="BV200" s="34">
        <f t="shared" ref="BV200" si="3814">IF(AND(BU198&lt;0,BV198&gt;0),"n/a",BV198/BU198-1)</f>
        <v>-0.15511290322580651</v>
      </c>
      <c r="BW200" s="34">
        <f t="shared" ref="BW200" si="3815">IF(AND(BV198&lt;0,BW198&gt;0),"n/a",BW198/BV198-1)</f>
        <v>8.0522306855277392E-2</v>
      </c>
      <c r="BX200" s="34">
        <f t="shared" ref="BX200" si="3816">IF(AND(BW198&lt;0,BX198&gt;0),"n/a",BX198/BW198-1)</f>
        <v>-4.4981537428667173E-2</v>
      </c>
      <c r="BY200" s="34">
        <f t="shared" ref="BY200" si="3817">IF(AND(BX198&lt;0,BY198&gt;0),"n/a",BY198/BX198-1)</f>
        <v>0.19859402460456943</v>
      </c>
      <c r="BZ200" s="34">
        <f t="shared" ref="BZ200" si="3818">IF(AND(BY198&lt;0,BZ198&gt;0),"n/a",BZ198/BY198-1)</f>
        <v>-0.1591554252199413</v>
      </c>
      <c r="CA200" s="34">
        <f t="shared" ref="CA200" si="3819">IF(AND(BZ198&lt;0,CA198&gt;0),"n/a",CA198/BZ198-1)</f>
        <v>8.0522306855277392E-2</v>
      </c>
      <c r="CB200" s="34">
        <f t="shared" ref="CB200" si="3820">IF(AND(CA198&lt;0,CB198&gt;0),"n/a",CB198/CA198-1)</f>
        <v>-4.4981537428667284E-2</v>
      </c>
      <c r="CC200" s="34">
        <f t="shared" ref="CC200" si="3821">IF(AND(CB198&lt;0,CC198&gt;0),"n/a",CC198/CB198-1)</f>
        <v>0.19859402460456965</v>
      </c>
      <c r="CD200" s="34">
        <f t="shared" ref="CD200" si="3822">IF(AND(CC198&lt;0,CD198&gt;0),"n/a",CD198/CC198-1)</f>
        <v>-0.16319794721407643</v>
      </c>
      <c r="CE200" s="34">
        <f t="shared" ref="CE200" si="3823">IF(AND(CD198&lt;0,CE198&gt;0),"n/a",CE198/CD198-1)</f>
        <v>8.0522306855277392E-2</v>
      </c>
      <c r="CF200" s="34">
        <f t="shared" ref="CF200" si="3824">IF(AND(CE198&lt;0,CF198&gt;0),"n/a",CF198/CE198-1)</f>
        <v>-4.4981537428667284E-2</v>
      </c>
      <c r="CG200" s="34">
        <f t="shared" ref="CG200" si="3825">IF(AND(CF198&lt;0,CG198&gt;0),"n/a",CG198/CF198-1)</f>
        <v>0.19859402460456965</v>
      </c>
      <c r="CH200" s="34">
        <f t="shared" ref="CH200" si="3826">IF(AND(CG198&lt;0,CH198&gt;0),"n/a",CH198/CG198-1)</f>
        <v>-0.16724046920821134</v>
      </c>
      <c r="CI200" s="34">
        <f t="shared" ref="CI200" si="3827">IF(AND(CH198&lt;0,CI198&gt;0),"n/a",CI198/CH198-1)</f>
        <v>8.0522306855277392E-2</v>
      </c>
      <c r="CJ200" s="34">
        <f t="shared" ref="CJ200" si="3828">IF(AND(CI198&lt;0,CJ198&gt;0),"n/a",CJ198/CI198-1)</f>
        <v>-4.4981537428667284E-2</v>
      </c>
      <c r="CK200" s="34">
        <f t="shared" ref="CK200" si="3829">IF(AND(CJ198&lt;0,CK198&gt;0),"n/a",CK198/CJ198-1)</f>
        <v>0.19859402460456965</v>
      </c>
      <c r="CL200" s="34"/>
      <c r="CM200" s="89" t="s">
        <v>65</v>
      </c>
      <c r="CN200" s="15" t="s">
        <v>65</v>
      </c>
      <c r="CO200" s="89" t="s">
        <v>65</v>
      </c>
      <c r="CP200" s="15" t="s">
        <v>65</v>
      </c>
      <c r="CQ200" s="89" t="s">
        <v>65</v>
      </c>
      <c r="CR200" s="15" t="s">
        <v>65</v>
      </c>
      <c r="CS200" s="89" t="s">
        <v>65</v>
      </c>
      <c r="CT200" s="15" t="s">
        <v>65</v>
      </c>
      <c r="CU200" s="89" t="s">
        <v>65</v>
      </c>
      <c r="CV200" s="89" t="s">
        <v>65</v>
      </c>
      <c r="CW200" s="89" t="s">
        <v>65</v>
      </c>
      <c r="CX200" s="89" t="s">
        <v>65</v>
      </c>
      <c r="CY200" s="89" t="s">
        <v>65</v>
      </c>
      <c r="CZ200" s="89" t="s">
        <v>65</v>
      </c>
      <c r="DA200" s="89" t="s">
        <v>65</v>
      </c>
      <c r="DB200" s="15" t="s">
        <v>65</v>
      </c>
      <c r="DC200" s="89" t="s">
        <v>65</v>
      </c>
      <c r="DD200" s="89" t="s">
        <v>65</v>
      </c>
      <c r="DE200" s="89" t="s">
        <v>65</v>
      </c>
      <c r="DF200" s="89" t="s">
        <v>65</v>
      </c>
      <c r="DG200" s="89" t="s">
        <v>65</v>
      </c>
      <c r="DH200" s="89" t="s">
        <v>65</v>
      </c>
    </row>
    <row r="201" spans="1:112" ht="12" x14ac:dyDescent="0.3">
      <c r="A201" s="3" t="s">
        <v>2</v>
      </c>
      <c r="B201" s="15" t="s">
        <v>65</v>
      </c>
      <c r="C201" s="15" t="s">
        <v>65</v>
      </c>
      <c r="D201" s="15" t="s">
        <v>65</v>
      </c>
      <c r="E201" s="15" t="s">
        <v>65</v>
      </c>
      <c r="F201" s="16">
        <f>IF(AND(B198&lt;0,F198&gt;0),"n/a",F198/B198-1)</f>
        <v>0.88888888888888884</v>
      </c>
      <c r="G201" s="16">
        <f t="shared" ref="G201" si="3830">IF(AND(C198&lt;0,G198&gt;0),"n/a",G198/C198-1)</f>
        <v>1.3409090909090908</v>
      </c>
      <c r="H201" s="16">
        <f t="shared" ref="H201" si="3831">IF(AND(D198&lt;0,H198&gt;0),"n/a",H198/D198-1)</f>
        <v>1.7555555555555555</v>
      </c>
      <c r="I201" s="16">
        <f t="shared" ref="I201" si="3832">IF(AND(E198&lt;0,I198&gt;0),"n/a",I198/E198-1)</f>
        <v>1.2372881355932202</v>
      </c>
      <c r="J201" s="16">
        <f t="shared" ref="J201" si="3833">IF(AND(F198&lt;0,J198&gt;0),"n/a",J198/F198-1)</f>
        <v>1.1029411764705883</v>
      </c>
      <c r="K201" s="16">
        <f t="shared" ref="K201" si="3834">IF(AND(G198&lt;0,K198&gt;0),"n/a",K198/G198-1)</f>
        <v>2.8058252427184467</v>
      </c>
      <c r="L201" s="16">
        <f t="shared" ref="L201" si="3835">IF(AND(H198&lt;0,L198&gt;0),"n/a",L198/H198-1)</f>
        <v>0.35483870967741926</v>
      </c>
      <c r="M201" s="16">
        <f t="shared" ref="M201" si="3836">IF(AND(I198&lt;0,M198&gt;0),"n/a",M198/I198-1)</f>
        <v>0.46212121212121215</v>
      </c>
      <c r="N201" s="16">
        <f t="shared" ref="N201" si="3837">IF(AND(J198&lt;0,N198&gt;0),"n/a",N198/J198-1)</f>
        <v>0.41958041958041958</v>
      </c>
      <c r="O201" s="16">
        <f t="shared" ref="O201" si="3838">IF(AND(K198&lt;0,O198&gt;0),"n/a",O198/K198-1)</f>
        <v>-0.31377551020408168</v>
      </c>
      <c r="P201" s="16">
        <f t="shared" ref="P201" si="3839">IF(AND(L198&lt;0,P198&gt;0),"n/a",P198/L198-1)</f>
        <v>0.38690476190476186</v>
      </c>
      <c r="Q201" s="16">
        <f t="shared" ref="Q201" si="3840">IF(AND(M198&lt;0,Q198&gt;0),"n/a",Q198/M198-1)</f>
        <v>0.51295336787564771</v>
      </c>
      <c r="R201" s="16">
        <f t="shared" ref="R201" si="3841">IF(AND(N198&lt;0,R198&gt;0),"n/a",R198/N198-1)</f>
        <v>0.59113300492610832</v>
      </c>
      <c r="S201" s="16">
        <f t="shared" ref="S201" si="3842">IF(AND(O198&lt;0,S198&gt;0),"n/a",S198/O198-1)</f>
        <v>0.33085501858736066</v>
      </c>
      <c r="T201" s="16">
        <f t="shared" ref="T201" si="3843">IF(AND(P198&lt;0,T198&gt;0),"n/a",T198/P198-1)</f>
        <v>0.60515021459227469</v>
      </c>
      <c r="U201" s="16">
        <f t="shared" ref="U201" si="3844">IF(AND(Q198&lt;0,U198&gt;0),"n/a",U198/Q198-1)</f>
        <v>1.1369863013698631</v>
      </c>
      <c r="V201" s="16">
        <f t="shared" ref="V201" si="3845">IF(AND(R198&lt;0,V198&gt;0),"n/a",V198/R198-1)</f>
        <v>0.91950464396284826</v>
      </c>
      <c r="W201" s="16">
        <f t="shared" ref="W201" si="3846">IF(AND(S198&lt;0,W198&gt;0),"n/a",W198/S198-1)</f>
        <v>0.74860335195530725</v>
      </c>
      <c r="X201" s="16">
        <f t="shared" ref="X201" si="3847">IF(AND(T198&lt;0,X198&gt;0),"n/a",X198/T198-1)</f>
        <v>0.88770053475935828</v>
      </c>
      <c r="Y201" s="16">
        <f t="shared" ref="Y201" si="3848">IF(AND(U198&lt;0,Y198&gt;0),"n/a",Y198/U198-1)</f>
        <v>0.23717948717948723</v>
      </c>
      <c r="Z201" s="16">
        <f t="shared" ref="Z201" si="3849">IF(AND(V198&lt;0,Z198&gt;0),"n/a",Z198/V198-1)</f>
        <v>0.33225806451612905</v>
      </c>
      <c r="AA201" s="16">
        <f t="shared" ref="AA201" si="3850">IF(AND(W198&lt;0,AA198&gt;0),"n/a",AA198/W198-1)</f>
        <v>0.43929712460063897</v>
      </c>
      <c r="AB201" s="16">
        <f t="shared" ref="AB201" si="3851">IF(AND(X198&lt;0,AB198&gt;0),"n/a",AB198/X198-1)</f>
        <v>0.31161473087818692</v>
      </c>
      <c r="AC201" s="16">
        <f t="shared" ref="AC201" si="3852">IF(AND(Y198&lt;0,AC198&gt;0),"n/a",AC198/Y198-1)</f>
        <v>0.44818652849740936</v>
      </c>
      <c r="AD201" s="16">
        <f t="shared" ref="AD201" si="3853">IF(AND(Z198&lt;0,AD198&gt;0),"n/a",AD198/Z198-1)</f>
        <v>0.27966101694915246</v>
      </c>
      <c r="AE201" s="16">
        <f t="shared" ref="AE201" si="3854">IF(AND(AA198&lt;0,AE198&gt;0),"n/a",AE198/AA198-1)</f>
        <v>0.24750277469478354</v>
      </c>
      <c r="AF201" s="16">
        <f t="shared" ref="AF201" si="3855">IF(AND(AB198&lt;0,AF198&gt;0),"n/a",AF198/AB198-1)</f>
        <v>0.26349892008639308</v>
      </c>
      <c r="AG201" s="16">
        <f t="shared" ref="AG201" si="3856">IF(AND(AC198&lt;0,AG198&gt;0),"n/a",AG198/AC198-1)</f>
        <v>0.22898032200357776</v>
      </c>
      <c r="AH201" s="16">
        <f t="shared" ref="AH201" si="3857">IF(AND(AD198&lt;0,AH198&gt;0),"n/a",AH198/AD198-1)</f>
        <v>0.50898770104068114</v>
      </c>
      <c r="AI201" s="16">
        <f t="shared" ref="AI201" si="3858">IF(AND(AE198&lt;0,AI198&gt;0),"n/a",AI198/AE198-1)</f>
        <v>0.6503558718861211</v>
      </c>
      <c r="AJ201" s="16">
        <f t="shared" ref="AJ201" si="3859">IF(AND(AF198&lt;0,AJ198&gt;0),"n/a",AJ198/AF198-1)</f>
        <v>0.64786324786324778</v>
      </c>
      <c r="AK201" s="16">
        <f t="shared" ref="AK201" si="3860">IF(AND(AG198&lt;0,AK198&gt;0),"n/a",AK198/AG198-1)</f>
        <v>0.79548762736535661</v>
      </c>
      <c r="AL201" s="16">
        <f t="shared" ref="AL201" si="3861">IF(AND(AH198&lt;0,AL198&gt;0),"n/a",AL198/AH198-1)</f>
        <v>0.26645768025078365</v>
      </c>
      <c r="AM201" s="16">
        <f t="shared" ref="AM201" si="3862">IF(AND(AI198&lt;0,AM198&gt;0),"n/a",AM198/AI198-1)</f>
        <v>0.30134770889487861</v>
      </c>
      <c r="AN201" s="16">
        <f t="shared" ref="AN201" si="3863">IF(AND(AJ198&lt;0,AN198&gt;0),"n/a",AN198/AJ198-1)</f>
        <v>0.25311203319502074</v>
      </c>
      <c r="AO201" s="16">
        <f t="shared" ref="AO201" si="3864">IF(AND(AK198&lt;0,AO198&gt;0),"n/a",AO198/AK198-1)</f>
        <v>0.22659100121605191</v>
      </c>
      <c r="AP201" s="16">
        <f t="shared" ref="AP201" si="3865">IF(AND(AL198&lt;0,AP198&gt;0),"n/a",AP198/AL198-1)</f>
        <v>0.3797029702970296</v>
      </c>
      <c r="AQ201" s="16">
        <f t="shared" ref="AQ201" si="3866">IF(AND(AM198&lt;0,AQ198&gt;0),"n/a",AQ198/AM198-1)</f>
        <v>0.17647058823529416</v>
      </c>
      <c r="AR201" s="16">
        <f t="shared" ref="AR201" si="3867">IF(AND(AN198&lt;0,AR198&gt;0),"n/a",AR198/AN198-1)</f>
        <v>0.11051324503311255</v>
      </c>
      <c r="AS201" s="16">
        <f t="shared" ref="AS201" si="3868">IF(AND(AO198&lt;0,AS198&gt;0),"n/a",AS198/AO198-1)</f>
        <v>8.393919365499003E-2</v>
      </c>
      <c r="AT201" s="16">
        <f t="shared" ref="AT201" si="3869">IF(AND(AP198&lt;0,AT198&gt;0),"n/a",AT198/AP198-1)</f>
        <v>2.0093290276282705E-2</v>
      </c>
      <c r="AU201" s="16">
        <f t="shared" ref="AU201" si="3870">IF(AND(AQ198&lt;0,AU198&gt;0),"n/a",AU198/AQ198-1)</f>
        <v>0.1475352112676056</v>
      </c>
      <c r="AV201" s="16">
        <f t="shared" ref="AV201" si="3871">IF(AND(AR198&lt;0,AV198&gt;0),"n/a",AV198/AR198-1)</f>
        <v>0.32463660081997769</v>
      </c>
      <c r="AW201" s="16">
        <f t="shared" ref="AW201" si="3872">IF(AND(AS198&lt;0,AW198&gt;0),"n/a",AW198/AS198-1)</f>
        <v>0.33749999999999991</v>
      </c>
      <c r="AX201" s="16">
        <f t="shared" ref="AX201" si="3873">IF(AND(AT198&lt;0,AX198&gt;0),"n/a",AX198/AT198-1)</f>
        <v>0.16496658459373892</v>
      </c>
      <c r="AY201" s="16">
        <f t="shared" ref="AY201:AZ201" si="3874">IF(AND(AU198&lt;0,AY198&gt;0),"n/a",AY198/AU198-1)</f>
        <v>0.10309911015648976</v>
      </c>
      <c r="AZ201" s="16">
        <f t="shared" si="3874"/>
        <v>6.3590320765334774E-2</v>
      </c>
      <c r="BA201" s="16">
        <f t="shared" ref="BA201:BM201" si="3875">IF(AND(AW198&lt;0,BA198&gt;0),"n/a",BA198/AW198-1)</f>
        <v>4.262594027809441E-2</v>
      </c>
      <c r="BB201" s="16">
        <f t="shared" si="3875"/>
        <v>-8.0917874396135292E-2</v>
      </c>
      <c r="BC201" s="34">
        <f t="shared" si="3875"/>
        <v>-0.12267037552155768</v>
      </c>
      <c r="BD201" s="34">
        <f t="shared" si="3875"/>
        <v>-0.23888888888888893</v>
      </c>
      <c r="BE201" s="34">
        <f t="shared" si="3875"/>
        <v>-0.29470922606034111</v>
      </c>
      <c r="BF201" s="34">
        <f t="shared" si="3875"/>
        <v>-0.1576872536136662</v>
      </c>
      <c r="BG201" s="34">
        <f t="shared" si="3875"/>
        <v>-0.13728598604946096</v>
      </c>
      <c r="BH201" s="34">
        <f t="shared" si="3875"/>
        <v>-1.911713590545705E-2</v>
      </c>
      <c r="BI201" s="34">
        <f t="shared" si="3875"/>
        <v>4.3397396156230617E-3</v>
      </c>
      <c r="BJ201" s="34">
        <f t="shared" si="3875"/>
        <v>7.5273010920436922E-2</v>
      </c>
      <c r="BK201" s="34">
        <f t="shared" si="3875"/>
        <v>9.4818081587651593E-2</v>
      </c>
      <c r="BL201" s="34">
        <f t="shared" si="3875"/>
        <v>8.1502480510275976E-3</v>
      </c>
      <c r="BM201" s="34">
        <f t="shared" si="3875"/>
        <v>5.2469135802469147E-2</v>
      </c>
      <c r="BN201" s="43">
        <v>0.1</v>
      </c>
      <c r="BO201" s="43">
        <v>0.1</v>
      </c>
      <c r="BP201" s="43">
        <v>0.1</v>
      </c>
      <c r="BQ201" s="43">
        <v>0.1</v>
      </c>
      <c r="BR201" s="43">
        <v>0.05</v>
      </c>
      <c r="BS201" s="43">
        <v>0.05</v>
      </c>
      <c r="BT201" s="43">
        <v>0.05</v>
      </c>
      <c r="BU201" s="43">
        <v>0.05</v>
      </c>
      <c r="BV201" s="43">
        <f>BR201-0.005</f>
        <v>4.5000000000000005E-2</v>
      </c>
      <c r="BW201" s="43">
        <f t="shared" ref="BW201:BY201" si="3876">BS201-0.005</f>
        <v>4.5000000000000005E-2</v>
      </c>
      <c r="BX201" s="43">
        <f t="shared" si="3876"/>
        <v>4.5000000000000005E-2</v>
      </c>
      <c r="BY201" s="43">
        <f t="shared" si="3876"/>
        <v>4.5000000000000005E-2</v>
      </c>
      <c r="BZ201" s="43">
        <f t="shared" ref="BZ201" si="3877">BV201-0.005</f>
        <v>4.0000000000000008E-2</v>
      </c>
      <c r="CA201" s="43">
        <f t="shared" ref="CA201" si="3878">BW201-0.005</f>
        <v>4.0000000000000008E-2</v>
      </c>
      <c r="CB201" s="43">
        <f t="shared" ref="CB201" si="3879">BX201-0.005</f>
        <v>4.0000000000000008E-2</v>
      </c>
      <c r="CC201" s="43">
        <f t="shared" ref="CC201" si="3880">BY201-0.005</f>
        <v>4.0000000000000008E-2</v>
      </c>
      <c r="CD201" s="43">
        <f t="shared" ref="CD201" si="3881">BZ201-0.005</f>
        <v>3.500000000000001E-2</v>
      </c>
      <c r="CE201" s="43">
        <f t="shared" ref="CE201" si="3882">CA201-0.005</f>
        <v>3.500000000000001E-2</v>
      </c>
      <c r="CF201" s="43">
        <f t="shared" ref="CF201" si="3883">CB201-0.005</f>
        <v>3.500000000000001E-2</v>
      </c>
      <c r="CG201" s="43">
        <f t="shared" ref="CG201" si="3884">CC201-0.005</f>
        <v>3.500000000000001E-2</v>
      </c>
      <c r="CH201" s="43">
        <f t="shared" ref="CH201" si="3885">CD201-0.005</f>
        <v>3.0000000000000009E-2</v>
      </c>
      <c r="CI201" s="43">
        <f t="shared" ref="CI201" si="3886">CE201-0.005</f>
        <v>3.0000000000000009E-2</v>
      </c>
      <c r="CJ201" s="43">
        <f t="shared" ref="CJ201" si="3887">CF201-0.005</f>
        <v>3.0000000000000009E-2</v>
      </c>
      <c r="CK201" s="43">
        <f t="shared" ref="CK201" si="3888">CG201-0.005</f>
        <v>3.0000000000000009E-2</v>
      </c>
      <c r="CL201" s="419"/>
      <c r="CM201" s="89" t="s">
        <v>65</v>
      </c>
      <c r="CN201" s="16">
        <f>IF(AND(CM198&lt;0,CN198&gt;0),"n/a",CN198/CM198-1)</f>
        <v>1.3206521739130435</v>
      </c>
      <c r="CO201" s="90">
        <f t="shared" ref="CO201:DF201" si="3889">IF(AND(CN198&lt;0,CO198&gt;0),"n/a",CO198/CN198-1)</f>
        <v>1.098360655737705</v>
      </c>
      <c r="CP201" s="16">
        <f t="shared" si="3889"/>
        <v>0.11272321428571419</v>
      </c>
      <c r="CQ201" s="90">
        <f t="shared" si="3889"/>
        <v>0.6840521564694082</v>
      </c>
      <c r="CR201" s="16">
        <f t="shared" si="3889"/>
        <v>0.62239428231089944</v>
      </c>
      <c r="CS201" s="90">
        <f t="shared" si="3889"/>
        <v>0.38436123348017626</v>
      </c>
      <c r="CT201" s="16">
        <f t="shared" si="3889"/>
        <v>0.25298329355608584</v>
      </c>
      <c r="CU201" s="90">
        <f t="shared" si="3889"/>
        <v>0.66031746031746041</v>
      </c>
      <c r="CV201" s="90">
        <f t="shared" si="3889"/>
        <v>0.25889101338432119</v>
      </c>
      <c r="CW201" s="90">
        <f t="shared" si="3889"/>
        <v>0.17355204536249502</v>
      </c>
      <c r="CX201" s="90">
        <f t="shared" si="3889"/>
        <v>0.21164797238999133</v>
      </c>
      <c r="CY201" s="90">
        <f t="shared" si="3889"/>
        <v>8.6733603930783998E-2</v>
      </c>
      <c r="CZ201" s="90">
        <f t="shared" si="3889"/>
        <v>-0.19395845619553109</v>
      </c>
      <c r="DA201" s="90">
        <f t="shared" si="3889"/>
        <v>-7.7554670352003918E-2</v>
      </c>
      <c r="DB201" s="16">
        <f t="shared" si="3889"/>
        <v>5.6755089450956309E-2</v>
      </c>
      <c r="DC201" s="90">
        <f t="shared" si="3889"/>
        <v>0.10000000000000009</v>
      </c>
      <c r="DD201" s="90">
        <f t="shared" si="3889"/>
        <v>5.0000000000000266E-2</v>
      </c>
      <c r="DE201" s="90">
        <f t="shared" si="3889"/>
        <v>4.4999999999999929E-2</v>
      </c>
      <c r="DF201" s="90">
        <f t="shared" si="3889"/>
        <v>4.0000000000000036E-2</v>
      </c>
      <c r="DG201" s="90">
        <f>IF(AND(DF198&lt;0,DG198&gt;0),"n/a",DG198/DF198-1)</f>
        <v>3.499999999999992E-2</v>
      </c>
      <c r="DH201" s="90">
        <f>IF(AND(DG198&lt;0,DH198&gt;0),"n/a",DH198/DG198-1)</f>
        <v>3.0000000000000027E-2</v>
      </c>
    </row>
    <row r="202" spans="1:112" ht="12" x14ac:dyDescent="0.3">
      <c r="BA202" s="13"/>
      <c r="BB202" s="13"/>
      <c r="BC202" s="13"/>
      <c r="BD202" s="13"/>
      <c r="BE202" s="13"/>
      <c r="BF202" s="13"/>
      <c r="BG202" s="13"/>
      <c r="BH202" s="13"/>
      <c r="BI202" s="13"/>
      <c r="BJ202" s="13"/>
      <c r="BK202" s="13"/>
      <c r="BL202" s="13"/>
      <c r="BM202" s="13"/>
      <c r="CM202" s="91"/>
      <c r="CO202" s="91"/>
      <c r="CQ202" s="91"/>
      <c r="CS202" s="91"/>
      <c r="CU202" s="91"/>
      <c r="CV202" s="91"/>
      <c r="CW202" s="91"/>
      <c r="CX202" s="92"/>
      <c r="CY202" s="92"/>
      <c r="CZ202" s="92"/>
      <c r="DA202" s="92"/>
      <c r="DB202" s="92"/>
      <c r="DC202" s="103"/>
      <c r="DD202" s="103"/>
      <c r="DE202" s="103"/>
      <c r="DF202" s="103"/>
      <c r="DG202" s="103"/>
      <c r="DH202" s="103"/>
    </row>
    <row r="203" spans="1:112" x14ac:dyDescent="0.25">
      <c r="A203" s="1" t="s">
        <v>73</v>
      </c>
      <c r="B203" s="9">
        <v>-22</v>
      </c>
      <c r="C203" s="9">
        <v>-25.8</v>
      </c>
      <c r="D203" s="9">
        <v>-33.799999999999997</v>
      </c>
      <c r="E203" s="9">
        <v>-39.799999999999997</v>
      </c>
      <c r="F203" s="9">
        <v>-51</v>
      </c>
      <c r="G203" s="9">
        <v>-76</v>
      </c>
      <c r="H203" s="9">
        <v>-72.2</v>
      </c>
      <c r="I203" s="9">
        <v>-80.2</v>
      </c>
      <c r="J203" s="9">
        <v>-104.20000000000005</v>
      </c>
      <c r="K203" s="9">
        <v>-463</v>
      </c>
      <c r="L203" s="9">
        <v>-151</v>
      </c>
      <c r="M203" s="9">
        <v>-174</v>
      </c>
      <c r="N203" s="9">
        <v>-176</v>
      </c>
      <c r="O203" s="9">
        <v>-173</v>
      </c>
      <c r="P203" s="9">
        <v>-171</v>
      </c>
      <c r="Q203" s="9">
        <v>-261</v>
      </c>
      <c r="R203" s="9">
        <v>-187</v>
      </c>
      <c r="S203" s="9">
        <v>-197</v>
      </c>
      <c r="T203" s="9">
        <v>-259</v>
      </c>
      <c r="U203" s="9">
        <v>-330.2</v>
      </c>
      <c r="V203" s="9">
        <v>-274</v>
      </c>
      <c r="W203" s="9">
        <v>-305</v>
      </c>
      <c r="X203" s="9">
        <v>-345</v>
      </c>
      <c r="Y203" s="9">
        <v>-371</v>
      </c>
      <c r="Z203" s="9">
        <v>-365</v>
      </c>
      <c r="AA203" s="9">
        <v>-413</v>
      </c>
      <c r="AB203" s="9">
        <v>-439</v>
      </c>
      <c r="AC203" s="9">
        <v>-515</v>
      </c>
      <c r="AD203" s="9">
        <v>-655</v>
      </c>
      <c r="AE203" s="9">
        <v>-640</v>
      </c>
      <c r="AF203" s="9">
        <v>-536</v>
      </c>
      <c r="AG203" s="9">
        <v>-686</v>
      </c>
      <c r="AH203" s="9">
        <v>-757</v>
      </c>
      <c r="AI203" s="9">
        <v>-776</v>
      </c>
      <c r="AJ203" s="9">
        <v>-943</v>
      </c>
      <c r="AK203" s="9">
        <v>-976</v>
      </c>
      <c r="AL203" s="9">
        <v>-4064</v>
      </c>
      <c r="AM203" s="9">
        <v>-3224</v>
      </c>
      <c r="AN203" s="9">
        <v>-1348</v>
      </c>
      <c r="AO203" s="9">
        <v>-1829</v>
      </c>
      <c r="AP203" s="9">
        <v>-1583</v>
      </c>
      <c r="AQ203" s="9">
        <v>-1593</v>
      </c>
      <c r="AR203" s="9">
        <v>-1790</v>
      </c>
      <c r="AS203" s="9">
        <v>-1599</v>
      </c>
      <c r="AT203" s="9">
        <v>-1622</v>
      </c>
      <c r="AU203" s="9">
        <v>-1956</v>
      </c>
      <c r="AV203" s="9">
        <v>-2946</v>
      </c>
      <c r="AW203" s="9">
        <v>-3305</v>
      </c>
      <c r="AX203" s="9">
        <v>-2360</v>
      </c>
      <c r="AY203" s="9">
        <v>-2987</v>
      </c>
      <c r="AZ203" s="9">
        <v>-3384</v>
      </c>
      <c r="BA203" s="9">
        <v>-3085</v>
      </c>
      <c r="BB203" s="9">
        <v>-2885</v>
      </c>
      <c r="BC203" s="9">
        <v>-4164</v>
      </c>
      <c r="BD203" s="9">
        <v>-2070</v>
      </c>
      <c r="BE203" s="9">
        <v>-2289</v>
      </c>
      <c r="BF203" s="9">
        <v>-3455</v>
      </c>
      <c r="BG203" s="9">
        <v>-3658</v>
      </c>
      <c r="BH203" s="9">
        <v>-1865</v>
      </c>
      <c r="BI203" s="9">
        <v>-761</v>
      </c>
      <c r="BJ203" s="9">
        <v>-2280</v>
      </c>
      <c r="BK203" s="9">
        <v>-2663</v>
      </c>
      <c r="BL203" s="9">
        <v>-3512</v>
      </c>
      <c r="BM203" s="9">
        <v>-3697</v>
      </c>
      <c r="BN203" s="20">
        <f t="shared" ref="BN203" si="3890">BJ203*(1+BN206)</f>
        <v>-3078</v>
      </c>
      <c r="BO203" s="20">
        <f t="shared" ref="BO203" si="3891">BK203*(1+BO206)</f>
        <v>-3062.45</v>
      </c>
      <c r="BP203" s="20">
        <f t="shared" ref="BP203" si="3892">BL203*(1+BP206)</f>
        <v>-3512</v>
      </c>
      <c r="BQ203" s="20">
        <f t="shared" ref="BQ203" si="3893">BM203*(1+BQ206)</f>
        <v>-3512.1499999999996</v>
      </c>
      <c r="BR203" s="20">
        <f t="shared" ref="BR203" si="3894">BN203*(1+BR206)</f>
        <v>-3231.9</v>
      </c>
      <c r="BS203" s="20">
        <f t="shared" ref="BS203" si="3895">BO203*(1+BS206)</f>
        <v>-3215.5724999999998</v>
      </c>
      <c r="BT203" s="20">
        <f t="shared" ref="BT203" si="3896">BP203*(1+BT206)</f>
        <v>-3687.6000000000004</v>
      </c>
      <c r="BU203" s="20">
        <f t="shared" ref="BU203" si="3897">BQ203*(1+BU206)</f>
        <v>-3687.7574999999997</v>
      </c>
      <c r="BV203" s="20">
        <f t="shared" ref="BV203" si="3898">BR203*(1+BV206)</f>
        <v>-3377.3354999999997</v>
      </c>
      <c r="BW203" s="20">
        <f t="shared" ref="BW203" si="3899">BS203*(1+BW206)</f>
        <v>-3360.2732624999994</v>
      </c>
      <c r="BX203" s="20">
        <f t="shared" ref="BX203" si="3900">BT203*(1+BX206)</f>
        <v>-3853.5419999999999</v>
      </c>
      <c r="BY203" s="20">
        <f t="shared" ref="BY203" si="3901">BU203*(1+BY206)</f>
        <v>-3853.7065874999994</v>
      </c>
      <c r="BZ203" s="20">
        <f t="shared" ref="BZ203" si="3902">BV203*(1+BZ206)</f>
        <v>-3512.4289199999998</v>
      </c>
      <c r="CA203" s="20">
        <f t="shared" ref="CA203" si="3903">BW203*(1+CA206)</f>
        <v>-3494.6841929999996</v>
      </c>
      <c r="CB203" s="20">
        <f t="shared" ref="CB203" si="3904">BX203*(1+CB206)</f>
        <v>-4007.6836800000001</v>
      </c>
      <c r="CC203" s="20">
        <f t="shared" ref="CC203" si="3905">BY203*(1+CC206)</f>
        <v>-4007.8548509999996</v>
      </c>
      <c r="CD203" s="20">
        <f t="shared" ref="CD203" si="3906">BZ203*(1+CD206)</f>
        <v>-3635.3639321999995</v>
      </c>
      <c r="CE203" s="20">
        <f t="shared" ref="CE203" si="3907">CA203*(1+CE206)</f>
        <v>-3616.9981397549991</v>
      </c>
      <c r="CF203" s="20">
        <f t="shared" ref="CF203" si="3908">CB203*(1+CF206)</f>
        <v>-4147.9526087999993</v>
      </c>
      <c r="CG203" s="20">
        <f t="shared" ref="CG203" si="3909">CC203*(1+CG206)</f>
        <v>-4148.129770784999</v>
      </c>
      <c r="CH203" s="20">
        <f t="shared" ref="CH203" si="3910">CD203*(1+CH206)</f>
        <v>-3744.4248501659995</v>
      </c>
      <c r="CI203" s="20">
        <f t="shared" ref="CI203" si="3911">CE203*(1+CI206)</f>
        <v>-3725.5080839476491</v>
      </c>
      <c r="CJ203" s="20">
        <f t="shared" ref="CJ203" si="3912">CF203*(1+CJ206)</f>
        <v>-4272.3911870639995</v>
      </c>
      <c r="CK203" s="20">
        <f t="shared" ref="CK203" si="3913">CG203*(1+CK206)</f>
        <v>-4272.573663908549</v>
      </c>
      <c r="CL203" s="20"/>
      <c r="CM203" s="92">
        <f>SUM(B203:E203)</f>
        <v>-121.39999999999999</v>
      </c>
      <c r="CN203" s="13">
        <f>SUM(F203:I203)</f>
        <v>-279.39999999999998</v>
      </c>
      <c r="CO203" s="92">
        <f>SUM(J203:M203)</f>
        <v>-892.2</v>
      </c>
      <c r="CP203" s="13">
        <f>SUM(N203:Q203)</f>
        <v>-781</v>
      </c>
      <c r="CQ203" s="92">
        <f>SUM(R203:U203)</f>
        <v>-973.2</v>
      </c>
      <c r="CR203" s="13">
        <f>SUM(V203:Y203)</f>
        <v>-1295</v>
      </c>
      <c r="CS203" s="92">
        <f>SUM(Z203:AC203)</f>
        <v>-1732</v>
      </c>
      <c r="CT203" s="13">
        <f>SUM(AD203:AG203)</f>
        <v>-2517</v>
      </c>
      <c r="CU203" s="92">
        <f>SUM(AH203:AK203)</f>
        <v>-3452</v>
      </c>
      <c r="CV203" s="92">
        <f>SUM(AL203:AO203)</f>
        <v>-10465</v>
      </c>
      <c r="CW203" s="92">
        <f>SUM(AP203:AS203)</f>
        <v>-6565</v>
      </c>
      <c r="CX203" s="92">
        <f>SUM(AT203:AW203)</f>
        <v>-9829</v>
      </c>
      <c r="CY203" s="92">
        <f>SUM(AX203:BA203)</f>
        <v>-11816</v>
      </c>
      <c r="CZ203" s="92">
        <f>SUM(BB203:BE203)</f>
        <v>-11408</v>
      </c>
      <c r="DA203" s="92">
        <f>SUM(BF203:BI203)</f>
        <v>-9739</v>
      </c>
      <c r="DB203" s="13">
        <f>SUM(BJ203:BM203)</f>
        <v>-12152</v>
      </c>
      <c r="DC203" s="92">
        <f>SUM(BN203:BQ203)</f>
        <v>-13164.6</v>
      </c>
      <c r="DD203" s="92">
        <f>SUM(BR203:BU203)</f>
        <v>-13822.83</v>
      </c>
      <c r="DE203" s="92">
        <f>SUM(BV203:BY203)</f>
        <v>-14444.857349999998</v>
      </c>
      <c r="DF203" s="92">
        <f>SUM(BZ203:CC203)</f>
        <v>-15022.651644</v>
      </c>
      <c r="DG203" s="92">
        <f>SUM(CD203:CG203)</f>
        <v>-15548.444451539995</v>
      </c>
      <c r="DH203" s="92">
        <f>SUM(CH203:CK203)</f>
        <v>-16014.897785086196</v>
      </c>
    </row>
    <row r="204" spans="1:112" ht="12" x14ac:dyDescent="0.3">
      <c r="A204" s="3" t="s">
        <v>3</v>
      </c>
      <c r="B204" s="16">
        <f>B203/B$157</f>
        <v>-6.3814358230601886E-2</v>
      </c>
      <c r="C204" s="16">
        <f t="shared" ref="C204" si="3914">C203/C$157</f>
        <v>-5.9826086956521737E-2</v>
      </c>
      <c r="D204" s="16">
        <f t="shared" ref="D204" si="3915">D203/D$157</f>
        <v>-7.2376873661670227E-2</v>
      </c>
      <c r="E204" s="16">
        <f t="shared" ref="E204" si="3916">E203/E$157</f>
        <v>-5.4464591173451926E-2</v>
      </c>
      <c r="F204" s="16">
        <f t="shared" ref="F204" si="3917">F203/F$157</f>
        <v>-6.974358974358974E-2</v>
      </c>
      <c r="G204" s="16">
        <f t="shared" ref="G204" si="3918">G203/G$157</f>
        <v>-8.4954169461211718E-2</v>
      </c>
      <c r="H204" s="16">
        <f t="shared" ref="H204" si="3919">H203/H$157</f>
        <v>-7.5681341719077574E-2</v>
      </c>
      <c r="I204" s="16">
        <f t="shared" ref="I204" si="3920">I203/I$157</f>
        <v>-7.09106984969054E-2</v>
      </c>
      <c r="J204" s="16">
        <f t="shared" ref="J204" si="3921">J203/J$157</f>
        <v>-9.850633390054836E-2</v>
      </c>
      <c r="K204" s="16">
        <f t="shared" ref="K204" si="3922">K203/K$157</f>
        <v>-0.39113913570922904</v>
      </c>
      <c r="L204" s="16">
        <f t="shared" ref="L204" si="3923">L203/L$157</f>
        <v>-0.1196392125045954</v>
      </c>
      <c r="M204" s="16">
        <f t="shared" ref="M204" si="3924">M203/M$157</f>
        <v>-0.10977917981072555</v>
      </c>
      <c r="N204" s="16">
        <f t="shared" ref="N204" si="3925">N203/N$157</f>
        <v>-0.12071330589849108</v>
      </c>
      <c r="O204" s="16">
        <f t="shared" ref="O204" si="3926">O203/O$157</f>
        <v>-9.5421952564809703E-2</v>
      </c>
      <c r="P204" s="16">
        <f t="shared" ref="P204" si="3927">P203/P$157</f>
        <v>-8.4821428571428575E-2</v>
      </c>
      <c r="Q204" s="16">
        <f t="shared" ref="Q204" si="3928">Q203/Q$157</f>
        <v>-0.10096711798839458</v>
      </c>
      <c r="R204" s="16">
        <f t="shared" ref="R204" si="3929">R203/R$157</f>
        <v>-7.4740207833733016E-2</v>
      </c>
      <c r="S204" s="16">
        <f t="shared" ref="S204" si="3930">S203/S$157</f>
        <v>-6.7697594501718208E-2</v>
      </c>
      <c r="T204" s="16">
        <f t="shared" ref="T204" si="3931">T203/T$157</f>
        <v>-8.0861692163596621E-2</v>
      </c>
      <c r="U204" s="16">
        <f t="shared" ref="U204" si="3932">U203/U$157</f>
        <v>-8.5743962607115032E-2</v>
      </c>
      <c r="V204" s="16">
        <f t="shared" ref="V204" si="3933">V203/V$157</f>
        <v>-7.7335591306802148E-2</v>
      </c>
      <c r="W204" s="16">
        <f t="shared" ref="W204" si="3934">W203/W$157</f>
        <v>-7.5457694210786741E-2</v>
      </c>
      <c r="X204" s="16">
        <f t="shared" ref="X204" si="3935">X203/X$157</f>
        <v>-7.6649633414796706E-2</v>
      </c>
      <c r="Y204" s="16">
        <f t="shared" ref="Y204" si="3936">Y203/Y$157</f>
        <v>-6.3516521143639787E-2</v>
      </c>
      <c r="Z204" s="16">
        <f t="shared" ref="Z204" si="3937">Z203/Z$157</f>
        <v>-6.7818654775176512E-2</v>
      </c>
      <c r="AA204" s="16">
        <f t="shared" ref="AA204" si="3938">AA203/AA$157</f>
        <v>-6.4170292106898688E-2</v>
      </c>
      <c r="AB204" s="16">
        <f t="shared" ref="AB204" si="3939">AB203/AB$157</f>
        <v>-6.2615889316787909E-2</v>
      </c>
      <c r="AC204" s="16">
        <f t="shared" ref="AC204" si="3940">AC203/AC$157</f>
        <v>-5.8462935634010671E-2</v>
      </c>
      <c r="AD204" s="16">
        <f t="shared" ref="AD204" si="3941">AD203/AD$157</f>
        <v>-8.1548804780876491E-2</v>
      </c>
      <c r="AE204" s="16">
        <f t="shared" ref="AE204" si="3942">AE203/AE$157</f>
        <v>-6.8662160712369913E-2</v>
      </c>
      <c r="AF204" s="16">
        <f t="shared" ref="AF204" si="3943">AF203/AF$157</f>
        <v>-5.1897753679318356E-2</v>
      </c>
      <c r="AG204" s="16">
        <f t="shared" ref="AG204" si="3944">AG203/AG$157</f>
        <v>-5.2883132901634287E-2</v>
      </c>
      <c r="AH204" s="16">
        <f t="shared" ref="AH204" si="3945">AH203/AH$157</f>
        <v>-6.3262577302356682E-2</v>
      </c>
      <c r="AI204" s="16">
        <f t="shared" ref="AI204" si="3946">AI203/AI$157</f>
        <v>-5.865013982314262E-2</v>
      </c>
      <c r="AJ204" s="16">
        <f t="shared" ref="AJ204" si="3947">AJ203/AJ$157</f>
        <v>-6.8696729074087567E-2</v>
      </c>
      <c r="AK204" s="16">
        <f t="shared" ref="AK204" si="3948">AK203/AK$157</f>
        <v>-5.7703677426983561E-2</v>
      </c>
      <c r="AL204" s="16">
        <f t="shared" ref="AL204" si="3949">AL203/AL$157</f>
        <v>-0.26954964515487168</v>
      </c>
      <c r="AM204" s="16">
        <f t="shared" ref="AM204" si="3950">AM203/AM$157</f>
        <v>-0.1909330490657665</v>
      </c>
      <c r="AN204" s="16">
        <f t="shared" ref="AN204" si="3951">AN203/AN$157</f>
        <v>-7.6365284387038296E-2</v>
      </c>
      <c r="AO204" s="16">
        <f t="shared" ref="AO204" si="3952">AO203/AO$157</f>
        <v>-8.675647471776872E-2</v>
      </c>
      <c r="AP204" s="16">
        <f t="shared" ref="AP204" si="3953">AP203/AP$157</f>
        <v>-8.9248463663528219E-2</v>
      </c>
      <c r="AQ204" s="16">
        <f t="shared" ref="AQ204" si="3954">AQ203/AQ$157</f>
        <v>-8.5246427998073526E-2</v>
      </c>
      <c r="AR204" s="16">
        <f t="shared" ref="AR204" si="3955">AR203/AR$157</f>
        <v>-8.3372147182114581E-2</v>
      </c>
      <c r="AS204" s="16">
        <f t="shared" ref="AS204" si="3956">AS203/AS$157</f>
        <v>-5.6960672556283842E-2</v>
      </c>
      <c r="AT204" s="16">
        <f t="shared" ref="AT204:AY204" si="3957">AT203/AT$157</f>
        <v>-6.1976997439914409E-2</v>
      </c>
      <c r="AU204" s="16">
        <f t="shared" si="3957"/>
        <v>-6.7269663307769026E-2</v>
      </c>
      <c r="AV204" s="16">
        <f t="shared" si="3957"/>
        <v>-0.10155118924508789</v>
      </c>
      <c r="AW204" s="16">
        <f t="shared" si="3957"/>
        <v>-9.8155682931899857E-2</v>
      </c>
      <c r="AX204" s="16">
        <f t="shared" si="3957"/>
        <v>-8.4563566002579901E-2</v>
      </c>
      <c r="AY204" s="16">
        <f t="shared" si="3957"/>
        <v>-0.1036361113038651</v>
      </c>
      <c r="AZ204" s="16">
        <f t="shared" ref="AZ204:BA204" si="3958">AZ203/AZ$157</f>
        <v>-0.12210435159125352</v>
      </c>
      <c r="BA204" s="16">
        <f t="shared" si="3958"/>
        <v>-9.5911705269703093E-2</v>
      </c>
      <c r="BB204" s="16">
        <f t="shared" ref="BB204:BC204" si="3959">BB203/BB$157</f>
        <v>-0.10071565718275441</v>
      </c>
      <c r="BC204" s="34">
        <f t="shared" si="3959"/>
        <v>-0.13012906653332917</v>
      </c>
      <c r="BD204" s="34">
        <f t="shared" ref="BD204:BE204" si="3960">BD203/BD$157</f>
        <v>-6.062203479177649E-2</v>
      </c>
      <c r="BE204" s="34">
        <f t="shared" si="3960"/>
        <v>-5.7066640073795215E-2</v>
      </c>
      <c r="BF204" s="34">
        <f t="shared" ref="BF204:BG204" si="3961">BF203/BF$157</f>
        <v>-9.4774379371828282E-2</v>
      </c>
      <c r="BG204" s="34">
        <f t="shared" si="3961"/>
        <v>-9.3624427324614165E-2</v>
      </c>
      <c r="BH204" s="34">
        <f t="shared" ref="BH204:CG204" si="3962">BH203/BH$157</f>
        <v>-4.5948409667643943E-2</v>
      </c>
      <c r="BI204" s="34">
        <f t="shared" si="3962"/>
        <v>-1.5728014880644826E-2</v>
      </c>
      <c r="BJ204" s="34">
        <f t="shared" ref="BJ204:BK204" si="3963">BJ203/BJ$157</f>
        <v>-5.3882875643994896E-2</v>
      </c>
      <c r="BK204" s="34">
        <f t="shared" si="3963"/>
        <v>-5.6044279821533802E-2</v>
      </c>
      <c r="BL204" s="34">
        <f t="shared" ref="BL204:BM204" si="3964">BL203/BL$157</f>
        <v>-6.8537527809218998E-2</v>
      </c>
      <c r="BM204" s="34">
        <f t="shared" si="3964"/>
        <v>-6.1726746030420915E-2</v>
      </c>
      <c r="BN204" s="34">
        <f t="shared" si="3962"/>
        <v>-5.5051010717240625E-2</v>
      </c>
      <c r="BO204" s="34">
        <f t="shared" si="3962"/>
        <v>-5.1913657659563572E-2</v>
      </c>
      <c r="BP204" s="34">
        <f t="shared" si="3962"/>
        <v>-5.5918856516704245E-2</v>
      </c>
      <c r="BQ204" s="34">
        <f t="shared" si="3962"/>
        <v>-4.784944200287683E-2</v>
      </c>
      <c r="BR204" s="34">
        <f t="shared" si="3962"/>
        <v>-4.8532122899931522E-2</v>
      </c>
      <c r="BS204" s="34">
        <f t="shared" si="3962"/>
        <v>-4.5766053473636013E-2</v>
      </c>
      <c r="BT204" s="34">
        <f t="shared" si="3962"/>
        <v>-4.9295058473302157E-2</v>
      </c>
      <c r="BU204" s="34">
        <f t="shared" si="3962"/>
        <v>-4.2176264470143394E-2</v>
      </c>
      <c r="BV204" s="34">
        <f t="shared" si="3962"/>
        <v>-4.3920567799106164E-2</v>
      </c>
      <c r="BW204" s="34">
        <f t="shared" si="3962"/>
        <v>-4.1416470656748042E-2</v>
      </c>
      <c r="BX204" s="34">
        <f t="shared" si="3962"/>
        <v>-4.460826627197103E-2</v>
      </c>
      <c r="BY204" s="34">
        <f t="shared" si="3962"/>
        <v>-3.8157831596348578E-2</v>
      </c>
      <c r="BZ204" s="34">
        <f t="shared" si="3962"/>
        <v>-4.0426895074220093E-2</v>
      </c>
      <c r="CA204" s="34">
        <f t="shared" si="3962"/>
        <v>-3.8121972228974163E-2</v>
      </c>
      <c r="CB204" s="34">
        <f t="shared" si="3962"/>
        <v>-4.1059886671280084E-2</v>
      </c>
      <c r="CC204" s="34">
        <f t="shared" si="3962"/>
        <v>-3.5116085561690151E-2</v>
      </c>
      <c r="CD204" s="34">
        <f t="shared" si="3962"/>
        <v>-3.7701593672104239E-2</v>
      </c>
      <c r="CE204" s="34">
        <f t="shared" si="3962"/>
        <v>-3.5551945613034444E-2</v>
      </c>
      <c r="CF204" s="34">
        <f t="shared" si="3962"/>
        <v>-3.8291418505854435E-2</v>
      </c>
      <c r="CG204" s="34">
        <f t="shared" si="3962"/>
        <v>-3.2744733104622795E-2</v>
      </c>
      <c r="CH204" s="34">
        <f t="shared" ref="CH204:CK204" si="3965">CH203/CH$157</f>
        <v>-3.5496632021788752E-2</v>
      </c>
      <c r="CI204" s="34">
        <f t="shared" si="3965"/>
        <v>-3.3472437968495243E-2</v>
      </c>
      <c r="CJ204" s="34">
        <f t="shared" si="3965"/>
        <v>-3.6051052117276265E-2</v>
      </c>
      <c r="CK204" s="34">
        <f t="shared" si="3965"/>
        <v>-3.0827378072353747E-2</v>
      </c>
      <c r="CL204" s="34"/>
      <c r="CM204" s="90">
        <f>CM203/CM$157</f>
        <v>-6.1507283090563643E-2</v>
      </c>
      <c r="CN204" s="16">
        <f t="shared" ref="CN204" si="3966">CN203/CN$157</f>
        <v>-7.5292722691566616E-2</v>
      </c>
      <c r="CO204" s="90">
        <f t="shared" ref="CO204" si="3967">CO203/CO$157</f>
        <v>-0.17533137472610616</v>
      </c>
      <c r="CP204" s="16">
        <f t="shared" ref="CP204" si="3968">CP203/CP$157</f>
        <v>-9.921239837398374E-2</v>
      </c>
      <c r="CQ204" s="90">
        <f t="shared" ref="CQ204" si="3969">CQ203/CQ$157</f>
        <v>-7.8068345900850322E-2</v>
      </c>
      <c r="CR204" s="16">
        <f t="shared" ref="CR204" si="3970">CR203/CR$157</f>
        <v>-7.2237407262787975E-2</v>
      </c>
      <c r="CS204" s="90">
        <f t="shared" ref="CS204" si="3971">CS203/CS$157</f>
        <v>-6.2667342065272455E-2</v>
      </c>
      <c r="CT204" s="16">
        <f t="shared" ref="CT204" si="3972">CT203/CT$157</f>
        <v>-6.1914249870858237E-2</v>
      </c>
      <c r="CU204" s="90">
        <f t="shared" ref="CU204" si="3973">CU203/CU$157</f>
        <v>-6.1821698484902751E-2</v>
      </c>
      <c r="CV204" s="90">
        <f t="shared" ref="CV204" si="3974">CV203/CV$157</f>
        <v>-0.14802713005594337</v>
      </c>
      <c r="CW204" s="90">
        <f t="shared" ref="CW204" si="3975">CW203/CW$157</f>
        <v>-7.6367401065537535E-2</v>
      </c>
      <c r="CX204" s="90">
        <f t="shared" ref="CX204" si="3976">CX203/CX$157</f>
        <v>-8.3346759490880107E-2</v>
      </c>
      <c r="CY204" s="90">
        <f t="shared" ref="CY204" si="3977">CY203/CY$157</f>
        <v>-0.10133008601394404</v>
      </c>
      <c r="CZ204" s="90">
        <f t="shared" ref="CZ204" si="3978">CZ203/CZ$157</f>
        <v>-8.4565718563983955E-2</v>
      </c>
      <c r="DA204" s="90">
        <f t="shared" ref="DA204" si="3979">DA203/DA$157</f>
        <v>-5.9203647416413374E-2</v>
      </c>
      <c r="DB204" s="16">
        <f t="shared" ref="DB204" si="3980">DB203/DB$157</f>
        <v>-6.046824073843704E-2</v>
      </c>
      <c r="DC204" s="90">
        <f t="shared" ref="DC204:DD204" si="3981">DC203/DC$157</f>
        <v>-5.242598303497005E-2</v>
      </c>
      <c r="DD204" s="90">
        <f t="shared" si="3981"/>
        <v>-4.6215118959901373E-2</v>
      </c>
      <c r="DE204" s="90">
        <f t="shared" ref="DE204:DF204" si="3982">DE203/DE$157</f>
        <v>-4.1819414541920868E-2</v>
      </c>
      <c r="DF204" s="90">
        <f t="shared" si="3982"/>
        <v>-3.8490800143784469E-2</v>
      </c>
      <c r="DG204" s="90">
        <f>DG203/DG$157</f>
        <v>-3.5894571076812126E-2</v>
      </c>
      <c r="DH204" s="90">
        <f>DH203/DH$157</f>
        <v>-3.3794280679802446E-2</v>
      </c>
    </row>
    <row r="205" spans="1:112" ht="12" x14ac:dyDescent="0.3">
      <c r="A205" s="3" t="s">
        <v>1</v>
      </c>
      <c r="B205" s="15" t="s">
        <v>65</v>
      </c>
      <c r="C205" s="16">
        <f>IF(AND(B203&lt;0,C203&gt;0),"n/a",C203/B203-1)</f>
        <v>0.17272727272727284</v>
      </c>
      <c r="D205" s="16">
        <f t="shared" ref="D205:BM205" si="3983">IF(AND(C203&lt;0,D203&gt;0),"n/a",D203/C203-1)</f>
        <v>0.31007751937984485</v>
      </c>
      <c r="E205" s="16">
        <f t="shared" si="3983"/>
        <v>0.1775147928994083</v>
      </c>
      <c r="F205" s="16">
        <f t="shared" si="3983"/>
        <v>0.28140703517587951</v>
      </c>
      <c r="G205" s="16">
        <f t="shared" si="3983"/>
        <v>0.49019607843137258</v>
      </c>
      <c r="H205" s="16">
        <f t="shared" si="3983"/>
        <v>-4.9999999999999933E-2</v>
      </c>
      <c r="I205" s="16">
        <f t="shared" si="3983"/>
        <v>0.11080332409972304</v>
      </c>
      <c r="J205" s="16">
        <f t="shared" si="3983"/>
        <v>0.29925187032418998</v>
      </c>
      <c r="K205" s="16">
        <f t="shared" si="3983"/>
        <v>3.4433781190019177</v>
      </c>
      <c r="L205" s="16">
        <f t="shared" si="3983"/>
        <v>-0.67386609071274295</v>
      </c>
      <c r="M205" s="16">
        <f t="shared" si="3983"/>
        <v>0.15231788079470188</v>
      </c>
      <c r="N205" s="16">
        <f t="shared" si="3983"/>
        <v>1.1494252873563315E-2</v>
      </c>
      <c r="O205" s="16">
        <f t="shared" si="3983"/>
        <v>-1.7045454545454586E-2</v>
      </c>
      <c r="P205" s="16">
        <f t="shared" si="3983"/>
        <v>-1.1560693641618491E-2</v>
      </c>
      <c r="Q205" s="16">
        <f t="shared" si="3983"/>
        <v>0.52631578947368429</v>
      </c>
      <c r="R205" s="16">
        <f t="shared" si="3983"/>
        <v>-0.28352490421455934</v>
      </c>
      <c r="S205" s="16">
        <f t="shared" si="3983"/>
        <v>5.3475935828876997E-2</v>
      </c>
      <c r="T205" s="16">
        <f t="shared" si="3983"/>
        <v>0.31472081218274117</v>
      </c>
      <c r="U205" s="16">
        <f t="shared" si="3983"/>
        <v>0.27490347490347489</v>
      </c>
      <c r="V205" s="16">
        <f t="shared" si="3983"/>
        <v>-0.17019987886129617</v>
      </c>
      <c r="W205" s="16">
        <f t="shared" si="3983"/>
        <v>0.11313868613138678</v>
      </c>
      <c r="X205" s="16">
        <f t="shared" si="3983"/>
        <v>0.13114754098360648</v>
      </c>
      <c r="Y205" s="16">
        <f t="shared" si="3983"/>
        <v>7.5362318840579645E-2</v>
      </c>
      <c r="Z205" s="16">
        <f t="shared" si="3983"/>
        <v>-1.6172506738544423E-2</v>
      </c>
      <c r="AA205" s="16">
        <f t="shared" si="3983"/>
        <v>0.1315068493150684</v>
      </c>
      <c r="AB205" s="16">
        <f t="shared" si="3983"/>
        <v>6.2953995157384979E-2</v>
      </c>
      <c r="AC205" s="16">
        <f t="shared" si="3983"/>
        <v>0.17312072892938501</v>
      </c>
      <c r="AD205" s="16">
        <f t="shared" si="3983"/>
        <v>0.27184466019417486</v>
      </c>
      <c r="AE205" s="16">
        <f t="shared" si="3983"/>
        <v>-2.2900763358778664E-2</v>
      </c>
      <c r="AF205" s="16">
        <f t="shared" si="3983"/>
        <v>-0.16249999999999998</v>
      </c>
      <c r="AG205" s="16">
        <f t="shared" si="3983"/>
        <v>0.2798507462686568</v>
      </c>
      <c r="AH205" s="16">
        <f t="shared" si="3983"/>
        <v>0.10349854227405242</v>
      </c>
      <c r="AI205" s="16">
        <f t="shared" si="3983"/>
        <v>2.5099075297225992E-2</v>
      </c>
      <c r="AJ205" s="16">
        <f t="shared" si="3983"/>
        <v>0.21520618556701021</v>
      </c>
      <c r="AK205" s="16">
        <f t="shared" si="3983"/>
        <v>3.4994697773064631E-2</v>
      </c>
      <c r="AL205" s="16">
        <f t="shared" si="3983"/>
        <v>3.1639344262295079</v>
      </c>
      <c r="AM205" s="16">
        <f t="shared" si="3983"/>
        <v>-0.20669291338582674</v>
      </c>
      <c r="AN205" s="16">
        <f t="shared" si="3983"/>
        <v>-0.58188585607940446</v>
      </c>
      <c r="AO205" s="16">
        <f t="shared" si="3983"/>
        <v>0.35682492581602365</v>
      </c>
      <c r="AP205" s="16">
        <f t="shared" si="3983"/>
        <v>-0.13449972662657195</v>
      </c>
      <c r="AQ205" s="16">
        <f t="shared" si="3983"/>
        <v>6.3171193935565029E-3</v>
      </c>
      <c r="AR205" s="16">
        <f t="shared" si="3983"/>
        <v>0.12366603892027617</v>
      </c>
      <c r="AS205" s="16">
        <f t="shared" si="3983"/>
        <v>-0.10670391061452511</v>
      </c>
      <c r="AT205" s="16">
        <f t="shared" si="3983"/>
        <v>1.4383989993746127E-2</v>
      </c>
      <c r="AU205" s="16">
        <f t="shared" si="3983"/>
        <v>0.20591861898890262</v>
      </c>
      <c r="AV205" s="16">
        <f t="shared" si="3983"/>
        <v>0.50613496932515334</v>
      </c>
      <c r="AW205" s="16">
        <f t="shared" si="3983"/>
        <v>0.12186014935505773</v>
      </c>
      <c r="AX205" s="16">
        <f t="shared" si="3983"/>
        <v>-0.28593040847201212</v>
      </c>
      <c r="AY205" s="16">
        <f t="shared" si="3983"/>
        <v>0.26567796610169481</v>
      </c>
      <c r="AZ205" s="16">
        <f t="shared" si="3983"/>
        <v>0.13290927351858062</v>
      </c>
      <c r="BA205" s="16">
        <f t="shared" si="3983"/>
        <v>-8.835697399527187E-2</v>
      </c>
      <c r="BB205" s="16">
        <f t="shared" si="3983"/>
        <v>-6.4829821717990233E-2</v>
      </c>
      <c r="BC205" s="16">
        <f t="shared" si="3983"/>
        <v>0.44332755632582321</v>
      </c>
      <c r="BD205" s="16">
        <f t="shared" si="3983"/>
        <v>-0.50288184438040351</v>
      </c>
      <c r="BE205" s="16">
        <f t="shared" si="3983"/>
        <v>0.10579710144927534</v>
      </c>
      <c r="BF205" s="16">
        <f t="shared" si="3983"/>
        <v>0.50939274792485811</v>
      </c>
      <c r="BG205" s="16">
        <f t="shared" si="3983"/>
        <v>5.8755426917510789E-2</v>
      </c>
      <c r="BH205" s="16">
        <f t="shared" si="3983"/>
        <v>-0.49015855658829965</v>
      </c>
      <c r="BI205" s="16">
        <f t="shared" si="3983"/>
        <v>-0.59195710455764072</v>
      </c>
      <c r="BJ205" s="16">
        <f t="shared" si="3983"/>
        <v>1.9960578186596583</v>
      </c>
      <c r="BK205" s="16">
        <f t="shared" si="3983"/>
        <v>0.1679824561403509</v>
      </c>
      <c r="BL205" s="16">
        <f t="shared" si="3983"/>
        <v>0.31881336838152463</v>
      </c>
      <c r="BM205" s="16">
        <f t="shared" si="3983"/>
        <v>5.2676537585421457E-2</v>
      </c>
      <c r="BN205" s="34">
        <f t="shared" ref="BN205" si="3984">IF(AND(BM203&lt;0,BN203&gt;0),"n/a",BN203/BM203-1)</f>
        <v>-0.16743305382742768</v>
      </c>
      <c r="BO205" s="34">
        <f t="shared" ref="BO205" si="3985">IF(AND(BN203&lt;0,BO203&gt;0),"n/a",BO203/BN203-1)</f>
        <v>-5.051981806367789E-3</v>
      </c>
      <c r="BP205" s="34">
        <f t="shared" ref="BP205" si="3986">IF(AND(BO203&lt;0,BP203&gt;0),"n/a",BP203/BO203-1)</f>
        <v>0.14679423337523878</v>
      </c>
      <c r="BQ205" s="34">
        <f t="shared" ref="BQ205" si="3987">IF(AND(BP203&lt;0,BQ203&gt;0),"n/a",BQ203/BP203-1)</f>
        <v>4.2710706150250743E-5</v>
      </c>
      <c r="BR205" s="34">
        <f t="shared" ref="BR205" si="3988">IF(AND(BQ203&lt;0,BR203&gt;0),"n/a",BR203/BQ203-1)</f>
        <v>-7.9794427914525179E-2</v>
      </c>
      <c r="BS205" s="34">
        <f t="shared" ref="BS205" si="3989">IF(AND(BR203&lt;0,BS203&gt;0),"n/a",BS203/BR203-1)</f>
        <v>-5.0519818063679001E-3</v>
      </c>
      <c r="BT205" s="34">
        <f t="shared" ref="BT205" si="3990">IF(AND(BS203&lt;0,BT203&gt;0),"n/a",BT203/BS203-1)</f>
        <v>0.146794233375239</v>
      </c>
      <c r="BU205" s="34">
        <f t="shared" ref="BU205" si="3991">IF(AND(BT203&lt;0,BU203&gt;0),"n/a",BU203/BT203-1)</f>
        <v>4.2710706150250743E-5</v>
      </c>
      <c r="BV205" s="34">
        <f t="shared" ref="BV205" si="3992">IF(AND(BU203&lt;0,BV203&gt;0),"n/a",BV203/BU203-1)</f>
        <v>-8.4176359210170415E-2</v>
      </c>
      <c r="BW205" s="34">
        <f t="shared" ref="BW205" si="3993">IF(AND(BV203&lt;0,BW203&gt;0),"n/a",BW203/BV203-1)</f>
        <v>-5.0519818063679001E-3</v>
      </c>
      <c r="BX205" s="34">
        <f t="shared" ref="BX205" si="3994">IF(AND(BW203&lt;0,BX203&gt;0),"n/a",BX203/BW203-1)</f>
        <v>0.146794233375239</v>
      </c>
      <c r="BY205" s="34">
        <f t="shared" ref="BY205" si="3995">IF(AND(BX203&lt;0,BY203&gt;0),"n/a",BY203/BX203-1)</f>
        <v>4.2710706150250743E-5</v>
      </c>
      <c r="BZ205" s="34">
        <f t="shared" ref="BZ205" si="3996">IF(AND(BY203&lt;0,BZ203&gt;0),"n/a",BZ203/BY203-1)</f>
        <v>-8.8558290505815429E-2</v>
      </c>
      <c r="CA205" s="34">
        <f t="shared" ref="CA205" si="3997">IF(AND(BZ203&lt;0,CA203&gt;0),"n/a",CA203/BZ203-1)</f>
        <v>-5.051981806367789E-3</v>
      </c>
      <c r="CB205" s="34">
        <f t="shared" ref="CB205" si="3998">IF(AND(CA203&lt;0,CB203&gt;0),"n/a",CB203/CA203-1)</f>
        <v>0.146794233375239</v>
      </c>
      <c r="CC205" s="34">
        <f t="shared" ref="CC205" si="3999">IF(AND(CB203&lt;0,CC203&gt;0),"n/a",CC203/CB203-1)</f>
        <v>4.2710706150250743E-5</v>
      </c>
      <c r="CD205" s="34">
        <f t="shared" ref="CD205" si="4000">IF(AND(CC203&lt;0,CD203&gt;0),"n/a",CD203/CC203-1)</f>
        <v>-9.2940221801460665E-2</v>
      </c>
      <c r="CE205" s="34">
        <f t="shared" ref="CE205" si="4001">IF(AND(CD203&lt;0,CE203&gt;0),"n/a",CE203/CD203-1)</f>
        <v>-5.0519818063679001E-3</v>
      </c>
      <c r="CF205" s="34">
        <f t="shared" ref="CF205" si="4002">IF(AND(CE203&lt;0,CF203&gt;0),"n/a",CF203/CE203-1)</f>
        <v>0.14679423337523878</v>
      </c>
      <c r="CG205" s="34">
        <f t="shared" ref="CG205" si="4003">IF(AND(CF203&lt;0,CG203&gt;0),"n/a",CG203/CF203-1)</f>
        <v>4.2710706150250743E-5</v>
      </c>
      <c r="CH205" s="34">
        <f t="shared" ref="CH205" si="4004">IF(AND(CG203&lt;0,CH203&gt;0),"n/a",CH203/CG203-1)</f>
        <v>-9.7322153097105679E-2</v>
      </c>
      <c r="CI205" s="34">
        <f t="shared" ref="CI205" si="4005">IF(AND(CH203&lt;0,CI203&gt;0),"n/a",CI203/CH203-1)</f>
        <v>-5.0519818063679001E-3</v>
      </c>
      <c r="CJ205" s="34">
        <f t="shared" ref="CJ205" si="4006">IF(AND(CI203&lt;0,CJ203&gt;0),"n/a",CJ203/CI203-1)</f>
        <v>0.146794233375239</v>
      </c>
      <c r="CK205" s="34">
        <f t="shared" ref="CK205" si="4007">IF(AND(CJ203&lt;0,CK203&gt;0),"n/a",CK203/CJ203-1)</f>
        <v>4.2710706150250743E-5</v>
      </c>
      <c r="CL205" s="34"/>
      <c r="CM205" s="89" t="s">
        <v>65</v>
      </c>
      <c r="CN205" s="15" t="s">
        <v>65</v>
      </c>
      <c r="CO205" s="89" t="s">
        <v>65</v>
      </c>
      <c r="CP205" s="15" t="s">
        <v>65</v>
      </c>
      <c r="CQ205" s="89" t="s">
        <v>65</v>
      </c>
      <c r="CR205" s="15" t="s">
        <v>65</v>
      </c>
      <c r="CS205" s="89" t="s">
        <v>65</v>
      </c>
      <c r="CT205" s="15" t="s">
        <v>65</v>
      </c>
      <c r="CU205" s="89" t="s">
        <v>65</v>
      </c>
      <c r="CV205" s="89" t="s">
        <v>65</v>
      </c>
      <c r="CW205" s="89" t="s">
        <v>65</v>
      </c>
      <c r="CX205" s="89" t="s">
        <v>65</v>
      </c>
      <c r="CY205" s="89" t="s">
        <v>65</v>
      </c>
      <c r="CZ205" s="89" t="s">
        <v>65</v>
      </c>
      <c r="DA205" s="89" t="s">
        <v>65</v>
      </c>
      <c r="DB205" s="15" t="s">
        <v>65</v>
      </c>
      <c r="DC205" s="89" t="s">
        <v>65</v>
      </c>
      <c r="DD205" s="89" t="s">
        <v>65</v>
      </c>
      <c r="DE205" s="89" t="s">
        <v>65</v>
      </c>
      <c r="DF205" s="89" t="s">
        <v>65</v>
      </c>
      <c r="DG205" s="89" t="s">
        <v>65</v>
      </c>
      <c r="DH205" s="89" t="s">
        <v>65</v>
      </c>
    </row>
    <row r="206" spans="1:112" ht="12" x14ac:dyDescent="0.3">
      <c r="A206" s="3" t="s">
        <v>2</v>
      </c>
      <c r="B206" s="15" t="s">
        <v>65</v>
      </c>
      <c r="C206" s="15" t="s">
        <v>65</v>
      </c>
      <c r="D206" s="15" t="s">
        <v>65</v>
      </c>
      <c r="E206" s="15" t="s">
        <v>65</v>
      </c>
      <c r="F206" s="16">
        <f>IF(AND(B203&lt;0,F203&gt;0),"n/a",F203/B203-1)</f>
        <v>1.3181818181818183</v>
      </c>
      <c r="G206" s="16">
        <f t="shared" ref="G206" si="4008">IF(AND(C203&lt;0,G203&gt;0),"n/a",G203/C203-1)</f>
        <v>1.945736434108527</v>
      </c>
      <c r="H206" s="16">
        <f t="shared" ref="H206" si="4009">IF(AND(D203&lt;0,H203&gt;0),"n/a",H203/D203-1)</f>
        <v>1.1360946745562135</v>
      </c>
      <c r="I206" s="16">
        <f t="shared" ref="I206" si="4010">IF(AND(E203&lt;0,I203&gt;0),"n/a",I203/E203-1)</f>
        <v>1.0150753768844223</v>
      </c>
      <c r="J206" s="16">
        <f t="shared" ref="J206" si="4011">IF(AND(F203&lt;0,J203&gt;0),"n/a",J203/F203-1)</f>
        <v>1.0431372549019615</v>
      </c>
      <c r="K206" s="16">
        <f t="shared" ref="K206" si="4012">IF(AND(G203&lt;0,K203&gt;0),"n/a",K203/G203-1)</f>
        <v>5.0921052631578947</v>
      </c>
      <c r="L206" s="16">
        <f t="shared" ref="L206" si="4013">IF(AND(H203&lt;0,L203&gt;0),"n/a",L203/H203-1)</f>
        <v>1.0914127423822713</v>
      </c>
      <c r="M206" s="16">
        <f t="shared" ref="M206" si="4014">IF(AND(I203&lt;0,M203&gt;0),"n/a",M203/I203-1)</f>
        <v>1.1695760598503742</v>
      </c>
      <c r="N206" s="16">
        <f t="shared" ref="N206" si="4015">IF(AND(J203&lt;0,N203&gt;0),"n/a",N203/J203-1)</f>
        <v>0.68905950095969226</v>
      </c>
      <c r="O206" s="16">
        <f t="shared" ref="O206" si="4016">IF(AND(K203&lt;0,O203&gt;0),"n/a",O203/K203-1)</f>
        <v>-0.62634989200863933</v>
      </c>
      <c r="P206" s="16">
        <f t="shared" ref="P206" si="4017">IF(AND(L203&lt;0,P203&gt;0),"n/a",P203/L203-1)</f>
        <v>0.13245033112582782</v>
      </c>
      <c r="Q206" s="16">
        <f t="shared" ref="Q206" si="4018">IF(AND(M203&lt;0,Q203&gt;0),"n/a",Q203/M203-1)</f>
        <v>0.5</v>
      </c>
      <c r="R206" s="16">
        <f t="shared" ref="R206" si="4019">IF(AND(N203&lt;0,R203&gt;0),"n/a",R203/N203-1)</f>
        <v>6.25E-2</v>
      </c>
      <c r="S206" s="16">
        <f t="shared" ref="S206" si="4020">IF(AND(O203&lt;0,S203&gt;0),"n/a",S203/O203-1)</f>
        <v>0.1387283236994219</v>
      </c>
      <c r="T206" s="16">
        <f t="shared" ref="T206" si="4021">IF(AND(P203&lt;0,T203&gt;0),"n/a",T203/P203-1)</f>
        <v>0.51461988304093564</v>
      </c>
      <c r="U206" s="16">
        <f t="shared" ref="U206" si="4022">IF(AND(Q203&lt;0,U203&gt;0),"n/a",U203/Q203-1)</f>
        <v>0.2651340996168583</v>
      </c>
      <c r="V206" s="16">
        <f t="shared" ref="V206" si="4023">IF(AND(R203&lt;0,V203&gt;0),"n/a",V203/R203-1)</f>
        <v>0.46524064171123003</v>
      </c>
      <c r="W206" s="16">
        <f t="shared" ref="W206" si="4024">IF(AND(S203&lt;0,W203&gt;0),"n/a",W203/S203-1)</f>
        <v>0.5482233502538072</v>
      </c>
      <c r="X206" s="16">
        <f t="shared" ref="X206" si="4025">IF(AND(T203&lt;0,X203&gt;0),"n/a",X203/T203-1)</f>
        <v>0.33204633204633205</v>
      </c>
      <c r="Y206" s="16">
        <f t="shared" ref="Y206" si="4026">IF(AND(U203&lt;0,Y203&gt;0),"n/a",Y203/U203-1)</f>
        <v>0.12356147789218652</v>
      </c>
      <c r="Z206" s="16">
        <f t="shared" ref="Z206" si="4027">IF(AND(V203&lt;0,Z203&gt;0),"n/a",Z203/V203-1)</f>
        <v>0.33211678832116798</v>
      </c>
      <c r="AA206" s="16">
        <f t="shared" ref="AA206" si="4028">IF(AND(W203&lt;0,AA203&gt;0),"n/a",AA203/W203-1)</f>
        <v>0.35409836065573774</v>
      </c>
      <c r="AB206" s="16">
        <f t="shared" ref="AB206" si="4029">IF(AND(X203&lt;0,AB203&gt;0),"n/a",AB203/X203-1)</f>
        <v>0.27246376811594208</v>
      </c>
      <c r="AC206" s="16">
        <f t="shared" ref="AC206" si="4030">IF(AND(Y203&lt;0,AC203&gt;0),"n/a",AC203/Y203-1)</f>
        <v>0.38814016172506749</v>
      </c>
      <c r="AD206" s="16">
        <f t="shared" ref="AD206" si="4031">IF(AND(Z203&lt;0,AD203&gt;0),"n/a",AD203/Z203-1)</f>
        <v>0.79452054794520555</v>
      </c>
      <c r="AE206" s="16">
        <f t="shared" ref="AE206" si="4032">IF(AND(AA203&lt;0,AE203&gt;0),"n/a",AE203/AA203-1)</f>
        <v>0.54963680387409197</v>
      </c>
      <c r="AF206" s="16">
        <f t="shared" ref="AF206" si="4033">IF(AND(AB203&lt;0,AF203&gt;0),"n/a",AF203/AB203-1)</f>
        <v>0.22095671981776754</v>
      </c>
      <c r="AG206" s="16">
        <f t="shared" ref="AG206" si="4034">IF(AND(AC203&lt;0,AG203&gt;0),"n/a",AG203/AC203-1)</f>
        <v>0.33203883495145625</v>
      </c>
      <c r="AH206" s="16">
        <f t="shared" ref="AH206" si="4035">IF(AND(AD203&lt;0,AH203&gt;0),"n/a",AH203/AD203-1)</f>
        <v>0.1557251908396946</v>
      </c>
      <c r="AI206" s="16">
        <f t="shared" ref="AI206" si="4036">IF(AND(AE203&lt;0,AI203&gt;0),"n/a",AI203/AE203-1)</f>
        <v>0.21249999999999991</v>
      </c>
      <c r="AJ206" s="16">
        <f t="shared" ref="AJ206" si="4037">IF(AND(AF203&lt;0,AJ203&gt;0),"n/a",AJ203/AF203-1)</f>
        <v>0.75932835820895517</v>
      </c>
      <c r="AK206" s="16">
        <f t="shared" ref="AK206" si="4038">IF(AND(AG203&lt;0,AK203&gt;0),"n/a",AK203/AG203-1)</f>
        <v>0.42274052478134116</v>
      </c>
      <c r="AL206" s="16">
        <f t="shared" ref="AL206" si="4039">IF(AND(AH203&lt;0,AL203&gt;0),"n/a",AL203/AH203-1)</f>
        <v>4.3685601056803174</v>
      </c>
      <c r="AM206" s="16">
        <f t="shared" ref="AM206" si="4040">IF(AND(AI203&lt;0,AM203&gt;0),"n/a",AM203/AI203-1)</f>
        <v>3.1546391752577323</v>
      </c>
      <c r="AN206" s="16">
        <f t="shared" ref="AN206" si="4041">IF(AND(AJ203&lt;0,AN203&gt;0),"n/a",AN203/AJ203-1)</f>
        <v>0.42948038176033942</v>
      </c>
      <c r="AO206" s="16">
        <f t="shared" ref="AO206" si="4042">IF(AND(AK203&lt;0,AO203&gt;0),"n/a",AO203/AK203-1)</f>
        <v>0.87397540983606548</v>
      </c>
      <c r="AP206" s="16">
        <f t="shared" ref="AP206" si="4043">IF(AND(AL203&lt;0,AP203&gt;0),"n/a",AP203/AL203-1)</f>
        <v>-0.6104822834645669</v>
      </c>
      <c r="AQ206" s="16">
        <f t="shared" ref="AQ206" si="4044">IF(AND(AM203&lt;0,AQ203&gt;0),"n/a",AQ203/AM203-1)</f>
        <v>-0.50589330024813894</v>
      </c>
      <c r="AR206" s="16">
        <f t="shared" ref="AR206" si="4045">IF(AND(AN203&lt;0,AR203&gt;0),"n/a",AR203/AN203-1)</f>
        <v>0.32789317507418403</v>
      </c>
      <c r="AS206" s="16">
        <f t="shared" ref="AS206" si="4046">IF(AND(AO203&lt;0,AS203&gt;0),"n/a",AS203/AO203-1)</f>
        <v>-0.12575177692728268</v>
      </c>
      <c r="AT206" s="16">
        <f t="shared" ref="AT206" si="4047">IF(AND(AP203&lt;0,AT203&gt;0),"n/a",AT203/AP203-1)</f>
        <v>2.4636765634870494E-2</v>
      </c>
      <c r="AU206" s="16">
        <f t="shared" ref="AU206" si="4048">IF(AND(AQ203&lt;0,AU203&gt;0),"n/a",AU203/AQ203-1)</f>
        <v>0.22787193973634645</v>
      </c>
      <c r="AV206" s="16">
        <f t="shared" ref="AV206" si="4049">IF(AND(AR203&lt;0,AV203&gt;0),"n/a",AV203/AR203-1)</f>
        <v>0.64581005586592188</v>
      </c>
      <c r="AW206" s="16">
        <f t="shared" ref="AW206" si="4050">IF(AND(AS203&lt;0,AW203&gt;0),"n/a",AW203/AS203-1)</f>
        <v>1.0669168230143842</v>
      </c>
      <c r="AX206" s="16">
        <f t="shared" ref="AX206" si="4051">IF(AND(AT203&lt;0,AX203&gt;0),"n/a",AX203/AT203-1)</f>
        <v>0.45499383477188649</v>
      </c>
      <c r="AY206" s="16">
        <f t="shared" ref="AY206:AZ206" si="4052">IF(AND(AU203&lt;0,AY203&gt;0),"n/a",AY203/AU203-1)</f>
        <v>0.52709611451942751</v>
      </c>
      <c r="AZ206" s="16">
        <f t="shared" si="4052"/>
        <v>0.14867617107942976</v>
      </c>
      <c r="BA206" s="16">
        <f t="shared" ref="BA206:BM206" si="4053">IF(AND(AW203&lt;0,BA203&gt;0),"n/a",BA203/AW203-1)</f>
        <v>-6.656580937972767E-2</v>
      </c>
      <c r="BB206" s="16">
        <f t="shared" si="4053"/>
        <v>0.22245762711864403</v>
      </c>
      <c r="BC206" s="16">
        <f t="shared" si="4053"/>
        <v>0.39404084365584202</v>
      </c>
      <c r="BD206" s="16">
        <f t="shared" si="4053"/>
        <v>-0.38829787234042556</v>
      </c>
      <c r="BE206" s="16">
        <f t="shared" si="4053"/>
        <v>-0.25802269043760129</v>
      </c>
      <c r="BF206" s="16">
        <f t="shared" si="4053"/>
        <v>0.19757365684575401</v>
      </c>
      <c r="BG206" s="16">
        <f t="shared" si="4053"/>
        <v>-0.12151777137367914</v>
      </c>
      <c r="BH206" s="16">
        <f t="shared" si="4053"/>
        <v>-9.9033816425120769E-2</v>
      </c>
      <c r="BI206" s="16">
        <f t="shared" si="4053"/>
        <v>-0.66754041065967673</v>
      </c>
      <c r="BJ206" s="16">
        <f t="shared" si="4053"/>
        <v>-0.34008683068017365</v>
      </c>
      <c r="BK206" s="16">
        <f t="shared" si="4053"/>
        <v>-0.27200656096227449</v>
      </c>
      <c r="BL206" s="16">
        <f t="shared" si="4053"/>
        <v>0.88310991957104568</v>
      </c>
      <c r="BM206" s="16">
        <f t="shared" si="4053"/>
        <v>3.8580814717477008</v>
      </c>
      <c r="BN206" s="43">
        <v>0.35</v>
      </c>
      <c r="BO206" s="43">
        <v>0.15</v>
      </c>
      <c r="BP206" s="43">
        <v>0</v>
      </c>
      <c r="BQ206" s="43">
        <v>-0.05</v>
      </c>
      <c r="BR206" s="43">
        <v>0.05</v>
      </c>
      <c r="BS206" s="43">
        <v>0.05</v>
      </c>
      <c r="BT206" s="43">
        <v>0.05</v>
      </c>
      <c r="BU206" s="43">
        <v>0.05</v>
      </c>
      <c r="BV206" s="43">
        <f>BR206-0.005</f>
        <v>4.5000000000000005E-2</v>
      </c>
      <c r="BW206" s="43">
        <f t="shared" ref="BW206" si="4054">BS206-0.005</f>
        <v>4.5000000000000005E-2</v>
      </c>
      <c r="BX206" s="43">
        <f t="shared" ref="BX206" si="4055">BT206-0.005</f>
        <v>4.5000000000000005E-2</v>
      </c>
      <c r="BY206" s="43">
        <f t="shared" ref="BY206" si="4056">BU206-0.005</f>
        <v>4.5000000000000005E-2</v>
      </c>
      <c r="BZ206" s="43">
        <f t="shared" ref="BZ206" si="4057">BV206-0.005</f>
        <v>4.0000000000000008E-2</v>
      </c>
      <c r="CA206" s="43">
        <f t="shared" ref="CA206" si="4058">BW206-0.005</f>
        <v>4.0000000000000008E-2</v>
      </c>
      <c r="CB206" s="43">
        <f t="shared" ref="CB206" si="4059">BX206-0.005</f>
        <v>4.0000000000000008E-2</v>
      </c>
      <c r="CC206" s="43">
        <f t="shared" ref="CC206" si="4060">BY206-0.005</f>
        <v>4.0000000000000008E-2</v>
      </c>
      <c r="CD206" s="43">
        <f t="shared" ref="CD206" si="4061">BZ206-0.005</f>
        <v>3.500000000000001E-2</v>
      </c>
      <c r="CE206" s="43">
        <f t="shared" ref="CE206" si="4062">CA206-0.005</f>
        <v>3.500000000000001E-2</v>
      </c>
      <c r="CF206" s="43">
        <f t="shared" ref="CF206" si="4063">CB206-0.005</f>
        <v>3.500000000000001E-2</v>
      </c>
      <c r="CG206" s="43">
        <f t="shared" ref="CG206" si="4064">CC206-0.005</f>
        <v>3.500000000000001E-2</v>
      </c>
      <c r="CH206" s="43">
        <f t="shared" ref="CH206" si="4065">CD206-0.005</f>
        <v>3.0000000000000009E-2</v>
      </c>
      <c r="CI206" s="43">
        <f t="shared" ref="CI206" si="4066">CE206-0.005</f>
        <v>3.0000000000000009E-2</v>
      </c>
      <c r="CJ206" s="43">
        <f t="shared" ref="CJ206" si="4067">CF206-0.005</f>
        <v>3.0000000000000009E-2</v>
      </c>
      <c r="CK206" s="43">
        <f t="shared" ref="CK206" si="4068">CG206-0.005</f>
        <v>3.0000000000000009E-2</v>
      </c>
      <c r="CL206" s="419"/>
      <c r="CM206" s="89" t="s">
        <v>65</v>
      </c>
      <c r="CN206" s="16">
        <f>IF(AND(CM203&lt;0,CN203&gt;0),"n/a",CN203/CM203-1)</f>
        <v>1.3014827018121911</v>
      </c>
      <c r="CO206" s="90">
        <f t="shared" ref="CO206:DC206" si="4069">IF(AND(CN203&lt;0,CO203&gt;0),"n/a",CO203/CN203-1)</f>
        <v>2.193271295633501</v>
      </c>
      <c r="CP206" s="16">
        <f t="shared" si="4069"/>
        <v>-0.12463573189867749</v>
      </c>
      <c r="CQ206" s="90">
        <f t="shared" si="4069"/>
        <v>0.24609475032010253</v>
      </c>
      <c r="CR206" s="16">
        <f t="shared" si="4069"/>
        <v>0.3306617344841758</v>
      </c>
      <c r="CS206" s="90">
        <f t="shared" si="4069"/>
        <v>0.3374517374517374</v>
      </c>
      <c r="CT206" s="16">
        <f t="shared" si="4069"/>
        <v>0.45323325635103928</v>
      </c>
      <c r="CU206" s="90">
        <f t="shared" si="4069"/>
        <v>0.37147397695669437</v>
      </c>
      <c r="CV206" s="90">
        <f t="shared" si="4069"/>
        <v>2.0315758980301273</v>
      </c>
      <c r="CW206" s="90">
        <f t="shared" si="4069"/>
        <v>-0.37267080745341619</v>
      </c>
      <c r="CX206" s="90">
        <f t="shared" si="4069"/>
        <v>0.49718202589489713</v>
      </c>
      <c r="CY206" s="90">
        <f t="shared" si="4069"/>
        <v>0.20215688269406851</v>
      </c>
      <c r="CZ206" s="90">
        <f t="shared" si="4069"/>
        <v>-3.4529451591063021E-2</v>
      </c>
      <c r="DA206" s="90">
        <f t="shared" si="4069"/>
        <v>-0.14630084151472655</v>
      </c>
      <c r="DB206" s="16">
        <f t="shared" si="4069"/>
        <v>0.24776671116131022</v>
      </c>
      <c r="DC206" s="90">
        <f t="shared" si="4069"/>
        <v>8.3327847267939514E-2</v>
      </c>
      <c r="DD206" s="90">
        <f>IF(AND(DC203&lt;0,DD203&gt;0),"n/a",DD203/DC203-1)</f>
        <v>5.0000000000000044E-2</v>
      </c>
      <c r="DE206" s="90">
        <f>IF(AND(DD203&lt;0,DE203&gt;0),"n/a",DE203/DD203-1)</f>
        <v>4.4999999999999929E-2</v>
      </c>
      <c r="DF206" s="90">
        <f>IF(AND(DE203&lt;0,DF203&gt;0),"n/a",DF203/DE203-1)</f>
        <v>4.0000000000000036E-2</v>
      </c>
      <c r="DG206" s="90">
        <f>IF(AND(DF203&lt;0,DG203&gt;0),"n/a",DG203/DF203-1)</f>
        <v>3.4999999999999698E-2</v>
      </c>
      <c r="DH206" s="90">
        <f>IF(AND(DG203&lt;0,DH203&gt;0),"n/a",DH203/DG203-1)</f>
        <v>3.0000000000000027E-2</v>
      </c>
    </row>
    <row r="207" spans="1:112" ht="12" x14ac:dyDescent="0.3">
      <c r="BF207" s="34"/>
      <c r="BG207" s="34"/>
      <c r="BH207" s="34"/>
      <c r="BI207" s="34"/>
      <c r="BJ207" s="34"/>
      <c r="BK207" s="34"/>
      <c r="BL207" s="34"/>
      <c r="BM207" s="34"/>
      <c r="CM207" s="91"/>
      <c r="CO207" s="91"/>
      <c r="CQ207" s="91"/>
      <c r="CS207" s="91"/>
      <c r="CU207" s="91"/>
      <c r="CV207" s="91"/>
      <c r="CW207" s="91"/>
      <c r="CX207" s="91"/>
      <c r="CY207" s="91"/>
      <c r="CZ207" s="91"/>
      <c r="DA207" s="91"/>
      <c r="DB207" s="91"/>
      <c r="DC207" s="91"/>
      <c r="DD207" s="91"/>
      <c r="DE207" s="91"/>
      <c r="DF207" s="91"/>
      <c r="DG207" s="91"/>
      <c r="DH207" s="91"/>
    </row>
    <row r="208" spans="1:112" x14ac:dyDescent="0.25">
      <c r="A208" s="1" t="s">
        <v>74</v>
      </c>
      <c r="B208" s="13">
        <f>B193+B198+B203</f>
        <v>-83</v>
      </c>
      <c r="C208" s="13">
        <f t="shared" ref="C208:BA208" si="4070">C193+C198+C203</f>
        <v>-102</v>
      </c>
      <c r="D208" s="13">
        <f t="shared" si="4070"/>
        <v>-120</v>
      </c>
      <c r="E208" s="13">
        <f t="shared" si="4070"/>
        <v>-144</v>
      </c>
      <c r="F208" s="13">
        <f t="shared" si="4070"/>
        <v>-176</v>
      </c>
      <c r="G208" s="13">
        <f t="shared" si="4070"/>
        <v>-278</v>
      </c>
      <c r="H208" s="13">
        <f t="shared" si="4070"/>
        <v>-304.2</v>
      </c>
      <c r="I208" s="13">
        <f t="shared" si="4070"/>
        <v>-336.2</v>
      </c>
      <c r="J208" s="13">
        <f t="shared" si="4070"/>
        <v>-400.40000000000009</v>
      </c>
      <c r="K208" s="13">
        <f t="shared" si="4070"/>
        <v>-1560</v>
      </c>
      <c r="L208" s="13">
        <f t="shared" si="4070"/>
        <v>-563</v>
      </c>
      <c r="M208" s="13">
        <f t="shared" si="4070"/>
        <v>-663</v>
      </c>
      <c r="N208" s="13">
        <f t="shared" si="4070"/>
        <v>-672</v>
      </c>
      <c r="O208" s="13">
        <f t="shared" si="4070"/>
        <v>-786</v>
      </c>
      <c r="P208" s="13">
        <f t="shared" si="4070"/>
        <v>-773</v>
      </c>
      <c r="Q208" s="13">
        <f t="shared" si="4070"/>
        <v>-961</v>
      </c>
      <c r="R208" s="13">
        <f t="shared" si="4070"/>
        <v>-965</v>
      </c>
      <c r="S208" s="13">
        <f t="shared" si="4070"/>
        <v>-1047</v>
      </c>
      <c r="T208" s="13">
        <f t="shared" si="4070"/>
        <v>-1241</v>
      </c>
      <c r="U208" s="13">
        <f t="shared" si="4070"/>
        <v>-2065.1999999999998</v>
      </c>
      <c r="V208" s="13">
        <f t="shared" si="4070"/>
        <v>-1956</v>
      </c>
      <c r="W208" s="13">
        <f t="shared" si="4070"/>
        <v>-2101</v>
      </c>
      <c r="X208" s="13">
        <f t="shared" si="4070"/>
        <v>-2322</v>
      </c>
      <c r="Y208" s="13">
        <f t="shared" si="4070"/>
        <v>-2457</v>
      </c>
      <c r="Z208" s="13">
        <f t="shared" si="4070"/>
        <v>-2534</v>
      </c>
      <c r="AA208" s="13">
        <f t="shared" si="4070"/>
        <v>-2785</v>
      </c>
      <c r="AB208" s="13">
        <f t="shared" si="4070"/>
        <v>-2907</v>
      </c>
      <c r="AC208" s="13">
        <f t="shared" si="4070"/>
        <v>-3196</v>
      </c>
      <c r="AD208" s="13">
        <f t="shared" si="4070"/>
        <v>-3546</v>
      </c>
      <c r="AE208" s="13">
        <f t="shared" si="4070"/>
        <v>-3683</v>
      </c>
      <c r="AF208" s="13">
        <f t="shared" si="4070"/>
        <v>-3758</v>
      </c>
      <c r="AG208" s="13">
        <f t="shared" si="4070"/>
        <v>-4009</v>
      </c>
      <c r="AH208" s="13">
        <f t="shared" si="4070"/>
        <v>-4590</v>
      </c>
      <c r="AI208" s="13">
        <f t="shared" si="4070"/>
        <v>-5154</v>
      </c>
      <c r="AJ208" s="13">
        <f t="shared" si="4070"/>
        <v>-5528</v>
      </c>
      <c r="AK208" s="13">
        <f t="shared" si="4070"/>
        <v>-6298</v>
      </c>
      <c r="AL208" s="13">
        <f t="shared" si="4070"/>
        <v>-8944</v>
      </c>
      <c r="AM208" s="13">
        <f t="shared" si="4070"/>
        <v>-8953</v>
      </c>
      <c r="AN208" s="13">
        <f t="shared" si="4070"/>
        <v>-7312</v>
      </c>
      <c r="AO208" s="13">
        <f t="shared" si="4070"/>
        <v>-8732</v>
      </c>
      <c r="AP208" s="13">
        <f t="shared" si="4070"/>
        <v>-8385</v>
      </c>
      <c r="AQ208" s="13">
        <f t="shared" si="4070"/>
        <v>-8895</v>
      </c>
      <c r="AR208" s="13">
        <f t="shared" si="4070"/>
        <v>-9236</v>
      </c>
      <c r="AS208" s="13">
        <f t="shared" si="4070"/>
        <v>-10087</v>
      </c>
      <c r="AT208" s="13">
        <f t="shared" si="4070"/>
        <v>-9662</v>
      </c>
      <c r="AU208" s="13">
        <f t="shared" si="4070"/>
        <v>-11311</v>
      </c>
      <c r="AV208" s="13">
        <f t="shared" si="4070"/>
        <v>-12816</v>
      </c>
      <c r="AW208" s="13">
        <f t="shared" si="4070"/>
        <v>-14738</v>
      </c>
      <c r="AX208" s="13">
        <f t="shared" si="4070"/>
        <v>-13379</v>
      </c>
      <c r="AY208" s="13">
        <f t="shared" si="4070"/>
        <v>-15272</v>
      </c>
      <c r="AZ208" s="13">
        <f t="shared" si="4070"/>
        <v>-16334</v>
      </c>
      <c r="BA208" s="13">
        <f t="shared" si="4070"/>
        <v>-17430</v>
      </c>
      <c r="BB208" s="13">
        <f t="shared" ref="BB208:BD208" si="4071">BB193+BB198+BB203</f>
        <v>-15310</v>
      </c>
      <c r="BC208" s="13">
        <f t="shared" si="4071"/>
        <v>-16662</v>
      </c>
      <c r="BD208" s="13">
        <f t="shared" si="4071"/>
        <v>-14188</v>
      </c>
      <c r="BE208" s="13">
        <f t="shared" ref="BE208:BF208" si="4072">BE193+BE198+BE203</f>
        <v>-16032</v>
      </c>
      <c r="BF208" s="13">
        <f t="shared" si="4072"/>
        <v>-15997</v>
      </c>
      <c r="BG208" s="13">
        <f t="shared" ref="BG208:BH208" si="4073">BG193+BG198+BG203</f>
        <v>-16916</v>
      </c>
      <c r="BH208" s="13">
        <f t="shared" si="4073"/>
        <v>-15864</v>
      </c>
      <c r="BI208" s="13">
        <f t="shared" ref="BI208:BJ208" si="4074">BI193+BI198+BI203</f>
        <v>-16181</v>
      </c>
      <c r="BJ208" s="13">
        <f t="shared" si="4074"/>
        <v>-17187</v>
      </c>
      <c r="BK208" s="13">
        <f t="shared" ref="BK208:BL208" si="4075">BK193+BK198+BK203</f>
        <v>-18584</v>
      </c>
      <c r="BL208" s="13">
        <f t="shared" si="4075"/>
        <v>-21501</v>
      </c>
      <c r="BM208" s="13">
        <f t="shared" ref="BM208" si="4076">BM193+BM198+BM203</f>
        <v>-24243</v>
      </c>
      <c r="BN208" s="13">
        <f t="shared" ref="BN208:BQ208" si="4077">BN193+BN198+BN203</f>
        <v>-24335.7</v>
      </c>
      <c r="BO208" s="13">
        <f t="shared" si="4077"/>
        <v>-25105.25</v>
      </c>
      <c r="BP208" s="13">
        <f t="shared" si="4077"/>
        <v>-26328.7</v>
      </c>
      <c r="BQ208" s="13">
        <f t="shared" si="4077"/>
        <v>-28683.15</v>
      </c>
      <c r="BR208" s="13">
        <f>BR193+BR198+BR203</f>
        <v>-26463.735000000001</v>
      </c>
      <c r="BS208" s="13">
        <f t="shared" ref="BS208:BU208" si="4078">BS193+BS198+BS203</f>
        <v>-27298.807499999995</v>
      </c>
      <c r="BT208" s="13">
        <f t="shared" si="4078"/>
        <v>-28629.495000000003</v>
      </c>
      <c r="BU208" s="13">
        <f t="shared" si="4078"/>
        <v>-31188.307500000003</v>
      </c>
      <c r="BV208" s="13">
        <f t="shared" ref="BV208:CC208" si="4079">BV193+BV198+BV203</f>
        <v>-28456.503075000001</v>
      </c>
      <c r="BW208" s="13">
        <f t="shared" si="4079"/>
        <v>-29352.953437499997</v>
      </c>
      <c r="BX208" s="13">
        <f t="shared" si="4079"/>
        <v>-30784.059075000005</v>
      </c>
      <c r="BY208" s="13">
        <f t="shared" si="4079"/>
        <v>-33534.2613375</v>
      </c>
      <c r="BZ208" s="13">
        <f t="shared" si="4079"/>
        <v>-30247.309322999998</v>
      </c>
      <c r="CA208" s="13">
        <f t="shared" si="4079"/>
        <v>-31198.984624500001</v>
      </c>
      <c r="CB208" s="13">
        <f t="shared" si="4079"/>
        <v>-32720.321634000007</v>
      </c>
      <c r="CC208" s="13">
        <f t="shared" si="4079"/>
        <v>-35642.574891000004</v>
      </c>
      <c r="CD208" s="13">
        <f t="shared" ref="CD208:CG208" si="4080">CD193+CD198+CD203</f>
        <v>-31771.448051804997</v>
      </c>
      <c r="CE208" s="13">
        <f t="shared" si="4080"/>
        <v>-32770.247061667491</v>
      </c>
      <c r="CF208" s="13">
        <f t="shared" si="4080"/>
        <v>-34368.36169767</v>
      </c>
      <c r="CG208" s="13">
        <f t="shared" si="4080"/>
        <v>-37437.151090185012</v>
      </c>
      <c r="CH208" s="13">
        <f t="shared" ref="CH208:CK208" si="4081">CH193+CH198+CH203</f>
        <v>-33092.90483996227</v>
      </c>
      <c r="CI208" s="13">
        <f t="shared" si="4081"/>
        <v>-34132.598996481553</v>
      </c>
      <c r="CJ208" s="13">
        <f t="shared" si="4081"/>
        <v>-35797.275841727402</v>
      </c>
      <c r="CK208" s="13">
        <f t="shared" si="4081"/>
        <v>-38993.147482108056</v>
      </c>
      <c r="CL208" s="13"/>
      <c r="CM208" s="92">
        <f>SUM(B208:E208)</f>
        <v>-449</v>
      </c>
      <c r="CN208" s="13">
        <f>SUM(F208:I208)</f>
        <v>-1094.4000000000001</v>
      </c>
      <c r="CO208" s="92">
        <f>SUM(J208:M208)</f>
        <v>-3186.4</v>
      </c>
      <c r="CP208" s="13">
        <f>SUM(N208:Q208)</f>
        <v>-3192</v>
      </c>
      <c r="CQ208" s="92">
        <f>SUM(R208:U208)</f>
        <v>-5318.2</v>
      </c>
      <c r="CR208" s="13">
        <f>SUM(V208:Y208)</f>
        <v>-8836</v>
      </c>
      <c r="CS208" s="92">
        <f>SUM(Z208:AC208)</f>
        <v>-11422</v>
      </c>
      <c r="CT208" s="13">
        <f>SUM(AD208:AG208)</f>
        <v>-14996</v>
      </c>
      <c r="CU208" s="92">
        <f>SUM(AH208:AK208)</f>
        <v>-21570</v>
      </c>
      <c r="CV208" s="92">
        <f>SUM(AL208:AO208)</f>
        <v>-33941</v>
      </c>
      <c r="CW208" s="92">
        <f>SUM(AP208:AS208)</f>
        <v>-36603</v>
      </c>
      <c r="CX208" s="92">
        <f>SUM(AT208:AW208)</f>
        <v>-48527</v>
      </c>
      <c r="CY208" s="92">
        <f>SUM(AX208:BA208)</f>
        <v>-62415</v>
      </c>
      <c r="CZ208" s="92">
        <f>SUM(BB208:BE208)</f>
        <v>-62192</v>
      </c>
      <c r="DA208" s="92">
        <f>SUM(BF208:BI208)</f>
        <v>-64958</v>
      </c>
      <c r="DB208" s="13">
        <f>SUM(BJ208:BM208)</f>
        <v>-81515</v>
      </c>
      <c r="DC208" s="92">
        <f>SUM(BN208:BQ208)</f>
        <v>-104452.79999999999</v>
      </c>
      <c r="DD208" s="92">
        <f>SUM(BR208:BU208)</f>
        <v>-113580.345</v>
      </c>
      <c r="DE208" s="92">
        <f>SUM(BV208:BY208)</f>
        <v>-122127.77692500001</v>
      </c>
      <c r="DF208" s="92">
        <f>SUM(BZ208:CC208)</f>
        <v>-129809.19047250002</v>
      </c>
      <c r="DG208" s="92">
        <f>SUM(CD208:CG208)</f>
        <v>-136347.20790132749</v>
      </c>
      <c r="DH208" s="92">
        <f>SUM(CH208:CK208)</f>
        <v>-142015.92716027927</v>
      </c>
    </row>
    <row r="209" spans="1:117" ht="12" x14ac:dyDescent="0.3">
      <c r="A209" s="3" t="s">
        <v>3</v>
      </c>
      <c r="B209" s="16">
        <f t="shared" ref="B209:T209" si="4082">B208/B$157</f>
        <v>-0.24075416968817984</v>
      </c>
      <c r="C209" s="16">
        <f t="shared" si="4082"/>
        <v>-0.23652173913043478</v>
      </c>
      <c r="D209" s="16">
        <f t="shared" si="4082"/>
        <v>-0.2569593147751606</v>
      </c>
      <c r="E209" s="16">
        <f t="shared" si="4082"/>
        <v>-0.19705781731098188</v>
      </c>
      <c r="F209" s="16">
        <f t="shared" si="4082"/>
        <v>-0.24068376068376068</v>
      </c>
      <c r="G209" s="16">
        <f t="shared" si="4082"/>
        <v>-0.31075340934495865</v>
      </c>
      <c r="H209" s="16">
        <f t="shared" si="4082"/>
        <v>-0.31886792452830187</v>
      </c>
      <c r="I209" s="16">
        <f t="shared" si="4082"/>
        <v>-0.29725906277630415</v>
      </c>
      <c r="J209" s="16">
        <f t="shared" si="4082"/>
        <v>-0.37852145963320111</v>
      </c>
      <c r="K209" s="16">
        <f t="shared" si="4082"/>
        <v>-1.317877001525696</v>
      </c>
      <c r="L209" s="16">
        <f t="shared" si="4082"/>
        <v>-0.44607203072905438</v>
      </c>
      <c r="M209" s="16">
        <f t="shared" si="4082"/>
        <v>-0.41829652996845423</v>
      </c>
      <c r="N209" s="16">
        <f t="shared" si="4082"/>
        <v>-0.46090534979423869</v>
      </c>
      <c r="O209" s="16">
        <f t="shared" si="4082"/>
        <v>-0.43353557639271922</v>
      </c>
      <c r="P209" s="16">
        <f t="shared" si="4082"/>
        <v>-0.38343253968253971</v>
      </c>
      <c r="Q209" s="16">
        <f t="shared" si="4082"/>
        <v>-0.37176015473887813</v>
      </c>
      <c r="R209" s="16">
        <f t="shared" si="4082"/>
        <v>-0.38569144684252599</v>
      </c>
      <c r="S209" s="16">
        <f t="shared" si="4082"/>
        <v>-0.35979381443298969</v>
      </c>
      <c r="T209" s="16">
        <f t="shared" si="4082"/>
        <v>-0.38744926631283172</v>
      </c>
      <c r="U209" s="16">
        <f t="shared" ref="U209:BU209" si="4083">U208/U$157</f>
        <v>-0.53627629187224091</v>
      </c>
      <c r="V209" s="16">
        <f t="shared" si="4083"/>
        <v>-0.55207451312447076</v>
      </c>
      <c r="W209" s="16">
        <f t="shared" si="4083"/>
        <v>-0.51979218208807521</v>
      </c>
      <c r="X209" s="16">
        <f t="shared" si="4083"/>
        <v>-0.51588535880915354</v>
      </c>
      <c r="Y209" s="16">
        <f t="shared" si="4083"/>
        <v>-0.4206471494607088</v>
      </c>
      <c r="Z209" s="16">
        <f t="shared" si="4083"/>
        <v>-0.47082868821999257</v>
      </c>
      <c r="AA209" s="16">
        <f t="shared" si="4083"/>
        <v>-0.43272218769422</v>
      </c>
      <c r="AB209" s="16">
        <f t="shared" si="4083"/>
        <v>-0.41463414634146339</v>
      </c>
      <c r="AC209" s="16">
        <f t="shared" si="4083"/>
        <v>-0.36281076172096721</v>
      </c>
      <c r="AD209" s="16">
        <f t="shared" si="4083"/>
        <v>-0.44148406374501992</v>
      </c>
      <c r="AE209" s="16">
        <f t="shared" si="4083"/>
        <v>-0.39512927797446629</v>
      </c>
      <c r="AF209" s="16">
        <f t="shared" si="4083"/>
        <v>-0.36386522075910149</v>
      </c>
      <c r="AG209" s="16">
        <f t="shared" si="4083"/>
        <v>-0.30905026210299108</v>
      </c>
      <c r="AH209" s="16">
        <f t="shared" si="4083"/>
        <v>-0.38358682934982452</v>
      </c>
      <c r="AI209" s="16">
        <f t="shared" si="4083"/>
        <v>-0.38953971733051168</v>
      </c>
      <c r="AJ209" s="16">
        <f t="shared" si="4083"/>
        <v>-0.40270998761564797</v>
      </c>
      <c r="AK209" s="16">
        <f t="shared" si="4083"/>
        <v>-0.3723542627409247</v>
      </c>
      <c r="AL209" s="16">
        <f t="shared" si="4083"/>
        <v>-0.59322146315580027</v>
      </c>
      <c r="AM209" s="16">
        <f t="shared" si="4083"/>
        <v>-0.53021823457996509</v>
      </c>
      <c r="AN209" s="16">
        <f t="shared" si="4083"/>
        <v>-0.41423068207568547</v>
      </c>
      <c r="AO209" s="16">
        <f t="shared" si="4083"/>
        <v>-0.41419220187837968</v>
      </c>
      <c r="AP209" s="16">
        <f t="shared" si="4083"/>
        <v>-0.47274059874837909</v>
      </c>
      <c r="AQ209" s="16">
        <f t="shared" si="4083"/>
        <v>-0.47599935784235031</v>
      </c>
      <c r="AR209" s="16">
        <f t="shared" si="4083"/>
        <v>-0.4301816488122962</v>
      </c>
      <c r="AS209" s="16">
        <f t="shared" si="4083"/>
        <v>-0.3593260188087774</v>
      </c>
      <c r="AT209" s="16">
        <f t="shared" si="4083"/>
        <v>-0.36918726835046428</v>
      </c>
      <c r="AU209" s="16">
        <f t="shared" si="4083"/>
        <v>-0.3890016163978402</v>
      </c>
      <c r="AV209" s="16">
        <f t="shared" si="4083"/>
        <v>-0.44177869700103412</v>
      </c>
      <c r="AW209" s="16">
        <f t="shared" si="4083"/>
        <v>-0.43770603783671408</v>
      </c>
      <c r="AX209" s="16">
        <f t="shared" si="4083"/>
        <v>-0.47939658879174429</v>
      </c>
      <c r="AY209" s="16">
        <f t="shared" si="4083"/>
        <v>-0.52987301367011308</v>
      </c>
      <c r="AZ209" s="16">
        <f t="shared" si="4083"/>
        <v>-0.58937721007433064</v>
      </c>
      <c r="BA209" s="16">
        <f t="shared" si="4083"/>
        <v>-0.54189336235038088</v>
      </c>
      <c r="BB209" s="16">
        <f t="shared" si="4083"/>
        <v>-0.53447373014487698</v>
      </c>
      <c r="BC209" s="16">
        <f t="shared" si="4083"/>
        <v>-0.52070377199287476</v>
      </c>
      <c r="BD209" s="16">
        <f t="shared" si="4083"/>
        <v>-0.41550986938440815</v>
      </c>
      <c r="BE209" s="16">
        <f t="shared" ref="BE209:BF209" si="4084">BE208/BE$157</f>
        <v>-0.39969085786941239</v>
      </c>
      <c r="BF209" s="16">
        <f t="shared" si="4084"/>
        <v>-0.43881497736935948</v>
      </c>
      <c r="BG209" s="16">
        <f t="shared" ref="BG209:BH209" si="4085">BG208/BG$157</f>
        <v>-0.43295538890737373</v>
      </c>
      <c r="BH209" s="16">
        <f t="shared" si="4085"/>
        <v>-0.3908448101702432</v>
      </c>
      <c r="BI209" s="16">
        <f t="shared" ref="BI209:BJ209" si="4086">BI208/BI$157</f>
        <v>-0.33442182494574763</v>
      </c>
      <c r="BJ209" s="16">
        <f t="shared" si="4086"/>
        <v>-0.40617762442690364</v>
      </c>
      <c r="BK209" s="16">
        <f t="shared" ref="BK209:BL209" si="4087">BK208/BK$157</f>
        <v>-0.39111036282515366</v>
      </c>
      <c r="BL209" s="16">
        <f t="shared" si="4087"/>
        <v>-0.41959720541743101</v>
      </c>
      <c r="BM209" s="16">
        <f t="shared" ref="BM209" si="4088">BM208/BM$157</f>
        <v>-0.40477184312023107</v>
      </c>
      <c r="BN209" s="16">
        <f t="shared" si="4083"/>
        <v>-0.4352517483793219</v>
      </c>
      <c r="BO209" s="16">
        <f t="shared" si="4083"/>
        <v>-0.4255760433501799</v>
      </c>
      <c r="BP209" s="16">
        <f t="shared" si="4083"/>
        <v>-0.41921150272532776</v>
      </c>
      <c r="BQ209" s="16">
        <f t="shared" si="4083"/>
        <v>-0.39077850387506707</v>
      </c>
      <c r="BR209" s="16">
        <f t="shared" si="4083"/>
        <v>-0.39739510486438917</v>
      </c>
      <c r="BS209" s="16">
        <f t="shared" si="4083"/>
        <v>-0.38853382525553248</v>
      </c>
      <c r="BT209" s="16">
        <f t="shared" si="4083"/>
        <v>-0.38271304644921134</v>
      </c>
      <c r="BU209" s="16">
        <f t="shared" si="4083"/>
        <v>-0.35669544580850476</v>
      </c>
      <c r="BV209" s="16">
        <f t="shared" ref="BV209:CC209" si="4089">BV208/BV$157</f>
        <v>-0.37006266408268018</v>
      </c>
      <c r="BW209" s="16">
        <f t="shared" si="4089"/>
        <v>-0.36178478348771209</v>
      </c>
      <c r="BX209" s="16">
        <f t="shared" si="4089"/>
        <v>-0.35635358435166564</v>
      </c>
      <c r="BY209" s="16">
        <f t="shared" si="4089"/>
        <v>-0.33204258491676569</v>
      </c>
      <c r="BZ209" s="16">
        <f t="shared" si="4089"/>
        <v>-0.34813652550110541</v>
      </c>
      <c r="CA209" s="16">
        <f t="shared" si="4089"/>
        <v>-0.34033599597060388</v>
      </c>
      <c r="CB209" s="16">
        <f t="shared" si="4089"/>
        <v>-0.33522922601014116</v>
      </c>
      <c r="CC209" s="16">
        <f t="shared" si="4089"/>
        <v>-0.31229367231176336</v>
      </c>
      <c r="CD209" s="16">
        <f t="shared" ref="CD209:CG209" si="4090">CD208/CD$157</f>
        <v>-0.3294949961443423</v>
      </c>
      <c r="CE209" s="16">
        <f t="shared" si="4090"/>
        <v>-0.32210302473117114</v>
      </c>
      <c r="CF209" s="16">
        <f t="shared" si="4090"/>
        <v>-0.31726816703115174</v>
      </c>
      <c r="CG209" s="16">
        <f t="shared" si="4090"/>
        <v>-0.29552342582897567</v>
      </c>
      <c r="CH209" s="16">
        <f t="shared" ref="CH209:CK209" si="4091">CH208/CH$157</f>
        <v>-0.31371618142747232</v>
      </c>
      <c r="CI209" s="16">
        <f t="shared" si="4091"/>
        <v>-0.30666992981065455</v>
      </c>
      <c r="CJ209" s="16">
        <f t="shared" si="4091"/>
        <v>-0.30206256883361027</v>
      </c>
      <c r="CK209" s="16">
        <f t="shared" si="4091"/>
        <v>-0.28134248680509644</v>
      </c>
      <c r="CL209" s="34"/>
      <c r="CM209" s="92"/>
      <c r="CN209" s="13"/>
      <c r="CO209" s="92"/>
      <c r="CP209" s="13"/>
      <c r="CQ209" s="92"/>
      <c r="CR209" s="13"/>
      <c r="CS209" s="92"/>
      <c r="CT209" s="13"/>
      <c r="CU209" s="92"/>
      <c r="CV209" s="90">
        <f t="shared" ref="CV209:DC209" si="4092">CV208/CV$157</f>
        <v>-0.48009448841173186</v>
      </c>
      <c r="CW209" s="90">
        <f t="shared" si="4092"/>
        <v>-0.42578461252122934</v>
      </c>
      <c r="CX209" s="90">
        <f t="shared" si="4092"/>
        <v>-0.41149335617193394</v>
      </c>
      <c r="CY209" s="90">
        <f t="shared" si="4092"/>
        <v>-0.53525028085310744</v>
      </c>
      <c r="CZ209" s="90">
        <f t="shared" si="4092"/>
        <v>-0.46101956249397708</v>
      </c>
      <c r="DA209" s="90">
        <f t="shared" si="4092"/>
        <v>-0.39488145896656535</v>
      </c>
      <c r="DB209" s="16">
        <f t="shared" si="4092"/>
        <v>-0.40561789366307566</v>
      </c>
      <c r="DC209" s="90">
        <f t="shared" si="4092"/>
        <v>-0.41596711793408986</v>
      </c>
      <c r="DD209" s="90">
        <f>DD208/DD$157</f>
        <v>-0.3797434501966413</v>
      </c>
      <c r="DE209" s="90">
        <f>DE208/DE$157</f>
        <v>-0.35357304032565018</v>
      </c>
      <c r="DF209" s="90">
        <f>DF208/DF$157</f>
        <v>-0.33259505217236535</v>
      </c>
      <c r="DG209" s="90">
        <f>DG208/DG$157</f>
        <v>-0.31476618515714871</v>
      </c>
      <c r="DH209" s="90">
        <f>DH208/DH$157</f>
        <v>-0.29967884702493752</v>
      </c>
    </row>
    <row r="210" spans="1:117" ht="12" x14ac:dyDescent="0.3">
      <c r="A210" s="3" t="s">
        <v>1</v>
      </c>
      <c r="B210" s="15" t="s">
        <v>65</v>
      </c>
      <c r="C210" s="16">
        <f>IF(AND(B208&lt;0,C208&gt;0),"n/a",C208/B208-1)</f>
        <v>0.22891566265060237</v>
      </c>
      <c r="D210" s="16">
        <f t="shared" ref="D210:F210" si="4093">IF(AND(C208&lt;0,D208&gt;0),"n/a",D208/C208-1)</f>
        <v>0.17647058823529416</v>
      </c>
      <c r="E210" s="16">
        <f t="shared" si="4093"/>
        <v>0.19999999999999996</v>
      </c>
      <c r="F210" s="16">
        <f t="shared" si="4093"/>
        <v>0.22222222222222232</v>
      </c>
      <c r="G210" s="16">
        <f t="shared" ref="G210" si="4094">IF(AND(F208&lt;0,G208&gt;0),"n/a",G208/F208-1)</f>
        <v>0.57954545454545459</v>
      </c>
      <c r="H210" s="16">
        <f t="shared" ref="H210" si="4095">IF(AND(G208&lt;0,H208&gt;0),"n/a",H208/G208-1)</f>
        <v>9.4244604316546798E-2</v>
      </c>
      <c r="I210" s="16">
        <f t="shared" ref="I210" si="4096">IF(AND(H208&lt;0,I208&gt;0),"n/a",I208/H208-1)</f>
        <v>0.10519395134779752</v>
      </c>
      <c r="J210" s="16">
        <f t="shared" ref="J210" si="4097">IF(AND(I208&lt;0,J208&gt;0),"n/a",J208/I208-1)</f>
        <v>0.1909577632361692</v>
      </c>
      <c r="K210" s="16">
        <f t="shared" ref="K210" si="4098">IF(AND(J208&lt;0,K208&gt;0),"n/a",K208/J208-1)</f>
        <v>2.8961038961038952</v>
      </c>
      <c r="L210" s="16">
        <f t="shared" ref="L210" si="4099">IF(AND(K208&lt;0,L208&gt;0),"n/a",L208/K208-1)</f>
        <v>-0.63910256410256405</v>
      </c>
      <c r="M210" s="16">
        <f t="shared" ref="M210" si="4100">IF(AND(L208&lt;0,M208&gt;0),"n/a",M208/L208-1)</f>
        <v>0.17761989342806395</v>
      </c>
      <c r="N210" s="16">
        <f t="shared" ref="N210" si="4101">IF(AND(M208&lt;0,N208&gt;0),"n/a",N208/M208-1)</f>
        <v>1.3574660633484115E-2</v>
      </c>
      <c r="O210" s="16">
        <f t="shared" ref="O210" si="4102">IF(AND(N208&lt;0,O208&gt;0),"n/a",O208/N208-1)</f>
        <v>0.16964285714285721</v>
      </c>
      <c r="P210" s="16">
        <f t="shared" ref="P210" si="4103">IF(AND(O208&lt;0,P208&gt;0),"n/a",P208/O208-1)</f>
        <v>-1.653944020356235E-2</v>
      </c>
      <c r="Q210" s="16">
        <f t="shared" ref="Q210" si="4104">IF(AND(P208&lt;0,Q208&gt;0),"n/a",Q208/P208-1)</f>
        <v>0.24320827943078904</v>
      </c>
      <c r="R210" s="16">
        <f t="shared" ref="R210" si="4105">IF(AND(Q208&lt;0,R208&gt;0),"n/a",R208/Q208-1)</f>
        <v>4.1623309053069324E-3</v>
      </c>
      <c r="S210" s="16">
        <f t="shared" ref="S210" si="4106">IF(AND(R208&lt;0,S208&gt;0),"n/a",S208/R208-1)</f>
        <v>8.4974093264248651E-2</v>
      </c>
      <c r="T210" s="16">
        <f t="shared" ref="T210" si="4107">IF(AND(S208&lt;0,T208&gt;0),"n/a",T208/S208-1)</f>
        <v>0.18529130850047748</v>
      </c>
      <c r="U210" s="16">
        <f t="shared" ref="U210" si="4108">IF(AND(T208&lt;0,U208&gt;0),"n/a",U208/T208-1)</f>
        <v>0.66414182111200626</v>
      </c>
      <c r="V210" s="16">
        <f t="shared" ref="V210" si="4109">IF(AND(U208&lt;0,V208&gt;0),"n/a",V208/U208-1)</f>
        <v>-5.2876234747239903E-2</v>
      </c>
      <c r="W210" s="16">
        <f t="shared" ref="W210" si="4110">IF(AND(V208&lt;0,W208&gt;0),"n/a",W208/V208-1)</f>
        <v>7.4130879345603251E-2</v>
      </c>
      <c r="X210" s="16">
        <f t="shared" ref="X210" si="4111">IF(AND(W208&lt;0,X208&gt;0),"n/a",X208/W208-1)</f>
        <v>0.10518800571156595</v>
      </c>
      <c r="Y210" s="16">
        <f t="shared" ref="Y210" si="4112">IF(AND(X208&lt;0,Y208&gt;0),"n/a",Y208/X208-1)</f>
        <v>5.8139534883721034E-2</v>
      </c>
      <c r="Z210" s="16">
        <f t="shared" ref="Z210" si="4113">IF(AND(Y208&lt;0,Z208&gt;0),"n/a",Z208/Y208-1)</f>
        <v>3.1339031339031376E-2</v>
      </c>
      <c r="AA210" s="16">
        <f t="shared" ref="AA210" si="4114">IF(AND(Z208&lt;0,AA208&gt;0),"n/a",AA208/Z208-1)</f>
        <v>9.9052880820836631E-2</v>
      </c>
      <c r="AB210" s="16">
        <f t="shared" ref="AB210" si="4115">IF(AND(AA208&lt;0,AB208&gt;0),"n/a",AB208/AA208-1)</f>
        <v>4.380610412926389E-2</v>
      </c>
      <c r="AC210" s="16">
        <f t="shared" ref="AC210" si="4116">IF(AND(AB208&lt;0,AC208&gt;0),"n/a",AC208/AB208-1)</f>
        <v>9.9415204678362512E-2</v>
      </c>
      <c r="AD210" s="16">
        <f t="shared" ref="AD210" si="4117">IF(AND(AC208&lt;0,AD208&gt;0),"n/a",AD208/AC208-1)</f>
        <v>0.10951188986232796</v>
      </c>
      <c r="AE210" s="16">
        <f t="shared" ref="AE210" si="4118">IF(AND(AD208&lt;0,AE208&gt;0),"n/a",AE208/AD208-1)</f>
        <v>3.8635081782289804E-2</v>
      </c>
      <c r="AF210" s="16">
        <f t="shared" ref="AF210" si="4119">IF(AND(AE208&lt;0,AF208&gt;0),"n/a",AF208/AE208-1)</f>
        <v>2.0363833831115841E-2</v>
      </c>
      <c r="AG210" s="16">
        <f t="shared" ref="AG210" si="4120">IF(AND(AF208&lt;0,AG208&gt;0),"n/a",AG208/AF208-1)</f>
        <v>6.679084619478437E-2</v>
      </c>
      <c r="AH210" s="16">
        <f t="shared" ref="AH210" si="4121">IF(AND(AG208&lt;0,AH208&gt;0),"n/a",AH208/AG208-1)</f>
        <v>0.14492392117735098</v>
      </c>
      <c r="AI210" s="16">
        <f t="shared" ref="AI210" si="4122">IF(AND(AH208&lt;0,AI208&gt;0),"n/a",AI208/AH208-1)</f>
        <v>0.12287581699346406</v>
      </c>
      <c r="AJ210" s="16">
        <f t="shared" ref="AJ210" si="4123">IF(AND(AI208&lt;0,AJ208&gt;0),"n/a",AJ208/AI208-1)</f>
        <v>7.2564998059759356E-2</v>
      </c>
      <c r="AK210" s="16">
        <f t="shared" ref="AK210" si="4124">IF(AND(AJ208&lt;0,AK208&gt;0),"n/a",AK208/AJ208-1)</f>
        <v>0.1392908827785817</v>
      </c>
      <c r="AL210" s="16">
        <f t="shared" ref="AL210" si="4125">IF(AND(AK208&lt;0,AL208&gt;0),"n/a",AL208/AK208-1)</f>
        <v>0.42013337567481734</v>
      </c>
      <c r="AM210" s="16">
        <f t="shared" ref="AM210" si="4126">IF(AND(AL208&lt;0,AM208&gt;0),"n/a",AM208/AL208-1)</f>
        <v>1.0062611806798127E-3</v>
      </c>
      <c r="AN210" s="16">
        <f t="shared" ref="AN210" si="4127">IF(AND(AM208&lt;0,AN208&gt;0),"n/a",AN208/AM208-1)</f>
        <v>-0.18329051714509104</v>
      </c>
      <c r="AO210" s="16">
        <f t="shared" ref="AO210" si="4128">IF(AND(AN208&lt;0,AO208&gt;0),"n/a",AO208/AN208-1)</f>
        <v>0.19420131291028442</v>
      </c>
      <c r="AP210" s="16">
        <f t="shared" ref="AP210" si="4129">IF(AND(AO208&lt;0,AP208&gt;0),"n/a",AP208/AO208-1)</f>
        <v>-3.9738891433806711E-2</v>
      </c>
      <c r="AQ210" s="16">
        <f t="shared" ref="AQ210" si="4130">IF(AND(AP208&lt;0,AQ208&gt;0),"n/a",AQ208/AP208-1)</f>
        <v>6.0822898032200312E-2</v>
      </c>
      <c r="AR210" s="16">
        <f t="shared" ref="AR210" si="4131">IF(AND(AQ208&lt;0,AR208&gt;0),"n/a",AR208/AQ208-1)</f>
        <v>3.8336143901068098E-2</v>
      </c>
      <c r="AS210" s="16">
        <f t="shared" ref="AS210" si="4132">IF(AND(AR208&lt;0,AS208&gt;0),"n/a",AS208/AR208-1)</f>
        <v>9.2139454309224877E-2</v>
      </c>
      <c r="AT210" s="16">
        <f t="shared" ref="AT210" si="4133">IF(AND(AS208&lt;0,AT208&gt;0),"n/a",AT208/AS208-1)</f>
        <v>-4.2133439080003998E-2</v>
      </c>
      <c r="AU210" s="16">
        <f t="shared" ref="AU210" si="4134">IF(AND(AT208&lt;0,AU208&gt;0),"n/a",AU208/AT208-1)</f>
        <v>0.17066859863382322</v>
      </c>
      <c r="AV210" s="16">
        <f t="shared" ref="AV210" si="4135">IF(AND(AU208&lt;0,AV208&gt;0),"n/a",AV208/AU208-1)</f>
        <v>0.1330563168596941</v>
      </c>
      <c r="AW210" s="16">
        <f t="shared" ref="AW210" si="4136">IF(AND(AV208&lt;0,AW208&gt;0),"n/a",AW208/AV208-1)</f>
        <v>0.14996878901373289</v>
      </c>
      <c r="AX210" s="16">
        <f t="shared" ref="AX210" si="4137">IF(AND(AW208&lt;0,AX208&gt;0),"n/a",AX208/AW208-1)</f>
        <v>-9.2210612023341021E-2</v>
      </c>
      <c r="AY210" s="16">
        <f t="shared" ref="AY210" si="4138">IF(AND(AX208&lt;0,AY208&gt;0),"n/a",AY208/AX208-1)</f>
        <v>0.14149039539576957</v>
      </c>
      <c r="AZ210" s="16">
        <f t="shared" ref="AZ210" si="4139">IF(AND(AY208&lt;0,AZ208&gt;0),"n/a",AZ208/AY208-1)</f>
        <v>6.9539025667888943E-2</v>
      </c>
      <c r="BA210" s="16">
        <f t="shared" ref="BA210" si="4140">IF(AND(AZ208&lt;0,BA208&gt;0),"n/a",BA208/AZ208-1)</f>
        <v>6.7099302069303368E-2</v>
      </c>
      <c r="BB210" s="16">
        <f t="shared" ref="BB210" si="4141">IF(AND(BA208&lt;0,BB208&gt;0),"n/a",BB208/BA208-1)</f>
        <v>-0.12162937464142287</v>
      </c>
      <c r="BC210" s="16">
        <f t="shared" ref="BC210" si="4142">IF(AND(BB208&lt;0,BC208&gt;0),"n/a",BC208/BB208-1)</f>
        <v>8.8308295231874556E-2</v>
      </c>
      <c r="BD210" s="16">
        <f t="shared" ref="BD210:BM210" si="4143">IF(AND(BC208&lt;0,BD208&gt;0),"n/a",BD208/BC208-1)</f>
        <v>-0.14848157484095548</v>
      </c>
      <c r="BE210" s="16">
        <f t="shared" si="4143"/>
        <v>0.12996898787707911</v>
      </c>
      <c r="BF210" s="16">
        <f t="shared" si="4143"/>
        <v>-2.1831337325349809E-3</v>
      </c>
      <c r="BG210" s="16">
        <f t="shared" si="4143"/>
        <v>5.7448271550915697E-2</v>
      </c>
      <c r="BH210" s="16">
        <f t="shared" si="4143"/>
        <v>-6.2189642941593792E-2</v>
      </c>
      <c r="BI210" s="16">
        <f t="shared" si="4143"/>
        <v>1.9982349974785762E-2</v>
      </c>
      <c r="BJ210" s="16">
        <f t="shared" si="4143"/>
        <v>6.2171682837896203E-2</v>
      </c>
      <c r="BK210" s="16">
        <f t="shared" si="4143"/>
        <v>8.128236457787863E-2</v>
      </c>
      <c r="BL210" s="16">
        <f t="shared" si="4143"/>
        <v>0.15696297890658628</v>
      </c>
      <c r="BM210" s="16">
        <f t="shared" si="4143"/>
        <v>0.12752895214176085</v>
      </c>
      <c r="BN210" s="16">
        <f t="shared" ref="BN210" si="4144">IF(AND(BM208&lt;0,BN208&gt;0),"n/a",BN208/BM208-1)</f>
        <v>3.8237841851256338E-3</v>
      </c>
      <c r="BO210" s="16">
        <f t="shared" ref="BO210" si="4145">IF(AND(BN208&lt;0,BO208&gt;0),"n/a",BO208/BN208-1)</f>
        <v>3.1622266875413363E-2</v>
      </c>
      <c r="BP210" s="16">
        <f t="shared" ref="BP210" si="4146">IF(AND(BO208&lt;0,BP208&gt;0),"n/a",BP208/BO208-1)</f>
        <v>4.8732834765636612E-2</v>
      </c>
      <c r="BQ210" s="16">
        <f t="shared" ref="BQ210" si="4147">IF(AND(BP208&lt;0,BQ208&gt;0),"n/a",BQ208/BP208-1)</f>
        <v>8.9425227983151556E-2</v>
      </c>
      <c r="BR210" s="34">
        <f>IF(AND(BQ208&lt;0,BR208&gt;0),"n/a",BR208/BQ208-1)</f>
        <v>-7.7376961735374228E-2</v>
      </c>
      <c r="BS210" s="34">
        <f t="shared" ref="BS210" si="4148">IF(AND(BR208&lt;0,BS208&gt;0),"n/a",BS208/BR208-1)</f>
        <v>3.1555353014228515E-2</v>
      </c>
      <c r="BT210" s="34">
        <f t="shared" ref="BT210" si="4149">IF(AND(BS208&lt;0,BT208&gt;0),"n/a",BT208/BS208-1)</f>
        <v>4.8745261125417549E-2</v>
      </c>
      <c r="BU210" s="34">
        <f t="shared" ref="BU210" si="4150">IF(AND(BT208&lt;0,BU208&gt;0),"n/a",BU208/BT208-1)</f>
        <v>8.9376794805496873E-2</v>
      </c>
      <c r="BV210" s="34">
        <f t="shared" ref="BV210" si="4151">IF(AND(BU208&lt;0,BV208&gt;0),"n/a",BV208/BU208-1)</f>
        <v>-8.7590659576509577E-2</v>
      </c>
      <c r="BW210" s="34">
        <f t="shared" ref="BW210" si="4152">IF(AND(BV208&lt;0,BW208&gt;0),"n/a",BW208/BV208-1)</f>
        <v>3.1502478014860502E-2</v>
      </c>
      <c r="BX210" s="34">
        <f t="shared" ref="BX210" si="4153">IF(AND(BW208&lt;0,BX208&gt;0),"n/a",BX208/BW208-1)</f>
        <v>4.8755081513252252E-2</v>
      </c>
      <c r="BY210" s="34">
        <f t="shared" ref="BY210" si="4154">IF(AND(BX208&lt;0,BY208&gt;0),"n/a",BY208/BX208-1)</f>
        <v>8.9338519517507597E-2</v>
      </c>
      <c r="BZ210" s="34">
        <f t="shared" ref="BZ210" si="4155">IF(AND(BY208&lt;0,BZ208&gt;0),"n/a",BZ208/BY208-1)</f>
        <v>-9.8017725257730337E-2</v>
      </c>
      <c r="CA210" s="34">
        <f t="shared" ref="CA210" si="4156">IF(AND(BZ208&lt;0,CA208&gt;0),"n/a",CA208/BZ208-1)</f>
        <v>3.146313912875387E-2</v>
      </c>
      <c r="CB210" s="34">
        <f t="shared" ref="CB210" si="4157">IF(AND(CA208&lt;0,CB208&gt;0),"n/a",CB208/CA208-1)</f>
        <v>4.8762388513930333E-2</v>
      </c>
      <c r="CC210" s="34">
        <f t="shared" ref="CC210" si="4158">IF(AND(CB208&lt;0,CC208&gt;0),"n/a",CC208/CB208-1)</f>
        <v>8.9310040704595473E-2</v>
      </c>
      <c r="CD210" s="34">
        <f t="shared" ref="CD210" si="4159">IF(AND(CC208&lt;0,CD208&gt;0),"n/a",CD208/CC208-1)</f>
        <v>-0.10860962910321315</v>
      </c>
      <c r="CE210" s="34">
        <f t="shared" ref="CE210" si="4160">IF(AND(CD208&lt;0,CE208&gt;0),"n/a",CE208/CD208-1)</f>
        <v>3.143699991998794E-2</v>
      </c>
      <c r="CF210" s="34">
        <f t="shared" ref="CF210" si="4161">IF(AND(CE208&lt;0,CF208&gt;0),"n/a",CF208/CE208-1)</f>
        <v>4.8767244049004344E-2</v>
      </c>
      <c r="CG210" s="34">
        <f t="shared" ref="CG210" si="4162">IF(AND(CF208&lt;0,CG208&gt;0),"n/a",CG208/CF208-1)</f>
        <v>8.9291116623783084E-2</v>
      </c>
      <c r="CH210" s="34">
        <f t="shared" ref="CH210" si="4163">IF(AND(CG208&lt;0,CH208&gt;0),"n/a",CH208/CG208-1)</f>
        <v>-0.11604104809571592</v>
      </c>
      <c r="CI210" s="34">
        <f t="shared" ref="CI210" si="4164">IF(AND(CH208&lt;0,CI208&gt;0),"n/a",CI208/CH208-1)</f>
        <v>3.1417434085863949E-2</v>
      </c>
      <c r="CJ210" s="34">
        <f t="shared" ref="CJ210" si="4165">IF(AND(CI208&lt;0,CJ208&gt;0),"n/a",CJ208/CI208-1)</f>
        <v>4.8770878696270614E-2</v>
      </c>
      <c r="CK210" s="34">
        <f t="shared" ref="CK210" si="4166">IF(AND(CJ208&lt;0,CK208&gt;0),"n/a",CK208/CJ208-1)</f>
        <v>8.9276950975564429E-2</v>
      </c>
      <c r="CL210" s="34"/>
      <c r="CM210" s="89" t="s">
        <v>65</v>
      </c>
      <c r="CN210" s="15" t="s">
        <v>65</v>
      </c>
      <c r="CO210" s="89" t="s">
        <v>65</v>
      </c>
      <c r="CP210" s="15" t="s">
        <v>65</v>
      </c>
      <c r="CQ210" s="89" t="s">
        <v>65</v>
      </c>
      <c r="CR210" s="15" t="s">
        <v>65</v>
      </c>
      <c r="CS210" s="89" t="s">
        <v>65</v>
      </c>
      <c r="CT210" s="15" t="s">
        <v>65</v>
      </c>
      <c r="CU210" s="89" t="s">
        <v>65</v>
      </c>
      <c r="CV210" s="89" t="s">
        <v>65</v>
      </c>
      <c r="CW210" s="89" t="s">
        <v>65</v>
      </c>
      <c r="CX210" s="89" t="s">
        <v>65</v>
      </c>
      <c r="CY210" s="89" t="s">
        <v>65</v>
      </c>
      <c r="CZ210" s="89" t="s">
        <v>65</v>
      </c>
      <c r="DA210" s="89" t="s">
        <v>65</v>
      </c>
      <c r="DB210" s="15" t="s">
        <v>65</v>
      </c>
      <c r="DC210" s="89" t="s">
        <v>65</v>
      </c>
      <c r="DD210" s="89" t="s">
        <v>65</v>
      </c>
      <c r="DE210" s="89" t="s">
        <v>65</v>
      </c>
      <c r="DF210" s="89" t="s">
        <v>65</v>
      </c>
      <c r="DG210" s="89" t="s">
        <v>65</v>
      </c>
      <c r="DH210" s="89" t="s">
        <v>65</v>
      </c>
      <c r="DK210" s="57"/>
      <c r="DL210" s="57"/>
      <c r="DM210" s="57"/>
    </row>
    <row r="211" spans="1:117" ht="12" x14ac:dyDescent="0.3">
      <c r="A211" s="3" t="s">
        <v>2</v>
      </c>
      <c r="B211" s="15" t="s">
        <v>65</v>
      </c>
      <c r="C211" s="15" t="s">
        <v>65</v>
      </c>
      <c r="D211" s="15" t="s">
        <v>65</v>
      </c>
      <c r="E211" s="15" t="s">
        <v>65</v>
      </c>
      <c r="F211" s="16">
        <f>IF(AND(B208&lt;0,F208&gt;0),"n/a",F208/B208-1)</f>
        <v>1.1204819277108435</v>
      </c>
      <c r="G211" s="16">
        <f t="shared" ref="G211:BM211" si="4167">IF(AND(C208&lt;0,G208&gt;0),"n/a",G208/C208-1)</f>
        <v>1.7254901960784315</v>
      </c>
      <c r="H211" s="16">
        <f t="shared" si="4167"/>
        <v>1.5349999999999997</v>
      </c>
      <c r="I211" s="16">
        <f t="shared" si="4167"/>
        <v>1.3347222222222221</v>
      </c>
      <c r="J211" s="16">
        <f t="shared" si="4167"/>
        <v>1.2750000000000004</v>
      </c>
      <c r="K211" s="16">
        <f t="shared" si="4167"/>
        <v>4.6115107913669062</v>
      </c>
      <c r="L211" s="16">
        <f t="shared" si="4167"/>
        <v>0.85075608152531235</v>
      </c>
      <c r="M211" s="16">
        <f t="shared" si="4167"/>
        <v>0.9720404521118382</v>
      </c>
      <c r="N211" s="16">
        <f t="shared" si="4167"/>
        <v>0.67832167832167789</v>
      </c>
      <c r="O211" s="16">
        <f t="shared" si="4167"/>
        <v>-0.49615384615384617</v>
      </c>
      <c r="P211" s="16">
        <f t="shared" si="4167"/>
        <v>0.37300177619893438</v>
      </c>
      <c r="Q211" s="16">
        <f t="shared" si="4167"/>
        <v>0.44947209653092002</v>
      </c>
      <c r="R211" s="16">
        <f t="shared" si="4167"/>
        <v>0.43601190476190466</v>
      </c>
      <c r="S211" s="16">
        <f t="shared" si="4167"/>
        <v>0.33206106870229002</v>
      </c>
      <c r="T211" s="16">
        <f t="shared" si="4167"/>
        <v>0.60543337645536877</v>
      </c>
      <c r="U211" s="16">
        <f t="shared" si="4167"/>
        <v>1.1490114464099892</v>
      </c>
      <c r="V211" s="16">
        <f t="shared" si="4167"/>
        <v>1.0269430051813471</v>
      </c>
      <c r="W211" s="16">
        <f t="shared" si="4167"/>
        <v>1.0066857688634192</v>
      </c>
      <c r="X211" s="16">
        <f t="shared" si="4167"/>
        <v>0.87107171635777592</v>
      </c>
      <c r="Y211" s="16">
        <f t="shared" si="4167"/>
        <v>0.18971528181289954</v>
      </c>
      <c r="Z211" s="16">
        <f t="shared" si="4167"/>
        <v>0.29550102249488752</v>
      </c>
      <c r="AA211" s="16">
        <f t="shared" si="4167"/>
        <v>0.32555925749643033</v>
      </c>
      <c r="AB211" s="16">
        <f t="shared" si="4167"/>
        <v>0.25193798449612403</v>
      </c>
      <c r="AC211" s="16">
        <f t="shared" si="4167"/>
        <v>0.30077330077330067</v>
      </c>
      <c r="AD211" s="16">
        <f t="shared" si="4167"/>
        <v>0.39936858721389101</v>
      </c>
      <c r="AE211" s="16">
        <f t="shared" si="4167"/>
        <v>0.32244165170556549</v>
      </c>
      <c r="AF211" s="16">
        <f t="shared" si="4167"/>
        <v>0.29274165806673547</v>
      </c>
      <c r="AG211" s="16">
        <f t="shared" si="4167"/>
        <v>0.25438047559449317</v>
      </c>
      <c r="AH211" s="16">
        <f t="shared" si="4167"/>
        <v>0.29441624365482233</v>
      </c>
      <c r="AI211" s="16">
        <f t="shared" si="4167"/>
        <v>0.39940266087428733</v>
      </c>
      <c r="AJ211" s="16">
        <f t="shared" si="4167"/>
        <v>0.47099521021820112</v>
      </c>
      <c r="AK211" s="16">
        <f t="shared" si="4167"/>
        <v>0.57096532801197308</v>
      </c>
      <c r="AL211" s="16">
        <f t="shared" si="4167"/>
        <v>0.94858387799564281</v>
      </c>
      <c r="AM211" s="16">
        <f t="shared" si="4167"/>
        <v>0.7370974000776096</v>
      </c>
      <c r="AN211" s="16">
        <f t="shared" si="4167"/>
        <v>0.32272069464544129</v>
      </c>
      <c r="AO211" s="16">
        <f t="shared" si="4167"/>
        <v>0.38647189583994912</v>
      </c>
      <c r="AP211" s="16">
        <f t="shared" si="4167"/>
        <v>-6.25E-2</v>
      </c>
      <c r="AQ211" s="16">
        <f t="shared" si="4167"/>
        <v>-6.4782754384005159E-3</v>
      </c>
      <c r="AR211" s="16">
        <f t="shared" si="4167"/>
        <v>0.26312910284463897</v>
      </c>
      <c r="AS211" s="16">
        <f t="shared" si="4167"/>
        <v>0.15517636280348146</v>
      </c>
      <c r="AT211" s="16">
        <f t="shared" si="4167"/>
        <v>0.15229576624925456</v>
      </c>
      <c r="AU211" s="16">
        <f t="shared" si="4167"/>
        <v>0.27161326587970769</v>
      </c>
      <c r="AV211" s="16">
        <f t="shared" si="4167"/>
        <v>0.38761368557817244</v>
      </c>
      <c r="AW211" s="16">
        <f t="shared" si="4167"/>
        <v>0.46108852979081982</v>
      </c>
      <c r="AX211" s="16">
        <f t="shared" si="4167"/>
        <v>0.38470296004967919</v>
      </c>
      <c r="AY211" s="16">
        <f t="shared" si="4167"/>
        <v>0.35019008045265676</v>
      </c>
      <c r="AZ211" s="16">
        <f t="shared" si="4167"/>
        <v>0.27450062421972543</v>
      </c>
      <c r="BA211" s="16">
        <f t="shared" si="4167"/>
        <v>0.18265707694395439</v>
      </c>
      <c r="BB211" s="16">
        <f t="shared" si="4167"/>
        <v>0.14433066746393597</v>
      </c>
      <c r="BC211" s="16">
        <f t="shared" si="4167"/>
        <v>9.1016238868517618E-2</v>
      </c>
      <c r="BD211" s="16">
        <f t="shared" si="4167"/>
        <v>-0.13138239255540585</v>
      </c>
      <c r="BE211" s="16">
        <f t="shared" si="4167"/>
        <v>-8.0206540447504304E-2</v>
      </c>
      <c r="BF211" s="16">
        <f t="shared" si="4167"/>
        <v>4.4872632266492518E-2</v>
      </c>
      <c r="BG211" s="16">
        <f t="shared" si="4167"/>
        <v>1.5244268395150584E-2</v>
      </c>
      <c r="BH211" s="16">
        <f t="shared" si="4167"/>
        <v>0.11812799548914565</v>
      </c>
      <c r="BI211" s="16">
        <f t="shared" si="4167"/>
        <v>9.2939121756487886E-3</v>
      </c>
      <c r="BJ211" s="16">
        <f t="shared" si="4167"/>
        <v>7.4388947927736426E-2</v>
      </c>
      <c r="BK211" s="16">
        <f t="shared" si="4167"/>
        <v>9.8604871127926152E-2</v>
      </c>
      <c r="BL211" s="16">
        <f t="shared" si="4167"/>
        <v>0.35533282904689867</v>
      </c>
      <c r="BM211" s="16">
        <f t="shared" si="4167"/>
        <v>0.49823867498918495</v>
      </c>
      <c r="BN211" s="16">
        <f t="shared" ref="BN211" si="4168">IF(AND(BJ208&lt;0,BN208&gt;0),"n/a",BN208/BJ208-1)</f>
        <v>0.41593646360621395</v>
      </c>
      <c r="BO211" s="16">
        <f t="shared" ref="BO211" si="4169">IF(AND(BK208&lt;0,BO208&gt;0),"n/a",BO208/BK208-1)</f>
        <v>0.35090669393026253</v>
      </c>
      <c r="BP211" s="16">
        <f t="shared" ref="BP211" si="4170">IF(AND(BL208&lt;0,BP208&gt;0),"n/a",BP208/BL208-1)</f>
        <v>0.22453374261662251</v>
      </c>
      <c r="BQ211" s="16">
        <f t="shared" ref="BQ211" si="4171">IF(AND(BM208&lt;0,BQ208&gt;0),"n/a",BQ208/BM208-1)</f>
        <v>0.18315183764385612</v>
      </c>
      <c r="BR211" s="34">
        <f>IF(AND(BN208&lt;0,BR208&gt;0),"n/a",BR208/BN208-1)</f>
        <v>8.7444988227172393E-2</v>
      </c>
      <c r="BS211" s="34">
        <f t="shared" ref="BS211" si="4172">IF(AND(BO208&lt;0,BS208&gt;0),"n/a",BS208/BO208-1)</f>
        <v>8.7374453550552067E-2</v>
      </c>
      <c r="BT211" s="34">
        <f t="shared" ref="BT211" si="4173">IF(AND(BP208&lt;0,BT208&gt;0),"n/a",BT208/BP208-1)</f>
        <v>8.7387337772089069E-2</v>
      </c>
      <c r="BU211" s="34">
        <f t="shared" ref="BU211" si="4174">IF(AND(BQ208&lt;0,BU208&gt;0),"n/a",BU208/BQ208-1)</f>
        <v>8.7338995194042424E-2</v>
      </c>
      <c r="BV211" s="34">
        <f t="shared" ref="BV211" si="4175">IF(AND(BR208&lt;0,BV208&gt;0),"n/a",BV208/BR208-1)</f>
        <v>7.5301845147708768E-2</v>
      </c>
      <c r="BW211" s="34">
        <f t="shared" ref="BW211" si="4176">IF(AND(BS208&lt;0,BW208&gt;0),"n/a",BW208/BS208-1)</f>
        <v>7.5246727810363234E-2</v>
      </c>
      <c r="BX211" s="34">
        <f t="shared" ref="BX211" si="4177">IF(AND(BT208&lt;0,BX208&gt;0),"n/a",BX208/BT208-1)</f>
        <v>7.5256796356345079E-2</v>
      </c>
      <c r="BY211" s="34">
        <f t="shared" ref="BY211" si="4178">IF(AND(BU208&lt;0,BY208&gt;0),"n/a",BY208/BU208-1)</f>
        <v>7.5219017174946057E-2</v>
      </c>
      <c r="BZ211" s="34">
        <f t="shared" ref="BZ211" si="4179">IF(AND(BV208&lt;0,BZ208&gt;0),"n/a",BZ208/BV208-1)</f>
        <v>6.2931353275563984E-2</v>
      </c>
      <c r="CA211" s="34">
        <f t="shared" ref="CA211" si="4180">IF(AND(BW208&lt;0,CA208&gt;0),"n/a",CA208/BW208-1)</f>
        <v>6.2890815771935227E-2</v>
      </c>
      <c r="CB211" s="34">
        <f t="shared" ref="CB211" si="4181">IF(AND(BX208&lt;0,CB208&gt;0),"n/a",CB208/BX208-1)</f>
        <v>6.2898221260641263E-2</v>
      </c>
      <c r="CC211" s="34">
        <f t="shared" ref="CC211" si="4182">IF(AND(BY208&lt;0,CC208&gt;0),"n/a",CC208/BY208-1)</f>
        <v>6.2870433682174598E-2</v>
      </c>
      <c r="CD211" s="34">
        <f t="shared" ref="CD211" si="4183">IF(AND(BZ208&lt;0,CD208&gt;0),"n/a",CD208/BZ208-1)</f>
        <v>5.0389233386985754E-2</v>
      </c>
      <c r="CE211" s="34">
        <f t="shared" ref="CE211" si="4184">IF(AND(CA208&lt;0,CE208&gt;0),"n/a",CE208/CA208-1)</f>
        <v>5.0362614555526486E-2</v>
      </c>
      <c r="CF211" s="34">
        <f t="shared" ref="CF211" si="4185">IF(AND(CB208&lt;0,CF208&gt;0),"n/a",CF208/CB208-1)</f>
        <v>5.0367477499288826E-2</v>
      </c>
      <c r="CG211" s="34">
        <f t="shared" ref="CG211" si="4186">IF(AND(CC208&lt;0,CG208&gt;0),"n/a",CG208/CC208-1)</f>
        <v>5.0349229949661956E-2</v>
      </c>
      <c r="CH211" s="34">
        <f t="shared" ref="CH211" si="4187">IF(AND(CD208&lt;0,CH208&gt;0),"n/a",CH208/CD208-1)</f>
        <v>4.1592589233029997E-2</v>
      </c>
      <c r="CI211" s="34">
        <f t="shared" ref="CI211" si="4188">IF(AND(CE208&lt;0,CI208&gt;0),"n/a",CI208/CE208-1)</f>
        <v>4.1572830752553358E-2</v>
      </c>
      <c r="CJ211" s="34">
        <f t="shared" ref="CJ211" si="4189">IF(AND(CF208&lt;0,CJ208&gt;0),"n/a",CJ208/CF208-1)</f>
        <v>4.1576440466589704E-2</v>
      </c>
      <c r="CK211" s="34">
        <f t="shared" ref="CK211" si="4190">IF(AND(CG208&lt;0,CK208&gt;0),"n/a",CK208/CG208-1)</f>
        <v>4.1562895322208027E-2</v>
      </c>
      <c r="CL211" s="34"/>
      <c r="CM211" s="89" t="s">
        <v>65</v>
      </c>
      <c r="CN211" s="16">
        <f>IF(AND(CM208&lt;0,CN208&gt;0),"n/a",CN208/CM208-1)</f>
        <v>1.4374164810690426</v>
      </c>
      <c r="CO211" s="90">
        <f>IF(AND(CN208&lt;0,CO208&gt;0),"n/a",CO208/CN208-1)</f>
        <v>1.9115497076023389</v>
      </c>
      <c r="CP211" s="16">
        <f t="shared" ref="CP211:DC211" si="4191">IF(AND(CO208&lt;0,CP208&gt;0),"n/a",CP208/CO208-1)</f>
        <v>1.7574692442881013E-3</v>
      </c>
      <c r="CQ211" s="90">
        <f t="shared" si="4191"/>
        <v>0.66610275689223042</v>
      </c>
      <c r="CR211" s="16">
        <f t="shared" si="4191"/>
        <v>0.66146440524989658</v>
      </c>
      <c r="CS211" s="90">
        <f t="shared" si="4191"/>
        <v>0.29266636487098241</v>
      </c>
      <c r="CT211" s="16">
        <f t="shared" si="4191"/>
        <v>0.31290492032918937</v>
      </c>
      <c r="CU211" s="90">
        <f t="shared" si="4191"/>
        <v>0.43838356895172037</v>
      </c>
      <c r="CV211" s="90">
        <f t="shared" si="4191"/>
        <v>0.5735280482151135</v>
      </c>
      <c r="CW211" s="90">
        <f t="shared" si="4191"/>
        <v>7.8430217141510328E-2</v>
      </c>
      <c r="CX211" s="90">
        <f t="shared" si="4191"/>
        <v>0.32576564762451166</v>
      </c>
      <c r="CY211" s="90">
        <f t="shared" si="4191"/>
        <v>0.28619119253199243</v>
      </c>
      <c r="CZ211" s="90">
        <f t="shared" si="4191"/>
        <v>-3.5728590883601363E-3</v>
      </c>
      <c r="DA211" s="90">
        <f t="shared" si="4191"/>
        <v>4.4475173655775579E-2</v>
      </c>
      <c r="DB211" s="16">
        <f t="shared" si="4191"/>
        <v>0.25488777363835102</v>
      </c>
      <c r="DC211" s="90">
        <f t="shared" si="4191"/>
        <v>0.28139360853830575</v>
      </c>
      <c r="DD211" s="90">
        <f>IF(AND(DC208&lt;0,DD208&gt;0),"n/a",DD208/DC208-1)</f>
        <v>8.7384397546068859E-2</v>
      </c>
      <c r="DE211" s="90">
        <f>IF(AND(DD208&lt;0,DE208&gt;0),"n/a",DE208/DD208-1)</f>
        <v>7.5254498698696715E-2</v>
      </c>
      <c r="DF211" s="90">
        <f>IF(AND(DE208&lt;0,DF208&gt;0),"n/a",DF208/DE208-1)</f>
        <v>6.2896531328964222E-2</v>
      </c>
      <c r="DG211" s="90">
        <f>IF(AND(DF208&lt;0,DG208&gt;0),"n/a",DG208/DF208-1)</f>
        <v>5.0366367782044952E-2</v>
      </c>
      <c r="DH211" s="90">
        <f>IF(AND(DG208&lt;0,DH208&gt;0),"n/a",DH208/DG208-1)</f>
        <v>4.1575616737631771E-2</v>
      </c>
    </row>
    <row r="212" spans="1:117" ht="12" x14ac:dyDescent="0.3">
      <c r="A212" s="80" t="s">
        <v>281</v>
      </c>
      <c r="B212" s="81">
        <f>B208+B184</f>
        <v>-183.2</v>
      </c>
      <c r="C212" s="81">
        <f t="shared" ref="C212:BN212" si="4192">C208+C184</f>
        <v>-213.2</v>
      </c>
      <c r="D212" s="81">
        <f t="shared" si="4192"/>
        <v>-251.2</v>
      </c>
      <c r="E212" s="81">
        <f t="shared" si="4192"/>
        <v>-294.2</v>
      </c>
      <c r="F212" s="81">
        <f t="shared" si="4192"/>
        <v>-343</v>
      </c>
      <c r="G212" s="81">
        <f t="shared" si="4192"/>
        <v>-488</v>
      </c>
      <c r="H212" s="81">
        <f t="shared" si="4192"/>
        <v>-540.20000000000005</v>
      </c>
      <c r="I212" s="81">
        <f t="shared" si="4192"/>
        <v>-583.20000000000005</v>
      </c>
      <c r="J212" s="81">
        <f t="shared" si="4192"/>
        <v>-677.40000000000009</v>
      </c>
      <c r="K212" s="81">
        <f t="shared" si="4192"/>
        <v>-1927</v>
      </c>
      <c r="L212" s="81">
        <f t="shared" si="4192"/>
        <v>-885</v>
      </c>
      <c r="M212" s="81">
        <f t="shared" si="4192"/>
        <v>-1061</v>
      </c>
      <c r="N212" s="81">
        <f t="shared" si="4192"/>
        <v>-1085</v>
      </c>
      <c r="O212" s="81">
        <f t="shared" si="4192"/>
        <v>-1251</v>
      </c>
      <c r="P212" s="81">
        <f t="shared" si="4192"/>
        <v>-1280</v>
      </c>
      <c r="Q212" s="81">
        <f t="shared" si="4192"/>
        <v>-1452</v>
      </c>
      <c r="R212" s="81">
        <f t="shared" si="4192"/>
        <v>-1427</v>
      </c>
      <c r="S212" s="81">
        <f t="shared" si="4192"/>
        <v>-1520</v>
      </c>
      <c r="T212" s="81">
        <f t="shared" si="4192"/>
        <v>-1806</v>
      </c>
      <c r="U212" s="81">
        <f t="shared" si="4192"/>
        <v>-2718.2</v>
      </c>
      <c r="V212" s="81">
        <f t="shared" si="4192"/>
        <v>-2610</v>
      </c>
      <c r="W212" s="81">
        <f t="shared" si="4192"/>
        <v>-2769</v>
      </c>
      <c r="X212" s="81">
        <f t="shared" si="4192"/>
        <v>-3042</v>
      </c>
      <c r="Y212" s="81">
        <f t="shared" si="4192"/>
        <v>-3281</v>
      </c>
      <c r="Z212" s="81">
        <f t="shared" si="4192"/>
        <v>-3372</v>
      </c>
      <c r="AA212" s="81">
        <f t="shared" si="4192"/>
        <v>-3702</v>
      </c>
      <c r="AB212" s="81">
        <f t="shared" si="4192"/>
        <v>-3894</v>
      </c>
      <c r="AC212" s="81">
        <f t="shared" si="4192"/>
        <v>-4243</v>
      </c>
      <c r="AD212" s="81">
        <f t="shared" si="4192"/>
        <v>-4705</v>
      </c>
      <c r="AE212" s="81">
        <f t="shared" si="4192"/>
        <v>-4920</v>
      </c>
      <c r="AF212" s="81">
        <f t="shared" si="4192"/>
        <v>-5206</v>
      </c>
      <c r="AG212" s="81">
        <f t="shared" si="4192"/>
        <v>-5620</v>
      </c>
      <c r="AH212" s="81">
        <f t="shared" si="4192"/>
        <v>-6517</v>
      </c>
      <c r="AI212" s="81">
        <f t="shared" si="4192"/>
        <v>-7368</v>
      </c>
      <c r="AJ212" s="81">
        <f t="shared" si="4192"/>
        <v>-7946</v>
      </c>
      <c r="AK212" s="81">
        <f t="shared" si="4192"/>
        <v>-9094</v>
      </c>
      <c r="AL212" s="81">
        <f t="shared" si="4192"/>
        <v>-11760</v>
      </c>
      <c r="AM212" s="81">
        <f t="shared" si="4192"/>
        <v>-12260</v>
      </c>
      <c r="AN212" s="81">
        <f t="shared" si="4192"/>
        <v>-10467</v>
      </c>
      <c r="AO212" s="81">
        <f t="shared" si="4192"/>
        <v>-12224</v>
      </c>
      <c r="AP212" s="81">
        <f t="shared" si="4192"/>
        <v>-11844</v>
      </c>
      <c r="AQ212" s="81">
        <f t="shared" si="4192"/>
        <v>-12724</v>
      </c>
      <c r="AR212" s="81">
        <f t="shared" si="4192"/>
        <v>-13430</v>
      </c>
      <c r="AS212" s="81">
        <f t="shared" si="4192"/>
        <v>-15297</v>
      </c>
      <c r="AT212" s="81">
        <f t="shared" si="4192"/>
        <v>-14793</v>
      </c>
      <c r="AU212" s="81">
        <f t="shared" si="4192"/>
        <v>-16710</v>
      </c>
      <c r="AV212" s="81">
        <f t="shared" si="4192"/>
        <v>-18587</v>
      </c>
      <c r="AW212" s="81">
        <f t="shared" si="4192"/>
        <v>-21086</v>
      </c>
      <c r="AX212" s="81">
        <f t="shared" si="4192"/>
        <v>-19384</v>
      </c>
      <c r="AY212" s="81">
        <f t="shared" si="4192"/>
        <v>-20464</v>
      </c>
      <c r="AZ212" s="81">
        <f t="shared" si="4192"/>
        <v>-22050</v>
      </c>
      <c r="BA212" s="81">
        <f t="shared" si="4192"/>
        <v>-25766</v>
      </c>
      <c r="BB212" s="81">
        <f t="shared" si="4192"/>
        <v>-21418</v>
      </c>
      <c r="BC212" s="81">
        <f t="shared" si="4192"/>
        <v>-22607</v>
      </c>
      <c r="BD212" s="81">
        <f t="shared" si="4192"/>
        <v>-20398</v>
      </c>
      <c r="BE212" s="81">
        <f t="shared" si="4192"/>
        <v>-23727</v>
      </c>
      <c r="BF212" s="81">
        <f t="shared" ref="BF212:BG212" si="4193">BF208+BF184</f>
        <v>-22637</v>
      </c>
      <c r="BG212" s="81">
        <f t="shared" si="4193"/>
        <v>-24224</v>
      </c>
      <c r="BH212" s="81">
        <f t="shared" ref="BH212:BI212" si="4194">BH208+BH184</f>
        <v>-23239</v>
      </c>
      <c r="BI212" s="81">
        <f t="shared" si="4194"/>
        <v>-25020</v>
      </c>
      <c r="BJ212" s="81">
        <f t="shared" ref="BJ212:BK212" si="4195">BJ208+BJ184</f>
        <v>-24759</v>
      </c>
      <c r="BK212" s="81">
        <f t="shared" si="4195"/>
        <v>-27075</v>
      </c>
      <c r="BL212" s="81">
        <f t="shared" ref="BL212:BM212" si="4196">BL208+BL184</f>
        <v>-30707</v>
      </c>
      <c r="BM212" s="81">
        <f t="shared" si="4196"/>
        <v>-35148</v>
      </c>
      <c r="BN212" s="81">
        <f t="shared" si="4192"/>
        <v>-38059.127082719191</v>
      </c>
      <c r="BO212" s="81">
        <f t="shared" ref="BO212:BQ212" si="4197">BO208+BO184</f>
        <v>-39569.761571956391</v>
      </c>
      <c r="BP212" s="81">
        <f t="shared" si="4197"/>
        <v>-41788.681388450292</v>
      </c>
      <c r="BQ212" s="81">
        <f t="shared" si="4197"/>
        <v>-46928.53794279282</v>
      </c>
      <c r="BR212" s="81">
        <f>BR208+BR184</f>
        <v>-45472.566735645109</v>
      </c>
      <c r="BS212" s="81">
        <f t="shared" ref="BS212:BU212" si="4198">BS208+BS184</f>
        <v>-47337.107013537825</v>
      </c>
      <c r="BT212" s="81">
        <f t="shared" si="4198"/>
        <v>-50035.975441315655</v>
      </c>
      <c r="BU212" s="81">
        <f t="shared" si="4198"/>
        <v>-56420.355126015558</v>
      </c>
      <c r="BV212" s="81">
        <f t="shared" ref="BV212:CC212" si="4199">BV208+BV184</f>
        <v>-53097.804584073441</v>
      </c>
      <c r="BW212" s="81">
        <f t="shared" si="4199"/>
        <v>-55331.791303229125</v>
      </c>
      <c r="BX212" s="81">
        <f t="shared" si="4199"/>
        <v>-58527.643285258353</v>
      </c>
      <c r="BY212" s="81">
        <f t="shared" si="4199"/>
        <v>-66213.318304689543</v>
      </c>
      <c r="BZ212" s="81">
        <f t="shared" si="4199"/>
        <v>-60521.668984903547</v>
      </c>
      <c r="CA212" s="81">
        <f t="shared" si="4199"/>
        <v>-63118.660692256941</v>
      </c>
      <c r="CB212" s="81">
        <f t="shared" si="4199"/>
        <v>-66800.105480077356</v>
      </c>
      <c r="CC212" s="81">
        <f t="shared" si="4199"/>
        <v>-75768.356106944324</v>
      </c>
      <c r="CD212" s="81">
        <f t="shared" ref="CD212:CG212" si="4200">CD208+CD184</f>
        <v>-67298.913931270625</v>
      </c>
      <c r="CE212" s="81">
        <f t="shared" si="4200"/>
        <v>-70230.092918350041</v>
      </c>
      <c r="CF212" s="81">
        <f t="shared" si="4200"/>
        <v>-74357.662084415948</v>
      </c>
      <c r="CG212" s="81">
        <f t="shared" si="4200"/>
        <v>-84508.540242267161</v>
      </c>
      <c r="CH212" s="81">
        <f>CH208+CH184</f>
        <v>-72697.685326150327</v>
      </c>
      <c r="CI212" s="81">
        <f t="shared" ref="CI212:CK212" si="4201">CI208+CI184</f>
        <v>-75892.391711603792</v>
      </c>
      <c r="CJ212" s="81">
        <f t="shared" si="4201"/>
        <v>-80375.480690025724</v>
      </c>
      <c r="CK212" s="81">
        <f t="shared" si="4201"/>
        <v>-91462.361332836619</v>
      </c>
      <c r="CL212" s="13"/>
      <c r="CM212" s="97">
        <f>SUM(B212:E212)</f>
        <v>-941.8</v>
      </c>
      <c r="CN212" s="81">
        <f>SUM(F212:I212)</f>
        <v>-1954.4</v>
      </c>
      <c r="CO212" s="97">
        <f>SUM(J212:M212)</f>
        <v>-4550.3999999999996</v>
      </c>
      <c r="CP212" s="81">
        <f>SUM(N212:Q212)</f>
        <v>-5068</v>
      </c>
      <c r="CQ212" s="97">
        <f>SUM(R212:U212)</f>
        <v>-7471.2</v>
      </c>
      <c r="CR212" s="81">
        <f>SUM(V212:Y212)</f>
        <v>-11702</v>
      </c>
      <c r="CS212" s="97">
        <f>SUM(Z212:AC212)</f>
        <v>-15211</v>
      </c>
      <c r="CT212" s="81">
        <f>SUM(AD212:AG212)</f>
        <v>-20451</v>
      </c>
      <c r="CU212" s="97">
        <f>SUM(AH212:AK212)</f>
        <v>-30925</v>
      </c>
      <c r="CV212" s="97">
        <f>SUM(AL212:AO212)</f>
        <v>-46711</v>
      </c>
      <c r="CW212" s="97">
        <f>SUM(AP212:AS212)</f>
        <v>-53295</v>
      </c>
      <c r="CX212" s="97">
        <f>SUM(AT212:AW212)</f>
        <v>-71176</v>
      </c>
      <c r="CY212" s="97">
        <f>SUM(AX212:BA212)</f>
        <v>-87664</v>
      </c>
      <c r="CZ212" s="97">
        <f>SUM(BB212:BE212)</f>
        <v>-88150</v>
      </c>
      <c r="DA212" s="97">
        <f>SUM(BF212:BI212)</f>
        <v>-95120</v>
      </c>
      <c r="DB212" s="97">
        <f>SUM(BJ212:BM212)</f>
        <v>-117689</v>
      </c>
      <c r="DC212" s="97">
        <f>SUM(BN212:BQ212)</f>
        <v>-166346.1079859187</v>
      </c>
      <c r="DD212" s="97">
        <f>SUM(BR212:BU212)</f>
        <v>-199266.00431651413</v>
      </c>
      <c r="DE212" s="97">
        <f>SUM(BV212:BY212)</f>
        <v>-233170.55747725046</v>
      </c>
      <c r="DF212" s="97">
        <f>SUM(BZ212:CC212)</f>
        <v>-266208.79126418219</v>
      </c>
      <c r="DG212" s="97">
        <f>SUM(CD212:CG212)</f>
        <v>-296395.20917630382</v>
      </c>
      <c r="DH212" s="97">
        <f>SUM(CH212:CK212)</f>
        <v>-320427.91906061646</v>
      </c>
    </row>
    <row r="213" spans="1:117" ht="12" x14ac:dyDescent="0.3">
      <c r="A213" s="80" t="s">
        <v>3</v>
      </c>
      <c r="B213" s="192">
        <f t="shared" ref="B213:BE213" si="4202">B212/B$157</f>
        <v>-0.53139956490210294</v>
      </c>
      <c r="C213" s="192">
        <f t="shared" si="4202"/>
        <v>-0.49437681159420288</v>
      </c>
      <c r="D213" s="192">
        <f t="shared" si="4202"/>
        <v>-0.53790149892933614</v>
      </c>
      <c r="E213" s="192">
        <f t="shared" si="4202"/>
        <v>-0.40260006842285323</v>
      </c>
      <c r="F213" s="83">
        <f t="shared" si="4202"/>
        <v>-0.46905982905982907</v>
      </c>
      <c r="G213" s="83">
        <f t="shared" si="4202"/>
        <v>-0.5454951933825174</v>
      </c>
      <c r="H213" s="83">
        <f t="shared" si="4202"/>
        <v>-0.56624737945492665</v>
      </c>
      <c r="I213" s="83">
        <f t="shared" si="4202"/>
        <v>-0.51564986737400531</v>
      </c>
      <c r="J213" s="83">
        <f t="shared" si="4202"/>
        <v>-0.64038570618264334</v>
      </c>
      <c r="K213" s="83">
        <f t="shared" si="4202"/>
        <v>-1.6279160140641131</v>
      </c>
      <c r="L213" s="83">
        <f t="shared" si="4202"/>
        <v>-0.70119670905011211</v>
      </c>
      <c r="M213" s="83">
        <f t="shared" si="4202"/>
        <v>-0.66940063091482649</v>
      </c>
      <c r="N213" s="83">
        <f t="shared" si="4202"/>
        <v>-0.74417009602194784</v>
      </c>
      <c r="O213" s="83">
        <f t="shared" si="4202"/>
        <v>-0.6900165471594043</v>
      </c>
      <c r="P213" s="83">
        <f t="shared" si="4202"/>
        <v>-0.63492063492063489</v>
      </c>
      <c r="Q213" s="83">
        <f t="shared" si="4202"/>
        <v>-0.5617021276595745</v>
      </c>
      <c r="R213" s="83">
        <f t="shared" si="4202"/>
        <v>-0.57034372501998398</v>
      </c>
      <c r="S213" s="83">
        <f t="shared" si="4202"/>
        <v>-0.5223367697594502</v>
      </c>
      <c r="T213" s="83">
        <f t="shared" si="4202"/>
        <v>-0.56384639400561976</v>
      </c>
      <c r="U213" s="83">
        <f t="shared" si="4202"/>
        <v>-0.70584263827577243</v>
      </c>
      <c r="V213" s="83">
        <f t="shared" si="4202"/>
        <v>-0.73666384419983066</v>
      </c>
      <c r="W213" s="83">
        <f t="shared" si="4202"/>
        <v>-0.68505690252350326</v>
      </c>
      <c r="X213" s="83">
        <f t="shared" si="4202"/>
        <v>-0.67584981115307707</v>
      </c>
      <c r="Y213" s="83">
        <f t="shared" si="4202"/>
        <v>-0.56171888375278201</v>
      </c>
      <c r="Z213" s="83">
        <f t="shared" si="4202"/>
        <v>-0.62653288740245261</v>
      </c>
      <c r="AA213" s="83">
        <f t="shared" si="4202"/>
        <v>-0.57520198881292728</v>
      </c>
      <c r="AB213" s="83">
        <f t="shared" si="4202"/>
        <v>-0.55541292255027819</v>
      </c>
      <c r="AC213" s="83">
        <f t="shared" si="4202"/>
        <v>-0.4816664774662277</v>
      </c>
      <c r="AD213" s="83">
        <f t="shared" si="4202"/>
        <v>-0.58578187250996017</v>
      </c>
      <c r="AE213" s="83">
        <f t="shared" si="4202"/>
        <v>-0.52784036047634375</v>
      </c>
      <c r="AF213" s="83">
        <f t="shared" si="4202"/>
        <v>-0.50406661502711081</v>
      </c>
      <c r="AG213" s="83">
        <f t="shared" si="4202"/>
        <v>-0.43324082639531297</v>
      </c>
      <c r="AH213" s="83">
        <f t="shared" si="4202"/>
        <v>-0.54462644158448936</v>
      </c>
      <c r="AI213" s="83">
        <f t="shared" si="4202"/>
        <v>-0.55687400801148812</v>
      </c>
      <c r="AJ213" s="83">
        <f t="shared" si="4202"/>
        <v>-0.57885918263276759</v>
      </c>
      <c r="AK213" s="83">
        <f t="shared" si="4202"/>
        <v>-0.53766110914035714</v>
      </c>
      <c r="AL213" s="83">
        <f t="shared" si="4202"/>
        <v>-0.77999602042846716</v>
      </c>
      <c r="AM213" s="83">
        <f t="shared" si="4202"/>
        <v>-0.72606674365579937</v>
      </c>
      <c r="AN213" s="83">
        <f t="shared" si="4202"/>
        <v>-0.5929639700883752</v>
      </c>
      <c r="AO213" s="83">
        <f t="shared" si="4202"/>
        <v>-0.57983113556588561</v>
      </c>
      <c r="AP213" s="83">
        <f t="shared" si="4202"/>
        <v>-0.66775666685459778</v>
      </c>
      <c r="AQ213" s="83">
        <f t="shared" si="4202"/>
        <v>-0.68090116123508326</v>
      </c>
      <c r="AR213" s="83">
        <f t="shared" si="4202"/>
        <v>-0.62552398695854683</v>
      </c>
      <c r="AS213" s="83">
        <f t="shared" si="4202"/>
        <v>-0.54492020518666284</v>
      </c>
      <c r="AT213" s="83">
        <f t="shared" si="4202"/>
        <v>-0.56524397233579149</v>
      </c>
      <c r="AU213" s="83">
        <f t="shared" si="4202"/>
        <v>-0.57468101936238269</v>
      </c>
      <c r="AV213" s="83">
        <f t="shared" si="4202"/>
        <v>-0.64071009996552908</v>
      </c>
      <c r="AW213" s="83">
        <f t="shared" si="4202"/>
        <v>-0.62623622702028447</v>
      </c>
      <c r="AX213" s="83">
        <f t="shared" si="4202"/>
        <v>-0.69456786584491903</v>
      </c>
      <c r="AY213" s="83">
        <f t="shared" si="4202"/>
        <v>-0.71001318437304839</v>
      </c>
      <c r="AZ213" s="83">
        <f t="shared" si="4202"/>
        <v>-0.79562675903875302</v>
      </c>
      <c r="BA213" s="83">
        <f t="shared" si="4202"/>
        <v>-0.80105704958806156</v>
      </c>
      <c r="BB213" s="83">
        <f t="shared" si="4202"/>
        <v>-0.74770466049921447</v>
      </c>
      <c r="BC213" s="83">
        <f t="shared" si="4202"/>
        <v>-0.70649082783836992</v>
      </c>
      <c r="BD213" s="83">
        <f t="shared" si="4202"/>
        <v>-0.59737597375973761</v>
      </c>
      <c r="BE213" s="83">
        <f t="shared" si="4202"/>
        <v>-0.5915334945526165</v>
      </c>
      <c r="BF213" s="83">
        <f t="shared" ref="BF213:BG213" si="4203">BF212/BF$157</f>
        <v>-0.62095734467151287</v>
      </c>
      <c r="BG213" s="83">
        <f t="shared" si="4203"/>
        <v>-0.61999948811138694</v>
      </c>
      <c r="BH213" s="83">
        <f t="shared" ref="BH213:BI213" si="4204">BH212/BH$157</f>
        <v>-0.57254428539752145</v>
      </c>
      <c r="BI213" s="83">
        <f t="shared" si="4204"/>
        <v>-0.51710240777100336</v>
      </c>
      <c r="BJ213" s="83">
        <f t="shared" ref="BJ213:BK213" si="4205">BJ212/BJ$157</f>
        <v>-0.58512549038143402</v>
      </c>
      <c r="BK213" s="83">
        <f t="shared" si="4205"/>
        <v>-0.5698080646519067</v>
      </c>
      <c r="BL213" s="83">
        <f t="shared" ref="BL213:BM213" si="4206">BL212/BL$157</f>
        <v>-0.5992545177783849</v>
      </c>
      <c r="BM213" s="83">
        <f t="shared" si="4206"/>
        <v>-0.58684654300168637</v>
      </c>
      <c r="BN213" s="83">
        <f t="shared" ref="BN213:BQ213" si="4207">BN212/BN$157</f>
        <v>-0.68069961433385218</v>
      </c>
      <c r="BO213" s="83">
        <f t="shared" si="4207"/>
        <v>-0.67077374517693289</v>
      </c>
      <c r="BP213" s="83">
        <f t="shared" si="4207"/>
        <v>-0.66536881508628165</v>
      </c>
      <c r="BQ213" s="83">
        <f t="shared" si="4207"/>
        <v>-0.63935320375652238</v>
      </c>
      <c r="BR213" s="83">
        <f>BR212/BR$157</f>
        <v>-0.68284297081891965</v>
      </c>
      <c r="BS213" s="83">
        <f t="shared" ref="BS213:BU213" si="4208">BS212/BS$157</f>
        <v>-0.67373152708228556</v>
      </c>
      <c r="BT213" s="83">
        <f t="shared" si="4208"/>
        <v>-0.66887035881016532</v>
      </c>
      <c r="BU213" s="83">
        <f t="shared" si="4208"/>
        <v>-0.64527014568996011</v>
      </c>
      <c r="BV213" s="83">
        <f t="shared" ref="BV213:CC213" si="4209">BV212/BV$157</f>
        <v>-0.69051053003721063</v>
      </c>
      <c r="BW213" s="83">
        <f t="shared" si="4209"/>
        <v>-0.68198248531446515</v>
      </c>
      <c r="BX213" s="83">
        <f t="shared" si="4209"/>
        <v>-0.67751089671261966</v>
      </c>
      <c r="BY213" s="83">
        <f t="shared" si="4209"/>
        <v>-0.65561728479822112</v>
      </c>
      <c r="BZ213" s="83">
        <f t="shared" si="4209"/>
        <v>-0.69658439145563589</v>
      </c>
      <c r="CA213" s="83">
        <f t="shared" si="4209"/>
        <v>-0.68853369779735696</v>
      </c>
      <c r="CB213" s="83">
        <f t="shared" si="4209"/>
        <v>-0.6843865383710952</v>
      </c>
      <c r="CC213" s="83">
        <f t="shared" si="4209"/>
        <v>-0.66386837219321881</v>
      </c>
      <c r="CD213" s="83">
        <f t="shared" ref="CD213:CG213" si="4210">CD212/CD$157</f>
        <v>-0.69794286209887291</v>
      </c>
      <c r="CE213" s="83">
        <f t="shared" si="4210"/>
        <v>-0.69030072655792418</v>
      </c>
      <c r="CF213" s="83">
        <f t="shared" si="4210"/>
        <v>-0.68642547939210585</v>
      </c>
      <c r="CG213" s="83">
        <f t="shared" si="4210"/>
        <v>-0.66709812571043114</v>
      </c>
      <c r="CH213" s="83">
        <f t="shared" ref="CH213:CK213" si="4211">CH212/CH$157</f>
        <v>-0.68916404738200288</v>
      </c>
      <c r="CI213" s="83">
        <f t="shared" si="4211"/>
        <v>-0.68186763163740771</v>
      </c>
      <c r="CJ213" s="83">
        <f t="shared" si="4211"/>
        <v>-0.67821988119456433</v>
      </c>
      <c r="CK213" s="83">
        <f t="shared" si="4211"/>
        <v>-0.65991718668655186</v>
      </c>
      <c r="CL213" s="34"/>
      <c r="CM213" s="98"/>
      <c r="CN213" s="83"/>
      <c r="CO213" s="105"/>
      <c r="CP213" s="83"/>
      <c r="CQ213" s="105"/>
      <c r="CR213" s="83"/>
      <c r="CS213" s="105"/>
      <c r="CT213" s="83"/>
      <c r="CU213" s="105"/>
      <c r="CV213" s="105">
        <f t="shared" ref="CV213:DC213" si="4212">CV212/CV$157</f>
        <v>-0.66072577850388636</v>
      </c>
      <c r="CW213" s="105">
        <f t="shared" si="4212"/>
        <v>-0.61995440057697226</v>
      </c>
      <c r="CX213" s="105">
        <f t="shared" si="4212"/>
        <v>-0.60354959339941827</v>
      </c>
      <c r="CY213" s="105">
        <f t="shared" si="4212"/>
        <v>-0.75177730706892265</v>
      </c>
      <c r="CZ213" s="105">
        <f t="shared" si="4212"/>
        <v>-0.65344215387580518</v>
      </c>
      <c r="DA213" s="105">
        <f t="shared" si="4212"/>
        <v>-0.5782370820668693</v>
      </c>
      <c r="DB213" s="105">
        <f t="shared" si="4212"/>
        <v>-0.58561938646032896</v>
      </c>
      <c r="DC213" s="105">
        <f t="shared" si="4212"/>
        <v>-0.66244764255678634</v>
      </c>
      <c r="DD213" s="105">
        <f t="shared" ref="DD213" si="4213">DD212/DD$157</f>
        <v>-0.66622407236086401</v>
      </c>
      <c r="DE213" s="105">
        <f>DE212/DE$157</f>
        <v>-0.67505382475181908</v>
      </c>
      <c r="DF213" s="105">
        <f t="shared" ref="DF213" si="4214">DF212/DF$157</f>
        <v>-0.68207594929890625</v>
      </c>
      <c r="DG213" s="105">
        <f>DG212/DG$157</f>
        <v>-0.68424715641259526</v>
      </c>
      <c r="DH213" s="105">
        <f>DH212/DH$157</f>
        <v>-0.67615985938190681</v>
      </c>
    </row>
    <row r="214" spans="1:117" ht="12" x14ac:dyDescent="0.3">
      <c r="A214" s="80" t="s">
        <v>2</v>
      </c>
      <c r="B214" s="82" t="s">
        <v>65</v>
      </c>
      <c r="C214" s="82" t="s">
        <v>65</v>
      </c>
      <c r="D214" s="82" t="s">
        <v>65</v>
      </c>
      <c r="E214" s="82" t="s">
        <v>65</v>
      </c>
      <c r="F214" s="83">
        <f>IF(AND(B212&lt;0,F212&gt;0),"n/a",F212/B212-1)</f>
        <v>0.87227074235807867</v>
      </c>
      <c r="G214" s="83">
        <f t="shared" ref="G214:BQ214" si="4215">IF(AND(C212&lt;0,G212&gt;0),"n/a",G212/C212-1)</f>
        <v>1.2889305816135086</v>
      </c>
      <c r="H214" s="83">
        <f t="shared" si="4215"/>
        <v>1.1504777070063699</v>
      </c>
      <c r="I214" s="83">
        <f t="shared" si="4215"/>
        <v>0.98232494901427625</v>
      </c>
      <c r="J214" s="83">
        <f t="shared" si="4215"/>
        <v>0.97492711370262408</v>
      </c>
      <c r="K214" s="83">
        <f t="shared" si="4215"/>
        <v>2.9487704918032787</v>
      </c>
      <c r="L214" s="83">
        <f t="shared" si="4215"/>
        <v>0.63828211773417243</v>
      </c>
      <c r="M214" s="83">
        <f t="shared" si="4215"/>
        <v>0.8192729766803839</v>
      </c>
      <c r="N214" s="83">
        <f t="shared" si="4215"/>
        <v>0.60171242987894868</v>
      </c>
      <c r="O214" s="83">
        <f t="shared" si="4215"/>
        <v>-0.35080435910742092</v>
      </c>
      <c r="P214" s="83">
        <f t="shared" si="4215"/>
        <v>0.4463276836158192</v>
      </c>
      <c r="Q214" s="83">
        <f t="shared" si="4215"/>
        <v>0.36852026390197934</v>
      </c>
      <c r="R214" s="83">
        <f t="shared" si="4215"/>
        <v>0.31520737327188941</v>
      </c>
      <c r="S214" s="83">
        <f t="shared" si="4215"/>
        <v>0.2150279776179056</v>
      </c>
      <c r="T214" s="83">
        <f t="shared" si="4215"/>
        <v>0.41093749999999996</v>
      </c>
      <c r="U214" s="83">
        <f t="shared" si="4215"/>
        <v>0.87203856749311282</v>
      </c>
      <c r="V214" s="83">
        <f t="shared" si="4215"/>
        <v>0.82901191310441491</v>
      </c>
      <c r="W214" s="83">
        <f t="shared" si="4215"/>
        <v>0.82171052631578956</v>
      </c>
      <c r="X214" s="83">
        <f t="shared" si="4215"/>
        <v>0.68438538205980071</v>
      </c>
      <c r="Y214" s="83">
        <f t="shared" si="4215"/>
        <v>0.20704878228239276</v>
      </c>
      <c r="Z214" s="83">
        <f t="shared" si="4215"/>
        <v>0.29195402298850581</v>
      </c>
      <c r="AA214" s="83">
        <f t="shared" si="4215"/>
        <v>0.33694474539544972</v>
      </c>
      <c r="AB214" s="83">
        <f t="shared" si="4215"/>
        <v>0.28007889546351095</v>
      </c>
      <c r="AC214" s="83">
        <f t="shared" si="4215"/>
        <v>0.2932032916793661</v>
      </c>
      <c r="AD214" s="83">
        <f t="shared" si="4215"/>
        <v>0.3953143534994068</v>
      </c>
      <c r="AE214" s="83">
        <f t="shared" si="4215"/>
        <v>0.3290113452188006</v>
      </c>
      <c r="AF214" s="83">
        <f t="shared" si="4215"/>
        <v>0.33692860811504888</v>
      </c>
      <c r="AG214" s="83">
        <f t="shared" si="4215"/>
        <v>0.32453452745698796</v>
      </c>
      <c r="AH214" s="83">
        <f t="shared" si="4215"/>
        <v>0.38512221041445271</v>
      </c>
      <c r="AI214" s="83">
        <f t="shared" si="4215"/>
        <v>0.4975609756097561</v>
      </c>
      <c r="AJ214" s="83">
        <f t="shared" si="4215"/>
        <v>0.52631578947368429</v>
      </c>
      <c r="AK214" s="83">
        <f t="shared" si="4215"/>
        <v>0.61814946619217093</v>
      </c>
      <c r="AL214" s="83">
        <f t="shared" si="4215"/>
        <v>0.80451127819548862</v>
      </c>
      <c r="AM214" s="83">
        <f t="shared" si="4215"/>
        <v>0.66395222584147673</v>
      </c>
      <c r="AN214" s="83">
        <f t="shared" si="4215"/>
        <v>0.31726654920714825</v>
      </c>
      <c r="AO214" s="83">
        <f t="shared" si="4215"/>
        <v>0.34418297778755225</v>
      </c>
      <c r="AP214" s="83">
        <f t="shared" si="4215"/>
        <v>7.1428571428571175E-3</v>
      </c>
      <c r="AQ214" s="83">
        <f t="shared" si="4215"/>
        <v>3.7846655791190953E-2</v>
      </c>
      <c r="AR214" s="83">
        <f t="shared" si="4215"/>
        <v>0.2830801566829082</v>
      </c>
      <c r="AS214" s="83">
        <f t="shared" si="4215"/>
        <v>0.25139070680628262</v>
      </c>
      <c r="AT214" s="83">
        <f t="shared" si="4215"/>
        <v>0.24898682877406286</v>
      </c>
      <c r="AU214" s="83">
        <f t="shared" si="4215"/>
        <v>0.31326626846903483</v>
      </c>
      <c r="AV214" s="83">
        <f t="shared" si="4215"/>
        <v>0.38399106478034262</v>
      </c>
      <c r="AW214" s="83">
        <f t="shared" si="4215"/>
        <v>0.37844021703602015</v>
      </c>
      <c r="AX214" s="83">
        <f t="shared" si="4215"/>
        <v>0.31034948962347064</v>
      </c>
      <c r="AY214" s="83">
        <f t="shared" si="4215"/>
        <v>0.22465589467384794</v>
      </c>
      <c r="AZ214" s="83">
        <f t="shared" si="4215"/>
        <v>0.18631301447248072</v>
      </c>
      <c r="BA214" s="83">
        <f t="shared" si="4215"/>
        <v>0.22194821208384719</v>
      </c>
      <c r="BB214" s="83">
        <f t="shared" si="4215"/>
        <v>0.10493190260008256</v>
      </c>
      <c r="BC214" s="83">
        <f t="shared" si="4215"/>
        <v>0.10472048475371376</v>
      </c>
      <c r="BD214" s="83">
        <f t="shared" si="4215"/>
        <v>-7.4920634920634943E-2</v>
      </c>
      <c r="BE214" s="83">
        <f t="shared" si="4215"/>
        <v>-7.9135294574245174E-2</v>
      </c>
      <c r="BF214" s="83">
        <f t="shared" si="4215"/>
        <v>5.6914744607339696E-2</v>
      </c>
      <c r="BG214" s="83">
        <f t="shared" si="4215"/>
        <v>7.1526518335028877E-2</v>
      </c>
      <c r="BH214" s="83">
        <f t="shared" si="4215"/>
        <v>0.13927836062359056</v>
      </c>
      <c r="BI214" s="83">
        <f t="shared" si="4215"/>
        <v>5.4494879251485662E-2</v>
      </c>
      <c r="BJ214" s="83">
        <f t="shared" si="4215"/>
        <v>9.3740336617042841E-2</v>
      </c>
      <c r="BK214" s="83">
        <f t="shared" si="4215"/>
        <v>0.11769319682959045</v>
      </c>
      <c r="BL214" s="83">
        <f t="shared" si="4215"/>
        <v>0.32135634063427854</v>
      </c>
      <c r="BM214" s="83">
        <f t="shared" si="4215"/>
        <v>0.40479616306954447</v>
      </c>
      <c r="BN214" s="83">
        <f t="shared" si="4215"/>
        <v>0.53718353256267171</v>
      </c>
      <c r="BO214" s="83">
        <f t="shared" si="4215"/>
        <v>0.46148703866874952</v>
      </c>
      <c r="BP214" s="83">
        <f t="shared" si="4215"/>
        <v>0.36088453409484123</v>
      </c>
      <c r="BQ214" s="83">
        <f t="shared" si="4215"/>
        <v>0.33516951015115559</v>
      </c>
      <c r="BR214" s="83">
        <f>IF(AND(BN212&lt;0,BR212&gt;0),"n/a",BR212/BN212-1)</f>
        <v>0.19478743263904241</v>
      </c>
      <c r="BS214" s="83">
        <f t="shared" ref="BS214" si="4216">IF(AND(BO212&lt;0,BS212&gt;0),"n/a",BS212/BO212-1)</f>
        <v>0.19629497709903454</v>
      </c>
      <c r="BT214" s="83">
        <f t="shared" ref="BT214" si="4217">IF(AND(BP212&lt;0,BT212&gt;0),"n/a",BT212/BP212-1)</f>
        <v>0.19735712587343768</v>
      </c>
      <c r="BU214" s="83">
        <f t="shared" ref="BU214" si="4218">IF(AND(BQ212&lt;0,BU212&gt;0),"n/a",BU212/BQ212-1)</f>
        <v>0.20226108886651284</v>
      </c>
      <c r="BV214" s="83">
        <f t="shared" ref="BV214" si="4219">IF(AND(BR212&lt;0,BV212&gt;0),"n/a",BV212/BR212-1)</f>
        <v>0.16768874941143475</v>
      </c>
      <c r="BW214" s="83">
        <f t="shared" ref="BW214" si="4220">IF(AND(BS212&lt;0,BW212&gt;0),"n/a",BW212/BS212-1)</f>
        <v>0.16888831603935839</v>
      </c>
      <c r="BX214" s="83">
        <f t="shared" ref="BX214" si="4221">IF(AND(BT212&lt;0,BX212&gt;0),"n/a",BX212/BT212-1)</f>
        <v>0.16971124813789418</v>
      </c>
      <c r="BY214" s="83">
        <f t="shared" ref="BY214" si="4222">IF(AND(BU212&lt;0,BY212&gt;0),"n/a",BY212/BU212-1)</f>
        <v>0.17357145584782807</v>
      </c>
      <c r="BZ214" s="83">
        <f t="shared" ref="BZ214" si="4223">IF(AND(BV212&lt;0,BZ212&gt;0),"n/a",BZ212/BV212-1)</f>
        <v>0.13981490306393707</v>
      </c>
      <c r="CA214" s="83">
        <f t="shared" ref="CA214" si="4224">IF(AND(BW212&lt;0,CA212&gt;0),"n/a",CA212/BW212-1)</f>
        <v>0.14073047710229081</v>
      </c>
      <c r="CB214" s="83">
        <f t="shared" ref="CB214" si="4225">IF(AND(BX212&lt;0,CB212&gt;0),"n/a",CB212/BX212-1)</f>
        <v>0.14134282076761195</v>
      </c>
      <c r="CC214" s="83">
        <f t="shared" ref="CC214" si="4226">IF(AND(BY212&lt;0,CC212&gt;0),"n/a",CC212/BY212-1)</f>
        <v>0.14430688639234157</v>
      </c>
      <c r="CD214" s="83">
        <f t="shared" ref="CD214" si="4227">IF(AND(BZ212&lt;0,CD212&gt;0),"n/a",CD212/BZ212-1)</f>
        <v>0.11198047013636692</v>
      </c>
      <c r="CE214" s="83">
        <f t="shared" ref="CE214" si="4228">IF(AND(CA212&lt;0,CE212&gt;0),"n/a",CE212/CA212-1)</f>
        <v>0.11266766671057549</v>
      </c>
      <c r="CF214" s="83">
        <f t="shared" ref="CF214" si="4229">IF(AND(CB212&lt;0,CF212&gt;0),"n/a",CF212/CB212-1)</f>
        <v>0.1131368962672159</v>
      </c>
      <c r="CG214" s="83">
        <f t="shared" ref="CG214" si="4230">IF(AND(CC212&lt;0,CG212&gt;0),"n/a",CG212/CC212-1)</f>
        <v>0.11535401563927805</v>
      </c>
      <c r="CH214" s="83">
        <f t="shared" ref="CH214" si="4231">IF(AND(CD212&lt;0,CH212&gt;0),"n/a",CH212/CD212-1)</f>
        <v>8.0220780388718049E-2</v>
      </c>
      <c r="CI214" s="83">
        <f t="shared" ref="CI214" si="4232">IF(AND(CE212&lt;0,CI212&gt;0),"n/a",CI212/CE212-1)</f>
        <v>8.0624965139043381E-2</v>
      </c>
      <c r="CJ214" s="83">
        <f t="shared" ref="CJ214" si="4233">IF(AND(CF212&lt;0,CJ212&gt;0),"n/a",CJ212/CF212-1)</f>
        <v>8.0930712947617112E-2</v>
      </c>
      <c r="CK214" s="83">
        <f t="shared" ref="CK214" si="4234">IF(AND(CG212&lt;0,CK212&gt;0),"n/a",CK212/CG212-1)</f>
        <v>8.2285424297170451E-2</v>
      </c>
      <c r="CL214" s="34"/>
      <c r="CM214" s="98" t="s">
        <v>65</v>
      </c>
      <c r="CN214" s="83">
        <f>IF(AND(CM212&lt;0,CN212&gt;0),"n/a",CN212/CM212-1)</f>
        <v>1.0751751964323639</v>
      </c>
      <c r="CO214" s="105">
        <f t="shared" ref="CO214:DF214" si="4235">IF(AND(CN212&lt;0,CO212&gt;0),"n/a",CO212/CN212-1)</f>
        <v>1.328284895620139</v>
      </c>
      <c r="CP214" s="83">
        <f t="shared" si="4235"/>
        <v>0.11374824191279886</v>
      </c>
      <c r="CQ214" s="105">
        <f t="shared" si="4235"/>
        <v>0.47419100236779799</v>
      </c>
      <c r="CR214" s="83">
        <f t="shared" si="4235"/>
        <v>0.56628118642252923</v>
      </c>
      <c r="CS214" s="105">
        <f t="shared" si="4235"/>
        <v>0.29986327123568612</v>
      </c>
      <c r="CT214" s="83">
        <f t="shared" si="4235"/>
        <v>0.3444875419104596</v>
      </c>
      <c r="CU214" s="105">
        <f t="shared" si="4235"/>
        <v>0.5121509950613663</v>
      </c>
      <c r="CV214" s="105">
        <f t="shared" si="4235"/>
        <v>0.51046079223928853</v>
      </c>
      <c r="CW214" s="105">
        <f t="shared" si="4235"/>
        <v>0.14095181006615154</v>
      </c>
      <c r="CX214" s="105">
        <f t="shared" si="4235"/>
        <v>0.33550989773899986</v>
      </c>
      <c r="CY214" s="105">
        <f t="shared" si="4235"/>
        <v>0.23165111835450158</v>
      </c>
      <c r="CZ214" s="105">
        <f t="shared" si="4235"/>
        <v>5.5438948713268932E-3</v>
      </c>
      <c r="DA214" s="105">
        <f t="shared" si="4235"/>
        <v>7.9069767441860561E-2</v>
      </c>
      <c r="DB214" s="105">
        <f t="shared" si="4235"/>
        <v>0.23726871320437337</v>
      </c>
      <c r="DC214" s="105">
        <f t="shared" si="4235"/>
        <v>0.41343802722360379</v>
      </c>
      <c r="DD214" s="105">
        <f t="shared" si="4235"/>
        <v>0.1979000093791321</v>
      </c>
      <c r="DE214" s="105">
        <f>IF(AND(DD212&lt;0,DE212&gt;0),"n/a",DE212/DD212-1)</f>
        <v>0.17014720236414416</v>
      </c>
      <c r="DF214" s="105">
        <f t="shared" si="4235"/>
        <v>0.14169127588141195</v>
      </c>
      <c r="DG214" s="105">
        <f>IF(AND(DF212&lt;0,DG212&gt;0),"n/a",DG212/DF212-1)</f>
        <v>0.11339376798478829</v>
      </c>
      <c r="DH214" s="105">
        <f>IF(AND(DG212&lt;0,DH212&gt;0),"n/a",DH212/DG212-1)</f>
        <v>8.1083327733604937E-2</v>
      </c>
    </row>
    <row r="215" spans="1:117" ht="12" x14ac:dyDescent="0.3">
      <c r="A215" s="6"/>
      <c r="CM215" s="91"/>
      <c r="CO215" s="91"/>
      <c r="CQ215" s="91"/>
      <c r="CS215" s="91"/>
      <c r="CU215" s="91"/>
      <c r="CV215" s="91"/>
      <c r="CW215" s="91"/>
      <c r="CX215" s="103"/>
      <c r="CY215" s="103"/>
      <c r="CZ215" s="103"/>
      <c r="DA215" s="92"/>
      <c r="DB215" s="103"/>
      <c r="DC215" s="92"/>
      <c r="DD215" s="103"/>
      <c r="DE215" s="103"/>
      <c r="DF215" s="103"/>
      <c r="DG215" s="103"/>
      <c r="DH215" s="103"/>
    </row>
    <row r="216" spans="1:117" x14ac:dyDescent="0.25">
      <c r="A216" s="2" t="s">
        <v>82</v>
      </c>
      <c r="B216" s="14">
        <f t="shared" ref="B216:AG216" si="4236">B186+B208</f>
        <v>161.55000000000001</v>
      </c>
      <c r="C216" s="14">
        <f t="shared" si="4236"/>
        <v>218.05</v>
      </c>
      <c r="D216" s="14">
        <f t="shared" si="4236"/>
        <v>215.8</v>
      </c>
      <c r="E216" s="14">
        <f t="shared" si="4236"/>
        <v>436.54999999999995</v>
      </c>
      <c r="F216" s="14">
        <f t="shared" si="4236"/>
        <v>388.25</v>
      </c>
      <c r="G216" s="14">
        <f t="shared" si="4236"/>
        <v>406.59999999999991</v>
      </c>
      <c r="H216" s="14">
        <f t="shared" si="4236"/>
        <v>413.8</v>
      </c>
      <c r="I216" s="14">
        <f t="shared" si="4236"/>
        <v>547.79999999999995</v>
      </c>
      <c r="J216" s="14">
        <f t="shared" si="4236"/>
        <v>380.39999999999986</v>
      </c>
      <c r="K216" s="14">
        <f t="shared" si="4236"/>
        <v>-743.27800000000002</v>
      </c>
      <c r="L216" s="14">
        <f t="shared" si="4236"/>
        <v>377.12800000000016</v>
      </c>
      <c r="M216" s="14">
        <f t="shared" si="4236"/>
        <v>524</v>
      </c>
      <c r="N216" s="14">
        <f t="shared" si="4236"/>
        <v>373</v>
      </c>
      <c r="O216" s="14">
        <f t="shared" si="4236"/>
        <v>562</v>
      </c>
      <c r="P216" s="14">
        <f t="shared" si="4236"/>
        <v>736</v>
      </c>
      <c r="Q216" s="14">
        <f t="shared" si="4236"/>
        <v>1133</v>
      </c>
      <c r="R216" s="14">
        <f t="shared" si="4236"/>
        <v>1075</v>
      </c>
      <c r="S216" s="14">
        <f t="shared" si="4236"/>
        <v>1390</v>
      </c>
      <c r="T216" s="14">
        <f t="shared" si="4236"/>
        <v>1397</v>
      </c>
      <c r="U216" s="14">
        <f t="shared" si="4236"/>
        <v>1132.8000000000002</v>
      </c>
      <c r="V216" s="14">
        <f t="shared" si="4236"/>
        <v>933</v>
      </c>
      <c r="W216" s="14">
        <f t="shared" si="4236"/>
        <v>1273</v>
      </c>
      <c r="X216" s="14">
        <f t="shared" si="4236"/>
        <v>1459</v>
      </c>
      <c r="Y216" s="14">
        <f t="shared" si="4236"/>
        <v>2560</v>
      </c>
      <c r="Z216" s="14">
        <f t="shared" si="4236"/>
        <v>2010</v>
      </c>
      <c r="AA216" s="14">
        <f t="shared" si="4236"/>
        <v>2734</v>
      </c>
      <c r="AB216" s="14">
        <f t="shared" si="4236"/>
        <v>3117</v>
      </c>
      <c r="AC216" s="14">
        <f t="shared" si="4236"/>
        <v>4566</v>
      </c>
      <c r="AD216" s="14">
        <f t="shared" si="4236"/>
        <v>3327</v>
      </c>
      <c r="AE216" s="14">
        <f t="shared" si="4236"/>
        <v>4401</v>
      </c>
      <c r="AF216" s="14">
        <f t="shared" si="4236"/>
        <v>5122</v>
      </c>
      <c r="AG216" s="14">
        <f t="shared" si="4236"/>
        <v>7352</v>
      </c>
      <c r="AH216" s="14">
        <f t="shared" ref="AH216:BQ216" si="4237">AH186+AH208</f>
        <v>5449</v>
      </c>
      <c r="AI216" s="14">
        <f t="shared" si="4237"/>
        <v>5863</v>
      </c>
      <c r="AJ216" s="14">
        <f t="shared" si="4237"/>
        <v>5781</v>
      </c>
      <c r="AK216" s="14">
        <f t="shared" si="4237"/>
        <v>7820</v>
      </c>
      <c r="AL216" s="14">
        <f t="shared" si="4237"/>
        <v>3317</v>
      </c>
      <c r="AM216" s="14">
        <f t="shared" si="4237"/>
        <v>4625.5</v>
      </c>
      <c r="AN216" s="14">
        <f t="shared" si="4237"/>
        <v>7185</v>
      </c>
      <c r="AO216" s="14">
        <f t="shared" si="4237"/>
        <v>8858</v>
      </c>
      <c r="AP216" s="14">
        <f t="shared" si="4237"/>
        <v>5893</v>
      </c>
      <c r="AQ216" s="14">
        <f t="shared" si="4237"/>
        <v>5963</v>
      </c>
      <c r="AR216" s="14">
        <f t="shared" si="4237"/>
        <v>8040</v>
      </c>
      <c r="AS216" s="14">
        <f t="shared" si="4237"/>
        <v>12775</v>
      </c>
      <c r="AT216" s="14">
        <f t="shared" si="4237"/>
        <v>11378</v>
      </c>
      <c r="AU216" s="14">
        <f t="shared" si="4237"/>
        <v>12367</v>
      </c>
      <c r="AV216" s="14">
        <f t="shared" si="4237"/>
        <v>10423</v>
      </c>
      <c r="AW216" s="14">
        <f t="shared" si="4237"/>
        <v>12585</v>
      </c>
      <c r="AX216" s="14">
        <f t="shared" si="4237"/>
        <v>8524</v>
      </c>
      <c r="AY216" s="14">
        <f t="shared" si="4237"/>
        <v>8358</v>
      </c>
      <c r="AZ216" s="14">
        <f t="shared" si="4237"/>
        <v>5664</v>
      </c>
      <c r="BA216" s="14">
        <f t="shared" si="4237"/>
        <v>6399</v>
      </c>
      <c r="BB216" s="14">
        <f t="shared" si="4237"/>
        <v>7227</v>
      </c>
      <c r="BC216" s="14">
        <f t="shared" si="4237"/>
        <v>9392</v>
      </c>
      <c r="BD216" s="14">
        <f t="shared" si="4237"/>
        <v>13748</v>
      </c>
      <c r="BE216" s="14">
        <f t="shared" ref="BE216:BF216" si="4238">BE186+BE208</f>
        <v>16384</v>
      </c>
      <c r="BF216" s="14">
        <f t="shared" si="4238"/>
        <v>13818</v>
      </c>
      <c r="BG216" s="14">
        <f t="shared" ref="BG216:BH216" si="4239">BG186+BG208</f>
        <v>14847</v>
      </c>
      <c r="BH216" s="14">
        <f t="shared" si="4239"/>
        <v>17350</v>
      </c>
      <c r="BI216" s="14">
        <f t="shared" ref="BI216:BJ216" si="4240">BI186+BI208</f>
        <v>23365</v>
      </c>
      <c r="BJ216" s="14">
        <f t="shared" si="4240"/>
        <v>17555</v>
      </c>
      <c r="BK216" s="14">
        <f t="shared" ref="BK216:BL216" si="4241">BK186+BK208</f>
        <v>20441</v>
      </c>
      <c r="BL216" s="14">
        <f t="shared" si="4241"/>
        <v>20535</v>
      </c>
      <c r="BM216" s="14">
        <f t="shared" ref="BM216" si="4242">BM186+BM208</f>
        <v>24745</v>
      </c>
      <c r="BN216" s="14">
        <f t="shared" si="4237"/>
        <v>17852.652917280804</v>
      </c>
      <c r="BO216" s="14">
        <f t="shared" si="4237"/>
        <v>19421.45842804361</v>
      </c>
      <c r="BP216" s="14">
        <f t="shared" si="4237"/>
        <v>21016.608611549706</v>
      </c>
      <c r="BQ216" s="14">
        <f t="shared" si="4237"/>
        <v>26471.482057207184</v>
      </c>
      <c r="BR216" s="14">
        <f>BR186+BR208</f>
        <v>21120.440264354889</v>
      </c>
      <c r="BS216" s="14">
        <f t="shared" ref="BS216:BU216" si="4243">BS186+BS208</f>
        <v>22923.976386462178</v>
      </c>
      <c r="BT216" s="14">
        <f t="shared" si="4243"/>
        <v>24770.711358684341</v>
      </c>
      <c r="BU216" s="14">
        <f t="shared" si="4243"/>
        <v>31016.442473984447</v>
      </c>
      <c r="BV216" s="14">
        <f t="shared" ref="BV216:CC216" si="4244">BV186+BV208</f>
        <v>23798.639820926546</v>
      </c>
      <c r="BW216" s="14">
        <f t="shared" si="4244"/>
        <v>25801.951123770876</v>
      </c>
      <c r="BX216" s="14">
        <f t="shared" si="4244"/>
        <v>27858.632668741644</v>
      </c>
      <c r="BY216" s="14">
        <f t="shared" si="4244"/>
        <v>34780.538690810463</v>
      </c>
      <c r="BZ216" s="14">
        <f t="shared" si="4244"/>
        <v>26361.800882161446</v>
      </c>
      <c r="CA216" s="14">
        <f t="shared" si="4244"/>
        <v>28552.46723390805</v>
      </c>
      <c r="CB216" s="14">
        <f t="shared" si="4244"/>
        <v>30805.708975402638</v>
      </c>
      <c r="CC216" s="14">
        <f t="shared" si="4244"/>
        <v>38363.238770258169</v>
      </c>
      <c r="CD216" s="14">
        <f t="shared" ref="CD216:CG216" si="4245">CD186+CD208</f>
        <v>29125.761476810054</v>
      </c>
      <c r="CE216" s="14">
        <f t="shared" si="4245"/>
        <v>31508.309224932244</v>
      </c>
      <c r="CF216" s="14">
        <f t="shared" si="4245"/>
        <v>33968.244101739372</v>
      </c>
      <c r="CG216" s="14">
        <f t="shared" si="4245"/>
        <v>42172.283740365325</v>
      </c>
      <c r="CH216" s="14">
        <f t="shared" ref="CH216:CK216" si="4246">CH186+CH208</f>
        <v>32789.078822842028</v>
      </c>
      <c r="CI216" s="14">
        <f t="shared" si="4246"/>
        <v>35408.377221156741</v>
      </c>
      <c r="CJ216" s="14">
        <f t="shared" si="4246"/>
        <v>38133.992297493503</v>
      </c>
      <c r="CK216" s="14">
        <f t="shared" si="4246"/>
        <v>47134.364404933112</v>
      </c>
      <c r="CL216" s="14"/>
      <c r="CM216" s="88">
        <f>SUM(B216:E216)</f>
        <v>1031.95</v>
      </c>
      <c r="CN216" s="14">
        <f>SUM(F216:I216)</f>
        <v>1756.4499999999998</v>
      </c>
      <c r="CO216" s="88">
        <f>SUM(J216:M216)</f>
        <v>538.25</v>
      </c>
      <c r="CP216" s="14">
        <f>SUM(N216:Q216)</f>
        <v>2804</v>
      </c>
      <c r="CQ216" s="88">
        <f>SUM(R216:U216)</f>
        <v>4994.8</v>
      </c>
      <c r="CR216" s="14">
        <f>SUM(V216:Y216)</f>
        <v>6225</v>
      </c>
      <c r="CS216" s="88">
        <f>SUM(Z216:AC216)</f>
        <v>12427</v>
      </c>
      <c r="CT216" s="14">
        <f>SUM(AD216:AG216)</f>
        <v>20202</v>
      </c>
      <c r="CU216" s="88">
        <f>SUM(AH216:AK216)</f>
        <v>24913</v>
      </c>
      <c r="CV216" s="88">
        <f>SUM(AL216:AO216)</f>
        <v>23985.5</v>
      </c>
      <c r="CW216" s="88">
        <f>SUM(AP216:AS216)</f>
        <v>32671</v>
      </c>
      <c r="CX216" s="88">
        <f>SUM(AT216:AW216)</f>
        <v>46753</v>
      </c>
      <c r="CY216" s="88">
        <f>SUM(AX216:BA216)</f>
        <v>28945</v>
      </c>
      <c r="CZ216" s="88">
        <f>SUM(BB216:BE216)</f>
        <v>46751</v>
      </c>
      <c r="DA216" s="88">
        <f>SUM(BF216:BI216)</f>
        <v>69380</v>
      </c>
      <c r="DB216" s="14">
        <f>SUM(BJ216:BM216)</f>
        <v>83276</v>
      </c>
      <c r="DC216" s="88">
        <f>SUM(BN216:BQ216)</f>
        <v>84762.202014081297</v>
      </c>
      <c r="DD216" s="88">
        <f>SUM(BR216:BU216)</f>
        <v>99831.570483485848</v>
      </c>
      <c r="DE216" s="88">
        <f>SUM(BV216:BY216)</f>
        <v>112239.76230424954</v>
      </c>
      <c r="DF216" s="88">
        <f>SUM(BZ216:CC216)</f>
        <v>124083.21586173031</v>
      </c>
      <c r="DG216" s="88">
        <f>SUM(CD216:CG216)</f>
        <v>136774.59854384698</v>
      </c>
      <c r="DH216" s="88">
        <f>SUM(CH216:CK216)</f>
        <v>153465.81274642539</v>
      </c>
    </row>
    <row r="217" spans="1:117" ht="12" x14ac:dyDescent="0.3">
      <c r="A217" s="3" t="s">
        <v>83</v>
      </c>
      <c r="B217" s="16">
        <f>B216/B$157</f>
        <v>0.46860043509789706</v>
      </c>
      <c r="C217" s="16">
        <f t="shared" ref="C217:E217" si="4247">C216/C$157</f>
        <v>0.50562318840579712</v>
      </c>
      <c r="D217" s="16">
        <f t="shared" si="4247"/>
        <v>0.46209850107066386</v>
      </c>
      <c r="E217" s="16">
        <f t="shared" si="4247"/>
        <v>0.59739993157714666</v>
      </c>
      <c r="F217" s="16">
        <f>F216/F$157</f>
        <v>0.53094017094017099</v>
      </c>
      <c r="G217" s="16">
        <f t="shared" ref="G217:BQ217" si="4248">G216/G$157</f>
        <v>0.4545048066174826</v>
      </c>
      <c r="H217" s="16">
        <f t="shared" si="4248"/>
        <v>0.43375262054507341</v>
      </c>
      <c r="I217" s="16">
        <f t="shared" si="4248"/>
        <v>0.48435013262599463</v>
      </c>
      <c r="J217" s="16">
        <f t="shared" si="4248"/>
        <v>0.35961429381735666</v>
      </c>
      <c r="K217" s="16">
        <f t="shared" si="4248"/>
        <v>-0.62791601406411302</v>
      </c>
      <c r="L217" s="16">
        <f t="shared" si="4248"/>
        <v>0.29880329094988789</v>
      </c>
      <c r="M217" s="16">
        <f t="shared" si="4248"/>
        <v>0.33059936908517351</v>
      </c>
      <c r="N217" s="16">
        <f t="shared" si="4248"/>
        <v>0.25582990397805211</v>
      </c>
      <c r="O217" s="16">
        <f t="shared" si="4248"/>
        <v>0.3099834528405957</v>
      </c>
      <c r="P217" s="16">
        <f t="shared" si="4248"/>
        <v>0.36507936507936506</v>
      </c>
      <c r="Q217" s="16">
        <f t="shared" si="4248"/>
        <v>0.43829787234042555</v>
      </c>
      <c r="R217" s="16">
        <f t="shared" si="4248"/>
        <v>0.42965627498001596</v>
      </c>
      <c r="S217" s="16">
        <f t="shared" si="4248"/>
        <v>0.47766323024054985</v>
      </c>
      <c r="T217" s="16">
        <f t="shared" si="4248"/>
        <v>0.43615360599438024</v>
      </c>
      <c r="U217" s="16">
        <f t="shared" si="4248"/>
        <v>0.29415736172422752</v>
      </c>
      <c r="V217" s="16">
        <f t="shared" si="4248"/>
        <v>0.26333615580016934</v>
      </c>
      <c r="W217" s="16">
        <f t="shared" si="4248"/>
        <v>0.31494309747649679</v>
      </c>
      <c r="X217" s="16">
        <f t="shared" si="4248"/>
        <v>0.32415018884692293</v>
      </c>
      <c r="Y217" s="16">
        <f t="shared" si="4248"/>
        <v>0.43828111624721794</v>
      </c>
      <c r="Z217" s="16">
        <f t="shared" si="4248"/>
        <v>0.37346711259754739</v>
      </c>
      <c r="AA217" s="16">
        <f t="shared" si="4248"/>
        <v>0.42479801118707272</v>
      </c>
      <c r="AB217" s="16">
        <f t="shared" si="4248"/>
        <v>0.44458707744972187</v>
      </c>
      <c r="AC217" s="16">
        <f t="shared" si="4248"/>
        <v>0.5183335225337723</v>
      </c>
      <c r="AD217" s="16">
        <f t="shared" si="4248"/>
        <v>0.41421812749003983</v>
      </c>
      <c r="AE217" s="16">
        <f t="shared" si="4248"/>
        <v>0.47215963952365625</v>
      </c>
      <c r="AF217" s="16">
        <f t="shared" si="4248"/>
        <v>0.49593338497288925</v>
      </c>
      <c r="AG217" s="16">
        <f t="shared" si="4248"/>
        <v>0.56675917360468697</v>
      </c>
      <c r="AH217" s="16">
        <f t="shared" si="4248"/>
        <v>0.45537355841551064</v>
      </c>
      <c r="AI217" s="16">
        <f t="shared" si="4248"/>
        <v>0.44312599198851182</v>
      </c>
      <c r="AJ217" s="16">
        <f t="shared" si="4248"/>
        <v>0.42114081736723247</v>
      </c>
      <c r="AK217" s="16">
        <f t="shared" si="4248"/>
        <v>0.46233889085964291</v>
      </c>
      <c r="AL217" s="16">
        <f t="shared" si="4248"/>
        <v>0.22000397957153281</v>
      </c>
      <c r="AM217" s="16">
        <f t="shared" si="4248"/>
        <v>0.27393325634420063</v>
      </c>
      <c r="AN217" s="16">
        <f t="shared" si="4248"/>
        <v>0.40703602991162474</v>
      </c>
      <c r="AO217" s="16">
        <f t="shared" si="4248"/>
        <v>0.42016886443411439</v>
      </c>
      <c r="AP217" s="16">
        <f t="shared" si="4248"/>
        <v>0.33224333314540228</v>
      </c>
      <c r="AQ217" s="16">
        <f t="shared" si="4248"/>
        <v>0.31909883876491679</v>
      </c>
      <c r="AR217" s="16">
        <f t="shared" si="4248"/>
        <v>0.37447601304145317</v>
      </c>
      <c r="AS217" s="16">
        <f t="shared" si="4248"/>
        <v>0.45507979481333716</v>
      </c>
      <c r="AT217" s="16">
        <f t="shared" si="4248"/>
        <v>0.43475602766420846</v>
      </c>
      <c r="AU217" s="16">
        <f t="shared" si="4248"/>
        <v>0.42531898063761736</v>
      </c>
      <c r="AV217" s="16">
        <f t="shared" si="4248"/>
        <v>0.35928990003447087</v>
      </c>
      <c r="AW217" s="16">
        <f t="shared" si="4248"/>
        <v>0.37376377297971547</v>
      </c>
      <c r="AX217" s="16">
        <f t="shared" si="4248"/>
        <v>0.30543213415508097</v>
      </c>
      <c r="AY217" s="16">
        <f t="shared" si="4248"/>
        <v>0.28998681562695161</v>
      </c>
      <c r="AZ217" s="16">
        <f t="shared" si="4248"/>
        <v>0.20437324096124701</v>
      </c>
      <c r="BA217" s="16">
        <f t="shared" si="4248"/>
        <v>0.19894295041193844</v>
      </c>
      <c r="BB217" s="16">
        <f t="shared" si="4248"/>
        <v>0.25229533950078548</v>
      </c>
      <c r="BC217" s="16">
        <f t="shared" si="4248"/>
        <v>0.29350917216163003</v>
      </c>
      <c r="BD217" s="16">
        <f t="shared" si="4248"/>
        <v>0.40262402624026239</v>
      </c>
      <c r="BE217" s="16">
        <f t="shared" ref="BE217:BF217" si="4249">BE216/BE$157</f>
        <v>0.4084665054473835</v>
      </c>
      <c r="BF217" s="16">
        <f t="shared" si="4249"/>
        <v>0.37904265532848719</v>
      </c>
      <c r="BG217" s="16">
        <f t="shared" ref="BG217:BH217" si="4250">BG216/BG$157</f>
        <v>0.38000051188861306</v>
      </c>
      <c r="BH217" s="16">
        <f t="shared" si="4250"/>
        <v>0.4274557146024785</v>
      </c>
      <c r="BI217" s="16">
        <f t="shared" ref="BI217:BJ217" si="4251">BI216/BI$157</f>
        <v>0.48289759222899659</v>
      </c>
      <c r="BJ217" s="16">
        <f t="shared" si="4251"/>
        <v>0.41487450961856598</v>
      </c>
      <c r="BK217" s="16">
        <f t="shared" ref="BK217:BL217" si="4252">BK216/BK$157</f>
        <v>0.43019193534809325</v>
      </c>
      <c r="BL217" s="16">
        <f t="shared" si="4252"/>
        <v>0.4007454822216151</v>
      </c>
      <c r="BM217" s="16">
        <f t="shared" ref="BM217" si="4253">BM216/BM$157</f>
        <v>0.41315345699831368</v>
      </c>
      <c r="BN217" s="16">
        <f t="shared" si="4248"/>
        <v>0.31930038566614771</v>
      </c>
      <c r="BO217" s="16">
        <f t="shared" si="4248"/>
        <v>0.32922625482306705</v>
      </c>
      <c r="BP217" s="16">
        <f t="shared" si="4248"/>
        <v>0.33463118491371835</v>
      </c>
      <c r="BQ217" s="16">
        <f t="shared" si="4248"/>
        <v>0.36064679624347762</v>
      </c>
      <c r="BR217" s="34">
        <f>BR216/BR$157</f>
        <v>0.31715702918108035</v>
      </c>
      <c r="BS217" s="34">
        <f t="shared" ref="BS217:BU217" si="4254">BS216/BS$157</f>
        <v>0.32626847291771444</v>
      </c>
      <c r="BT217" s="34">
        <f t="shared" si="4254"/>
        <v>0.33112964118983468</v>
      </c>
      <c r="BU217" s="34">
        <f t="shared" si="4254"/>
        <v>0.35472985431003989</v>
      </c>
      <c r="BV217" s="34">
        <f t="shared" ref="BV217:CC217" si="4255">BV216/BV$157</f>
        <v>0.30948946996278937</v>
      </c>
      <c r="BW217" s="34">
        <f t="shared" si="4255"/>
        <v>0.31801751468553485</v>
      </c>
      <c r="BX217" s="34">
        <f t="shared" si="4255"/>
        <v>0.32248910328738034</v>
      </c>
      <c r="BY217" s="34">
        <f t="shared" si="4255"/>
        <v>0.34438271520177893</v>
      </c>
      <c r="BZ217" s="34">
        <f t="shared" si="4255"/>
        <v>0.30341560854436411</v>
      </c>
      <c r="CA217" s="34">
        <f t="shared" si="4255"/>
        <v>0.31146630220264299</v>
      </c>
      <c r="CB217" s="34">
        <f t="shared" si="4255"/>
        <v>0.3156134616289048</v>
      </c>
      <c r="CC217" s="34">
        <f t="shared" si="4255"/>
        <v>0.33613162780678124</v>
      </c>
      <c r="CD217" s="34">
        <f t="shared" ref="CD217:CG217" si="4256">CD216/CD$157</f>
        <v>0.3020571379011272</v>
      </c>
      <c r="CE217" s="34">
        <f t="shared" si="4256"/>
        <v>0.30969927344207571</v>
      </c>
      <c r="CF217" s="34">
        <f t="shared" si="4256"/>
        <v>0.31357452060789415</v>
      </c>
      <c r="CG217" s="34">
        <f t="shared" si="4256"/>
        <v>0.33290187428956891</v>
      </c>
      <c r="CH217" s="34">
        <f t="shared" ref="CH217:CK217" si="4257">CH216/CH$157</f>
        <v>0.31083595261799712</v>
      </c>
      <c r="CI217" s="34">
        <f t="shared" si="4257"/>
        <v>0.31813236836259229</v>
      </c>
      <c r="CJ217" s="34">
        <f t="shared" si="4257"/>
        <v>0.32178011880543567</v>
      </c>
      <c r="CK217" s="34">
        <f t="shared" si="4257"/>
        <v>0.34008281331344808</v>
      </c>
      <c r="CL217" s="34"/>
      <c r="CM217" s="90">
        <f>CM216/CM$157</f>
        <v>0.52283723875870802</v>
      </c>
      <c r="CN217" s="16">
        <f t="shared" ref="CN217" si="4258">CN216/CN$157</f>
        <v>0.47332821321260626</v>
      </c>
      <c r="CO217" s="90">
        <f t="shared" ref="CO217" si="4259">CO216/CO$157</f>
        <v>0.10577461605730401</v>
      </c>
      <c r="CP217" s="16">
        <f t="shared" ref="CP217" si="4260">CP216/CP$157</f>
        <v>0.35619918699186992</v>
      </c>
      <c r="CQ217" s="90">
        <f t="shared" ref="CQ217" si="4261">CQ216/CQ$157</f>
        <v>0.40067383282528479</v>
      </c>
      <c r="CR217" s="16">
        <f t="shared" ref="CR217" si="4262">CR216/CR$157</f>
        <v>0.34724159089641321</v>
      </c>
      <c r="CS217" s="90">
        <f t="shared" ref="CS217" si="4263">CS216/CS$157</f>
        <v>0.44963456111151312</v>
      </c>
      <c r="CT217" s="16">
        <f t="shared" ref="CT217" si="4264">CT216/CT$157</f>
        <v>0.49693749538779425</v>
      </c>
      <c r="CU217" s="90">
        <f t="shared" ref="CU217" si="4265">CU216/CU$157</f>
        <v>0.44616569361366809</v>
      </c>
      <c r="CV217" s="90">
        <f t="shared" ref="CV217" si="4266">CV216/CV$157</f>
        <v>0.33927422149611369</v>
      </c>
      <c r="CW217" s="90">
        <f t="shared" ref="CW217" si="4267">CW216/CW$157</f>
        <v>0.38004559942302774</v>
      </c>
      <c r="CX217" s="90">
        <f t="shared" ref="CX217" si="4268">CX216/CX$157</f>
        <v>0.39645040660058173</v>
      </c>
      <c r="CY217" s="90">
        <f t="shared" ref="CY217" si="4269">CY216/CY$157</f>
        <v>0.24822269293107735</v>
      </c>
      <c r="CZ217" s="90">
        <f t="shared" ref="CZ217" si="4270">CZ216/CZ$157</f>
        <v>0.34655784612419477</v>
      </c>
      <c r="DA217" s="103">
        <f t="shared" ref="DA217" si="4271">DA216/DA$157</f>
        <v>0.4217629179331307</v>
      </c>
      <c r="DB217" s="16">
        <f t="shared" ref="DB217" si="4272">DB216/DB$157</f>
        <v>0.41438061353967109</v>
      </c>
      <c r="DC217" s="90">
        <f t="shared" ref="DC217" si="4273">DC216/DC$157</f>
        <v>0.33755235744321366</v>
      </c>
      <c r="DD217" s="90">
        <f>DD216/DD$157</f>
        <v>0.33377592763913594</v>
      </c>
      <c r="DE217" s="90">
        <f>DE216/DE$157</f>
        <v>0.32494617524818104</v>
      </c>
      <c r="DF217" s="90">
        <f>DF216/DF$157</f>
        <v>0.31792405070109397</v>
      </c>
      <c r="DG217" s="90">
        <f>DG216/DG$157</f>
        <v>0.3157528435874048</v>
      </c>
      <c r="DH217" s="90">
        <f>DH216/DH$157</f>
        <v>0.32384014061809324</v>
      </c>
    </row>
    <row r="218" spans="1:117" ht="12" x14ac:dyDescent="0.3">
      <c r="A218" s="3" t="s">
        <v>1</v>
      </c>
      <c r="B218" s="15" t="s">
        <v>65</v>
      </c>
      <c r="C218" s="16">
        <f>IF(AND(B216&lt;0,C216&gt;0),"n/a",C216/B216-1)</f>
        <v>0.34973692355307961</v>
      </c>
      <c r="D218" s="16">
        <f t="shared" ref="D218" si="4274">IF(AND(C216&lt;0,D216&gt;0),"n/a",D216/C216-1)</f>
        <v>-1.0318734235267191E-2</v>
      </c>
      <c r="E218" s="16">
        <f t="shared" ref="E218" si="4275">IF(AND(D216&lt;0,E216&gt;0),"n/a",E216/D216-1)</f>
        <v>1.0229379054680257</v>
      </c>
      <c r="F218" s="16">
        <f>IF(AND(E216&lt;0,F216&gt;0),"n/a",F216/E216-1)</f>
        <v>-0.11064024739434186</v>
      </c>
      <c r="G218" s="16">
        <f t="shared" ref="G218" si="4276">IF(AND(F216&lt;0,G216&gt;0),"n/a",G216/F216-1)</f>
        <v>4.726336123631647E-2</v>
      </c>
      <c r="H218" s="16">
        <f t="shared" ref="H218" si="4277">IF(AND(G216&lt;0,H216&gt;0),"n/a",H216/G216-1)</f>
        <v>1.770782095425516E-2</v>
      </c>
      <c r="I218" s="16">
        <f t="shared" ref="I218" si="4278">IF(AND(H216&lt;0,I216&gt;0),"n/a",I216/H216-1)</f>
        <v>0.3238279362010632</v>
      </c>
      <c r="J218" s="16">
        <f t="shared" ref="J218" si="4279">IF(AND(I216&lt;0,J216&gt;0),"n/a",J216/I216-1)</f>
        <v>-0.30558598028477568</v>
      </c>
      <c r="K218" s="16">
        <f t="shared" ref="K218" si="4280">IF(AND(J216&lt;0,K216&gt;0),"n/a",K216/J216-1)</f>
        <v>-2.9539379600420617</v>
      </c>
      <c r="L218" s="16" t="str">
        <f t="shared" ref="L218" si="4281">IF(AND(K216&lt;0,L216&gt;0),"n/a",L216/K216-1)</f>
        <v>n/a</v>
      </c>
      <c r="M218" s="16">
        <f t="shared" ref="M218" si="4282">IF(AND(L216&lt;0,M216&gt;0),"n/a",M216/L216-1)</f>
        <v>0.38944867525084259</v>
      </c>
      <c r="N218" s="16">
        <f t="shared" ref="N218" si="4283">IF(AND(M216&lt;0,N216&gt;0),"n/a",N216/M216-1)</f>
        <v>-0.28816793893129766</v>
      </c>
      <c r="O218" s="16">
        <f t="shared" ref="O218" si="4284">IF(AND(N216&lt;0,O216&gt;0),"n/a",O216/N216-1)</f>
        <v>0.5067024128686326</v>
      </c>
      <c r="P218" s="16">
        <f t="shared" ref="P218" si="4285">IF(AND(O216&lt;0,P216&gt;0),"n/a",P216/O216-1)</f>
        <v>0.30960854092526691</v>
      </c>
      <c r="Q218" s="16">
        <f t="shared" ref="Q218" si="4286">IF(AND(P216&lt;0,Q216&gt;0),"n/a",Q216/P216-1)</f>
        <v>0.53940217391304346</v>
      </c>
      <c r="R218" s="16">
        <f t="shared" ref="R218" si="4287">IF(AND(Q216&lt;0,R216&gt;0),"n/a",R216/Q216-1)</f>
        <v>-5.1191526919682206E-2</v>
      </c>
      <c r="S218" s="16">
        <f t="shared" ref="S218" si="4288">IF(AND(R216&lt;0,S216&gt;0),"n/a",S216/R216-1)</f>
        <v>0.29302325581395339</v>
      </c>
      <c r="T218" s="16">
        <f t="shared" ref="T218" si="4289">IF(AND(S216&lt;0,T216&gt;0),"n/a",T216/S216-1)</f>
        <v>5.0359712230216847E-3</v>
      </c>
      <c r="U218" s="16">
        <f t="shared" ref="U218" si="4290">IF(AND(T216&lt;0,U216&gt;0),"n/a",U216/T216-1)</f>
        <v>-0.18911954187544722</v>
      </c>
      <c r="V218" s="16">
        <f t="shared" ref="V218" si="4291">IF(AND(U216&lt;0,V216&gt;0),"n/a",V216/U216-1)</f>
        <v>-0.17637711864406791</v>
      </c>
      <c r="W218" s="16">
        <f t="shared" ref="W218" si="4292">IF(AND(V216&lt;0,W216&gt;0),"n/a",W216/V216-1)</f>
        <v>0.36441586280814575</v>
      </c>
      <c r="X218" s="16">
        <f t="shared" ref="X218" si="4293">IF(AND(W216&lt;0,X216&gt;0),"n/a",X216/W216-1)</f>
        <v>0.14611154752553035</v>
      </c>
      <c r="Y218" s="16">
        <f t="shared" ref="Y218" si="4294">IF(AND(X216&lt;0,Y216&gt;0),"n/a",Y216/X216-1)</f>
        <v>0.75462645647703908</v>
      </c>
      <c r="Z218" s="16">
        <f t="shared" ref="Z218" si="4295">IF(AND(Y216&lt;0,Z216&gt;0),"n/a",Z216/Y216-1)</f>
        <v>-0.21484375</v>
      </c>
      <c r="AA218" s="16">
        <f t="shared" ref="AA218" si="4296">IF(AND(Z216&lt;0,AA216&gt;0),"n/a",AA216/Z216-1)</f>
        <v>0.36019900497512447</v>
      </c>
      <c r="AB218" s="16">
        <f t="shared" ref="AB218" si="4297">IF(AND(AA216&lt;0,AB216&gt;0),"n/a",AB216/AA216-1)</f>
        <v>0.14008778346744699</v>
      </c>
      <c r="AC218" s="16">
        <f t="shared" ref="AC218" si="4298">IF(AND(AB216&lt;0,AC216&gt;0),"n/a",AC216/AB216-1)</f>
        <v>0.46487006737247349</v>
      </c>
      <c r="AD218" s="16">
        <f t="shared" ref="AD218" si="4299">IF(AND(AC216&lt;0,AD216&gt;0),"n/a",AD216/AC216-1)</f>
        <v>-0.27135348226018396</v>
      </c>
      <c r="AE218" s="16">
        <f t="shared" ref="AE218" si="4300">IF(AND(AD216&lt;0,AE216&gt;0),"n/a",AE216/AD216-1)</f>
        <v>0.32281334535617678</v>
      </c>
      <c r="AF218" s="16">
        <f t="shared" ref="AF218" si="4301">IF(AND(AE216&lt;0,AF216&gt;0),"n/a",AF216/AE216-1)</f>
        <v>0.1638264030902068</v>
      </c>
      <c r="AG218" s="16">
        <f t="shared" ref="AG218" si="4302">IF(AND(AF216&lt;0,AG216&gt;0),"n/a",AG216/AF216-1)</f>
        <v>0.43537680593518147</v>
      </c>
      <c r="AH218" s="16">
        <f t="shared" ref="AH218" si="4303">IF(AND(AG216&lt;0,AH216&gt;0),"n/a",AH216/AG216-1)</f>
        <v>-0.25884113166485312</v>
      </c>
      <c r="AI218" s="16">
        <f t="shared" ref="AI218" si="4304">IF(AND(AH216&lt;0,AI216&gt;0),"n/a",AI216/AH216-1)</f>
        <v>7.5977243530923166E-2</v>
      </c>
      <c r="AJ218" s="16">
        <f t="shared" ref="AJ218" si="4305">IF(AND(AI216&lt;0,AJ216&gt;0),"n/a",AJ216/AI216-1)</f>
        <v>-1.3986013986013957E-2</v>
      </c>
      <c r="AK218" s="16">
        <f t="shared" ref="AK218" si="4306">IF(AND(AJ216&lt;0,AK216&gt;0),"n/a",AK216/AJ216-1)</f>
        <v>0.35270714409271742</v>
      </c>
      <c r="AL218" s="16">
        <f t="shared" ref="AL218" si="4307">IF(AND(AK216&lt;0,AL216&gt;0),"n/a",AL216/AK216-1)</f>
        <v>-0.57583120204603588</v>
      </c>
      <c r="AM218" s="16">
        <f t="shared" ref="AM218" si="4308">IF(AND(AL216&lt;0,AM216&gt;0),"n/a",AM216/AL216-1)</f>
        <v>0.39448296653602655</v>
      </c>
      <c r="AN218" s="16">
        <f t="shared" ref="AN218" si="4309">IF(AND(AM216&lt;0,AN216&gt;0),"n/a",AN216/AM216-1)</f>
        <v>0.55334558426116098</v>
      </c>
      <c r="AO218" s="16">
        <f t="shared" ref="AO218" si="4310">IF(AND(AN216&lt;0,AO216&gt;0),"n/a",AO216/AN216-1)</f>
        <v>0.23284620737647876</v>
      </c>
      <c r="AP218" s="16">
        <f t="shared" ref="AP218" si="4311">IF(AND(AO216&lt;0,AP216&gt;0),"n/a",AP216/AO216-1)</f>
        <v>-0.33472567170918943</v>
      </c>
      <c r="AQ218" s="16">
        <f t="shared" ref="AQ218" si="4312">IF(AND(AP216&lt;0,AQ216&gt;0),"n/a",AQ216/AP216-1)</f>
        <v>1.1878499915153551E-2</v>
      </c>
      <c r="AR218" s="16">
        <f t="shared" ref="AR218" si="4313">IF(AND(AQ216&lt;0,AR216&gt;0),"n/a",AR216/AQ216-1)</f>
        <v>0.348314606741573</v>
      </c>
      <c r="AS218" s="16">
        <f t="shared" ref="AS218" si="4314">IF(AND(AR216&lt;0,AS216&gt;0),"n/a",AS216/AR216-1)</f>
        <v>0.58893034825870649</v>
      </c>
      <c r="AT218" s="16">
        <f t="shared" ref="AT218" si="4315">IF(AND(AS216&lt;0,AT216&gt;0),"n/a",AT216/AS216-1)</f>
        <v>-0.10935420743639923</v>
      </c>
      <c r="AU218" s="16">
        <f t="shared" ref="AU218" si="4316">IF(AND(AT216&lt;0,AU216&gt;0),"n/a",AU216/AT216-1)</f>
        <v>8.6922130427140143E-2</v>
      </c>
      <c r="AV218" s="16">
        <f t="shared" ref="AV218" si="4317">IF(AND(AU216&lt;0,AV216&gt;0),"n/a",AV216/AU216-1)</f>
        <v>-0.15719252850327481</v>
      </c>
      <c r="AW218" s="16">
        <f t="shared" ref="AW218" si="4318">IF(AND(AV216&lt;0,AW216&gt;0),"n/a",AW216/AV216-1)</f>
        <v>0.20742588506188242</v>
      </c>
      <c r="AX218" s="16">
        <f t="shared" ref="AX218" si="4319">IF(AND(AW216&lt;0,AX216&gt;0),"n/a",AX216/AW216-1)</f>
        <v>-0.32268573698847836</v>
      </c>
      <c r="AY218" s="16">
        <f t="shared" ref="AY218" si="4320">IF(AND(AX216&lt;0,AY216&gt;0),"n/a",AY216/AX216-1)</f>
        <v>-1.9474425152510522E-2</v>
      </c>
      <c r="AZ218" s="16">
        <f t="shared" ref="AZ218" si="4321">IF(AND(AY216&lt;0,AZ216&gt;0),"n/a",AZ216/AY216-1)</f>
        <v>-0.3223259152907394</v>
      </c>
      <c r="BA218" s="16">
        <f t="shared" ref="BA218" si="4322">IF(AND(AZ216&lt;0,BA216&gt;0),"n/a",BA216/AZ216-1)</f>
        <v>0.12976694915254239</v>
      </c>
      <c r="BB218" s="16">
        <f t="shared" ref="BB218" si="4323">IF(AND(BA216&lt;0,BB216&gt;0),"n/a",BB216/BA216-1)</f>
        <v>0.12939521800281284</v>
      </c>
      <c r="BC218" s="16">
        <f t="shared" ref="BC218" si="4324">IF(AND(BB216&lt;0,BC216&gt;0),"n/a",BC216/BB216-1)</f>
        <v>0.29957105299571052</v>
      </c>
      <c r="BD218" s="16">
        <f t="shared" ref="BD218:BM218" si="4325">IF(AND(BC216&lt;0,BD216&gt;0),"n/a",BD216/BC216-1)</f>
        <v>0.46379897785349233</v>
      </c>
      <c r="BE218" s="16">
        <f t="shared" si="4325"/>
        <v>0.19173697992435268</v>
      </c>
      <c r="BF218" s="16">
        <f t="shared" si="4325"/>
        <v>-0.1566162109375</v>
      </c>
      <c r="BG218" s="16">
        <f t="shared" si="4325"/>
        <v>7.4468085106383031E-2</v>
      </c>
      <c r="BH218" s="16">
        <f t="shared" si="4325"/>
        <v>0.16858624637974007</v>
      </c>
      <c r="BI218" s="16">
        <f t="shared" si="4325"/>
        <v>0.346685878962536</v>
      </c>
      <c r="BJ218" s="16">
        <f t="shared" si="4325"/>
        <v>-0.24866252942435263</v>
      </c>
      <c r="BK218" s="16">
        <f t="shared" si="4325"/>
        <v>0.16439760751922528</v>
      </c>
      <c r="BL218" s="16">
        <f t="shared" si="4325"/>
        <v>4.5986008512304277E-3</v>
      </c>
      <c r="BM218" s="16">
        <f t="shared" si="4325"/>
        <v>0.20501582663744822</v>
      </c>
      <c r="BN218" s="16">
        <f t="shared" ref="BN218" si="4326">IF(AND(BM216&lt;0,BN216&gt;0),"n/a",BN216/BM216-1)</f>
        <v>-0.27853493969364296</v>
      </c>
      <c r="BO218" s="16">
        <f t="shared" ref="BO218" si="4327">IF(AND(BN216&lt;0,BO216&gt;0),"n/a",BO216/BN216-1)</f>
        <v>8.7875203647982847E-2</v>
      </c>
      <c r="BP218" s="16">
        <f t="shared" ref="BP218" si="4328">IF(AND(BO216&lt;0,BP216&gt;0),"n/a",BP216/BO216-1)</f>
        <v>8.2133388149819853E-2</v>
      </c>
      <c r="BQ218" s="16">
        <f t="shared" ref="BQ218" si="4329">IF(AND(BP216&lt;0,BQ216&gt;0),"n/a",BQ216/BP216-1)</f>
        <v>0.25955060335756297</v>
      </c>
      <c r="BR218" s="34">
        <f>IF(AND(BQ216&lt;0,BR216&gt;0),"n/a",BR216/BQ216-1)</f>
        <v>-0.20214364202533985</v>
      </c>
      <c r="BS218" s="34">
        <f t="shared" ref="BS218" si="4330">IF(AND(BR216&lt;0,BS216&gt;0),"n/a",BS216/BR216-1)</f>
        <v>8.5392922663223514E-2</v>
      </c>
      <c r="BT218" s="34">
        <f t="shared" ref="BT218" si="4331">IF(AND(BS216&lt;0,BT216&gt;0),"n/a",BT216/BS216-1)</f>
        <v>8.0559102883771772E-2</v>
      </c>
      <c r="BU218" s="34">
        <f t="shared" ref="BU218" si="4332">IF(AND(BT216&lt;0,BU216&gt;0),"n/a",BU216/BT216-1)</f>
        <v>0.25214177440691143</v>
      </c>
      <c r="BV218" s="34">
        <f t="shared" ref="BV218" si="4333">IF(AND(BU216&lt;0,BV216&gt;0),"n/a",BV216/BU216-1)</f>
        <v>-0.23270891428351115</v>
      </c>
      <c r="BW218" s="34">
        <f t="shared" ref="BW218" si="4334">IF(AND(BV216&lt;0,BW216&gt;0),"n/a",BW216/BV216-1)</f>
        <v>8.4177554596325477E-2</v>
      </c>
      <c r="BX218" s="34">
        <f t="shared" ref="BX218" si="4335">IF(AND(BW216&lt;0,BX216&gt;0),"n/a",BX216/BW216-1)</f>
        <v>7.9710310863893685E-2</v>
      </c>
      <c r="BY218" s="34">
        <f t="shared" ref="BY218" si="4336">IF(AND(BX216&lt;0,BY216&gt;0),"n/a",BY216/BX216-1)</f>
        <v>0.24846538968279797</v>
      </c>
      <c r="BZ218" s="34">
        <f t="shared" ref="BZ218" si="4337">IF(AND(BY216&lt;0,BZ216&gt;0),"n/a",BZ216/BY216-1)</f>
        <v>-0.24205311721849132</v>
      </c>
      <c r="CA218" s="34">
        <f t="shared" ref="CA218" si="4338">IF(AND(BZ216&lt;0,CA216&gt;0),"n/a",CA216/BZ216-1)</f>
        <v>8.3100026494357992E-2</v>
      </c>
      <c r="CB218" s="34">
        <f t="shared" ref="CB218" si="4339">IF(AND(CA216&lt;0,CB216&gt;0),"n/a",CB216/CA216-1)</f>
        <v>7.8915833193522023E-2</v>
      </c>
      <c r="CC218" s="34">
        <f t="shared" ref="CC218" si="4340">IF(AND(CB216&lt;0,CC216&gt;0),"n/a",CC216/CB216-1)</f>
        <v>0.24532887072620113</v>
      </c>
      <c r="CD218" s="34">
        <f t="shared" ref="CD218" si="4341">IF(AND(CC216&lt;0,CD216&gt;0),"n/a",CD216/CC216-1)</f>
        <v>-0.24078981831454871</v>
      </c>
      <c r="CE218" s="34">
        <f t="shared" ref="CE218" si="4342">IF(AND(CD216&lt;0,CE216&gt;0),"n/a",CE216/CD216-1)</f>
        <v>8.1802075802178686E-2</v>
      </c>
      <c r="CF218" s="34">
        <f t="shared" ref="CF218" si="4343">IF(AND(CE216&lt;0,CF216&gt;0),"n/a",CF216/CE216-1)</f>
        <v>7.8072576324108356E-2</v>
      </c>
      <c r="CG218" s="34">
        <f t="shared" ref="CG218" si="4344">IF(AND(CF216&lt;0,CG216&gt;0),"n/a",CG216/CF216-1)</f>
        <v>0.24152086325256539</v>
      </c>
      <c r="CH218" s="34">
        <f t="shared" ref="CH218" si="4345">IF(AND(CG216&lt;0,CH216&gt;0),"n/a",CH216/CG216-1)</f>
        <v>-0.22249695973998518</v>
      </c>
      <c r="CI218" s="34">
        <f t="shared" ref="CI218" si="4346">IF(AND(CH216&lt;0,CI216&gt;0),"n/a",CI216/CH216-1)</f>
        <v>7.9883256631473776E-2</v>
      </c>
      <c r="CJ218" s="34">
        <f t="shared" ref="CJ218" si="4347">IF(AND(CI216&lt;0,CJ216&gt;0),"n/a",CJ216/CI216-1)</f>
        <v>7.6976560075399103E-2</v>
      </c>
      <c r="CK218" s="34">
        <f t="shared" ref="CK218" si="4348">IF(AND(CJ216&lt;0,CK216&gt;0),"n/a",CK216/CJ216-1)</f>
        <v>0.23601966553161535</v>
      </c>
      <c r="CL218" s="34"/>
      <c r="CM218" s="89" t="s">
        <v>65</v>
      </c>
      <c r="CN218" s="15" t="s">
        <v>65</v>
      </c>
      <c r="CO218" s="89" t="s">
        <v>65</v>
      </c>
      <c r="CP218" s="15" t="s">
        <v>65</v>
      </c>
      <c r="CQ218" s="89" t="s">
        <v>65</v>
      </c>
      <c r="CR218" s="15" t="s">
        <v>65</v>
      </c>
      <c r="CS218" s="89" t="s">
        <v>65</v>
      </c>
      <c r="CT218" s="15" t="s">
        <v>65</v>
      </c>
      <c r="CU218" s="89" t="s">
        <v>65</v>
      </c>
      <c r="CV218" s="89" t="s">
        <v>65</v>
      </c>
      <c r="CW218" s="89" t="s">
        <v>65</v>
      </c>
      <c r="CX218" s="89" t="s">
        <v>65</v>
      </c>
      <c r="CY218" s="89" t="s">
        <v>65</v>
      </c>
      <c r="CZ218" s="89" t="s">
        <v>65</v>
      </c>
      <c r="DA218" s="89" t="s">
        <v>65</v>
      </c>
      <c r="DB218" s="15" t="s">
        <v>65</v>
      </c>
      <c r="DC218" s="89" t="s">
        <v>65</v>
      </c>
      <c r="DD218" s="89" t="s">
        <v>65</v>
      </c>
      <c r="DE218" s="89" t="s">
        <v>65</v>
      </c>
      <c r="DF218" s="89" t="s">
        <v>65</v>
      </c>
      <c r="DG218" s="89" t="s">
        <v>65</v>
      </c>
      <c r="DH218" s="89" t="s">
        <v>65</v>
      </c>
    </row>
    <row r="219" spans="1:117" ht="12" x14ac:dyDescent="0.3">
      <c r="A219" s="3" t="s">
        <v>2</v>
      </c>
      <c r="B219" s="15" t="s">
        <v>65</v>
      </c>
      <c r="C219" s="15" t="s">
        <v>65</v>
      </c>
      <c r="D219" s="15" t="s">
        <v>65</v>
      </c>
      <c r="E219" s="15" t="s">
        <v>65</v>
      </c>
      <c r="F219" s="16">
        <f>IF(AND(B216&lt;0,F216&gt;0),"n/a",F216/B216-1)</f>
        <v>1.4032807180439493</v>
      </c>
      <c r="G219" s="16">
        <f t="shared" ref="G219" si="4349">IF(AND(C216&lt;0,G216&gt;0),"n/a",G216/C216-1)</f>
        <v>0.86470992891538589</v>
      </c>
      <c r="H219" s="16">
        <f t="shared" ref="H219" si="4350">IF(AND(D216&lt;0,H216&gt;0),"n/a",H216/D216-1)</f>
        <v>0.91751621872103795</v>
      </c>
      <c r="I219" s="16">
        <f t="shared" ref="I219" si="4351">IF(AND(E216&lt;0,I216&gt;0),"n/a",I216/E216-1)</f>
        <v>0.25483907914328263</v>
      </c>
      <c r="J219" s="16">
        <f t="shared" ref="J219" si="4352">IF(AND(F216&lt;0,J216&gt;0),"n/a",J216/F216-1)</f>
        <v>-2.0218931101094961E-2</v>
      </c>
      <c r="K219" s="16">
        <f t="shared" ref="K219" si="4353">IF(AND(G216&lt;0,K216&gt;0),"n/a",K216/G216-1)</f>
        <v>-2.8280324643384165</v>
      </c>
      <c r="L219" s="16">
        <f t="shared" ref="L219" si="4354">IF(AND(H216&lt;0,L216&gt;0),"n/a",L216/H216-1)</f>
        <v>-8.8622522957950367E-2</v>
      </c>
      <c r="M219" s="16">
        <f t="shared" ref="M219" si="4355">IF(AND(I216&lt;0,M216&gt;0),"n/a",M216/I216-1)</f>
        <v>-4.3446513326031333E-2</v>
      </c>
      <c r="N219" s="16">
        <f t="shared" ref="N219" si="4356">IF(AND(J216&lt;0,N216&gt;0),"n/a",N216/J216-1)</f>
        <v>-1.9453207150367691E-2</v>
      </c>
      <c r="O219" s="54" t="str">
        <f t="shared" ref="O219" si="4357">IF(AND(K216&lt;0,O216&gt;0),"n/a",O216/K216-1)</f>
        <v>n/a</v>
      </c>
      <c r="P219" s="16">
        <f t="shared" ref="P219" si="4358">IF(AND(L216&lt;0,P216&gt;0),"n/a",P216/L216-1)</f>
        <v>0.95159203241339729</v>
      </c>
      <c r="Q219" s="16">
        <f t="shared" ref="Q219" si="4359">IF(AND(M216&lt;0,Q216&gt;0),"n/a",Q216/M216-1)</f>
        <v>1.1622137404580153</v>
      </c>
      <c r="R219" s="16">
        <f t="shared" ref="R219" si="4360">IF(AND(N216&lt;0,R216&gt;0),"n/a",R216/N216-1)</f>
        <v>1.8820375335120643</v>
      </c>
      <c r="S219" s="16">
        <f t="shared" ref="S219" si="4361">IF(AND(O216&lt;0,S216&gt;0),"n/a",S216/O216-1)</f>
        <v>1.4733096085409252</v>
      </c>
      <c r="T219" s="16">
        <f t="shared" ref="T219" si="4362">IF(AND(P216&lt;0,T216&gt;0),"n/a",T216/P216-1)</f>
        <v>0.89809782608695654</v>
      </c>
      <c r="U219" s="16">
        <f t="shared" ref="U219" si="4363">IF(AND(Q216&lt;0,U216&gt;0),"n/a",U216/Q216-1)</f>
        <v>-1.7652250661948088E-4</v>
      </c>
      <c r="V219" s="16">
        <f t="shared" ref="V219" si="4364">IF(AND(R216&lt;0,V216&gt;0),"n/a",V216/R216-1)</f>
        <v>-0.13209302325581396</v>
      </c>
      <c r="W219" s="16">
        <f t="shared" ref="W219" si="4365">IF(AND(S216&lt;0,W216&gt;0),"n/a",W216/S216-1)</f>
        <v>-8.4172661870503651E-2</v>
      </c>
      <c r="X219" s="16">
        <f t="shared" ref="X219" si="4366">IF(AND(T216&lt;0,X216&gt;0),"n/a",X216/T216-1)</f>
        <v>4.4380816034359283E-2</v>
      </c>
      <c r="Y219" s="16">
        <f t="shared" ref="Y219" si="4367">IF(AND(U216&lt;0,Y216&gt;0),"n/a",Y216/U216-1)</f>
        <v>1.2598870056497171</v>
      </c>
      <c r="Z219" s="16">
        <f t="shared" ref="Z219" si="4368">IF(AND(V216&lt;0,Z216&gt;0),"n/a",Z216/V216-1)</f>
        <v>1.1543408360128615</v>
      </c>
      <c r="AA219" s="16">
        <f t="shared" ref="AA219" si="4369">IF(AND(W216&lt;0,AA216&gt;0),"n/a",AA216/W216-1)</f>
        <v>1.1476826394344068</v>
      </c>
      <c r="AB219" s="16">
        <f t="shared" ref="AB219" si="4370">IF(AND(X216&lt;0,AB216&gt;0),"n/a",AB216/X216-1)</f>
        <v>1.1363947909527075</v>
      </c>
      <c r="AC219" s="16">
        <f t="shared" ref="AC219" si="4371">IF(AND(Y216&lt;0,AC216&gt;0),"n/a",AC216/Y216-1)</f>
        <v>0.78359375000000009</v>
      </c>
      <c r="AD219" s="16">
        <f t="shared" ref="AD219" si="4372">IF(AND(Z216&lt;0,AD216&gt;0),"n/a",AD216/Z216-1)</f>
        <v>0.65522388059701497</v>
      </c>
      <c r="AE219" s="16">
        <f t="shared" ref="AE219" si="4373">IF(AND(AA216&lt;0,AE216&gt;0),"n/a",AE216/AA216-1)</f>
        <v>0.60972933430870513</v>
      </c>
      <c r="AF219" s="16">
        <f t="shared" ref="AF219" si="4374">IF(AND(AB216&lt;0,AF216&gt;0),"n/a",AF216/AB216-1)</f>
        <v>0.64324671158164892</v>
      </c>
      <c r="AG219" s="16">
        <f t="shared" ref="AG219" si="4375">IF(AND(AC216&lt;0,AG216&gt;0),"n/a",AG216/AC216-1)</f>
        <v>0.61016206745510293</v>
      </c>
      <c r="AH219" s="16">
        <f t="shared" ref="AH219" si="4376">IF(AND(AD216&lt;0,AH216&gt;0),"n/a",AH216/AD216-1)</f>
        <v>0.63781184250075151</v>
      </c>
      <c r="AI219" s="16">
        <f t="shared" ref="AI219" si="4377">IF(AND(AE216&lt;0,AI216&gt;0),"n/a",AI216/AE216-1)</f>
        <v>0.33219722790274941</v>
      </c>
      <c r="AJ219" s="16">
        <f t="shared" ref="AJ219" si="4378">IF(AND(AF216&lt;0,AJ216&gt;0),"n/a",AJ216/AF216-1)</f>
        <v>0.1286606794221008</v>
      </c>
      <c r="AK219" s="16">
        <f t="shared" ref="AK219" si="4379">IF(AND(AG216&lt;0,AK216&gt;0),"n/a",AK216/AG216-1)</f>
        <v>6.3656147986942413E-2</v>
      </c>
      <c r="AL219" s="16">
        <f t="shared" ref="AL219" si="4380">IF(AND(AH216&lt;0,AL216&gt;0),"n/a",AL216/AH216-1)</f>
        <v>-0.39126445219306294</v>
      </c>
      <c r="AM219" s="16">
        <f t="shared" ref="AM219" si="4381">IF(AND(AI216&lt;0,AM216&gt;0),"n/a",AM216/AI216-1)</f>
        <v>-0.21106941838649151</v>
      </c>
      <c r="AN219" s="16">
        <f t="shared" ref="AN219" si="4382">IF(AND(AJ216&lt;0,AN216&gt;0),"n/a",AN216/AJ216-1)</f>
        <v>0.24286455630513748</v>
      </c>
      <c r="AO219" s="16">
        <f t="shared" ref="AO219" si="4383">IF(AND(AK216&lt;0,AO216&gt;0),"n/a",AO216/AK216-1)</f>
        <v>0.13273657289002561</v>
      </c>
      <c r="AP219" s="16">
        <f t="shared" ref="AP219" si="4384">IF(AND(AL216&lt;0,AP216&gt;0),"n/a",AP216/AL216-1)</f>
        <v>0.77660536629484467</v>
      </c>
      <c r="AQ219" s="16">
        <f t="shared" ref="AQ219" si="4385">IF(AND(AM216&lt;0,AQ216&gt;0),"n/a",AQ216/AM216-1)</f>
        <v>0.28915792887255432</v>
      </c>
      <c r="AR219" s="16">
        <f t="shared" ref="AR219" si="4386">IF(AND(AN216&lt;0,AR216&gt;0),"n/a",AR216/AN216-1)</f>
        <v>0.1189979123173277</v>
      </c>
      <c r="AS219" s="16">
        <f t="shared" ref="AS219" si="4387">IF(AND(AO216&lt;0,AS216&gt;0),"n/a",AS216/AO216-1)</f>
        <v>0.44219914201851429</v>
      </c>
      <c r="AT219" s="16">
        <f t="shared" ref="AT219" si="4388">IF(AND(AP216&lt;0,AT216&gt;0),"n/a",AT216/AP216-1)</f>
        <v>0.93076531478024771</v>
      </c>
      <c r="AU219" s="16">
        <f t="shared" ref="AU219" si="4389">IF(AND(AQ216&lt;0,AU216&gt;0),"n/a",AU216/AQ216-1)</f>
        <v>1.0739560623847058</v>
      </c>
      <c r="AV219" s="16">
        <f t="shared" ref="AV219" si="4390">IF(AND(AR216&lt;0,AV216&gt;0),"n/a",AV216/AR216-1)</f>
        <v>0.29639303482587054</v>
      </c>
      <c r="AW219" s="16">
        <f t="shared" ref="AW219" si="4391">IF(AND(AS216&lt;0,AW216&gt;0),"n/a",AW216/AS216-1)</f>
        <v>-1.4872798434442225E-2</v>
      </c>
      <c r="AX219" s="16">
        <f t="shared" ref="AX219" si="4392">IF(AND(AT216&lt;0,AX216&gt;0),"n/a",AX216/AT216-1)</f>
        <v>-0.25083494462998768</v>
      </c>
      <c r="AY219" s="16">
        <f t="shared" ref="AY219" si="4393">IF(AND(AU216&lt;0,AY216&gt;0),"n/a",AY216/AU216-1)</f>
        <v>-0.32416915986092021</v>
      </c>
      <c r="AZ219" s="16">
        <f t="shared" ref="AZ219" si="4394">IF(AND(AV216&lt;0,AZ216&gt;0),"n/a",AZ216/AV216-1)</f>
        <v>-0.45658639547155333</v>
      </c>
      <c r="BA219" s="16">
        <f t="shared" ref="BA219" si="4395">IF(AND(AW216&lt;0,BA216&gt;0),"n/a",BA216/AW216-1)</f>
        <v>-0.4915375446960667</v>
      </c>
      <c r="BB219" s="16">
        <f t="shared" ref="BB219" si="4396">IF(AND(AX216&lt;0,BB216&gt;0),"n/a",BB216/AX216-1)</f>
        <v>-0.15215861098076022</v>
      </c>
      <c r="BC219" s="16">
        <f t="shared" ref="BC219" si="4397">IF(AND(AY216&lt;0,BC216&gt;0),"n/a",BC216/AY216-1)</f>
        <v>0.12371380713089253</v>
      </c>
      <c r="BD219" s="16">
        <f t="shared" ref="BD219:BM219" si="4398">IF(AND(AZ216&lt;0,BD216&gt;0),"n/a",BD216/AZ216-1)</f>
        <v>1.4272598870056497</v>
      </c>
      <c r="BE219" s="16">
        <f t="shared" si="4398"/>
        <v>1.5604000625097671</v>
      </c>
      <c r="BF219" s="16">
        <f t="shared" si="4398"/>
        <v>0.91199667911996674</v>
      </c>
      <c r="BG219" s="16">
        <f t="shared" si="4398"/>
        <v>0.58081345826235098</v>
      </c>
      <c r="BH219" s="16">
        <f t="shared" si="4398"/>
        <v>0.26200174570846668</v>
      </c>
      <c r="BI219" s="16">
        <f t="shared" si="4398"/>
        <v>0.42608642578125</v>
      </c>
      <c r="BJ219" s="16">
        <f t="shared" si="4398"/>
        <v>0.27044434795194672</v>
      </c>
      <c r="BK219" s="16">
        <f t="shared" si="4398"/>
        <v>0.37677645315551955</v>
      </c>
      <c r="BL219" s="16">
        <f t="shared" si="4398"/>
        <v>0.18357348703170029</v>
      </c>
      <c r="BM219" s="16">
        <f t="shared" si="4398"/>
        <v>5.9062700620586384E-2</v>
      </c>
      <c r="BN219" s="16">
        <f t="shared" ref="BN219" si="4399">IF(AND(BJ216&lt;0,BN216&gt;0),"n/a",BN216/BJ216-1)</f>
        <v>1.6955449574526105E-2</v>
      </c>
      <c r="BO219" s="16">
        <f t="shared" ref="BO219" si="4400">IF(AND(BK216&lt;0,BO216&gt;0),"n/a",BO216/BK216-1)</f>
        <v>-4.9877284475142614E-2</v>
      </c>
      <c r="BP219" s="16">
        <f t="shared" ref="BP219" si="4401">IF(AND(BL216&lt;0,BP216&gt;0),"n/a",BP216/BL216-1)</f>
        <v>2.3453061190635838E-2</v>
      </c>
      <c r="BQ219" s="16">
        <f t="shared" ref="BQ219" si="4402">IF(AND(BM216&lt;0,BQ216&gt;0),"n/a",BQ216/BM216-1)</f>
        <v>6.9770945936843187E-2</v>
      </c>
      <c r="BR219" s="34">
        <f>IF(AND(BN216&lt;0,BR216&gt;0),"n/a",BR216/BN216-1)</f>
        <v>0.18304211492909106</v>
      </c>
      <c r="BS219" s="34">
        <f t="shared" ref="BS219" si="4403">IF(AND(BO216&lt;0,BS216&gt;0),"n/a",BS216/BO216-1)</f>
        <v>0.18034268494281092</v>
      </c>
      <c r="BT219" s="34">
        <f t="shared" ref="BT219" si="4404">IF(AND(BP216&lt;0,BT216&gt;0),"n/a",BT216/BP216-1)</f>
        <v>0.1786255250084241</v>
      </c>
      <c r="BU219" s="34">
        <f t="shared" ref="BU219" si="4405">IF(AND(BQ216&lt;0,BU216&gt;0),"n/a",BU216/BQ216-1)</f>
        <v>0.17169270715388008</v>
      </c>
      <c r="BV219" s="34">
        <f t="shared" ref="BV219" si="4406">IF(AND(BR216&lt;0,BV216&gt;0),"n/a",BV216/BR216-1)</f>
        <v>0.12680604774568427</v>
      </c>
      <c r="BW219" s="34">
        <f t="shared" ref="BW219" si="4407">IF(AND(BS216&lt;0,BW216&gt;0),"n/a",BW216/BS216-1)</f>
        <v>0.12554430735709077</v>
      </c>
      <c r="BX219" s="34">
        <f t="shared" ref="BX219" si="4408">IF(AND(BT216&lt;0,BX216&gt;0),"n/a",BX216/BT216-1)</f>
        <v>0.12466017892436154</v>
      </c>
      <c r="BY219" s="34">
        <f t="shared" ref="BY219" si="4409">IF(AND(BU216&lt;0,BY216&gt;0),"n/a",BY216/BU216-1)</f>
        <v>0.12135808998672926</v>
      </c>
      <c r="BZ219" s="34">
        <f t="shared" ref="BZ219" si="4410">IF(AND(BV216&lt;0,BZ216&gt;0),"n/a",BZ216/BV216-1)</f>
        <v>0.10770199811928194</v>
      </c>
      <c r="CA219" s="34">
        <f t="shared" ref="CA219" si="4411">IF(AND(BW216&lt;0,CA216&gt;0),"n/a",CA216/BW216-1)</f>
        <v>0.1066010898533627</v>
      </c>
      <c r="CB219" s="34">
        <f t="shared" ref="CB219" si="4412">IF(AND(BX216&lt;0,CB216&gt;0),"n/a",CB216/BX216-1)</f>
        <v>0.10578682527975314</v>
      </c>
      <c r="CC219" s="34">
        <f t="shared" ref="CC219" si="4413">IF(AND(BY216&lt;0,CC216&gt;0),"n/a",CC216/BY216-1)</f>
        <v>0.10300875760714745</v>
      </c>
      <c r="CD219" s="34">
        <f t="shared" ref="CD219" si="4414">IF(AND(BZ216&lt;0,CD216&gt;0),"n/a",CD216/BZ216-1)</f>
        <v>0.10484718426497674</v>
      </c>
      <c r="CE219" s="34">
        <f t="shared" ref="CE219" si="4415">IF(AND(CA216&lt;0,CE216&gt;0),"n/a",CE216/CA216-1)</f>
        <v>0.10352317250937682</v>
      </c>
      <c r="CF219" s="34">
        <f t="shared" ref="CF219" si="4416">IF(AND(CB216&lt;0,CF216&gt;0),"n/a",CF216/CB216-1)</f>
        <v>0.10266068308513576</v>
      </c>
      <c r="CG219" s="34">
        <f t="shared" ref="CG219" si="4417">IF(AND(CC216&lt;0,CG216&gt;0),"n/a",CG216/CC216-1)</f>
        <v>9.9288931075866005E-2</v>
      </c>
      <c r="CH219" s="34">
        <f t="shared" ref="CH219" si="4418">IF(AND(CD216&lt;0,CH216&gt;0),"n/a",CH216/CD216-1)</f>
        <v>0.12577584791898788</v>
      </c>
      <c r="CI219" s="34">
        <f t="shared" ref="CI219" si="4419">IF(AND(CE216&lt;0,CI216&gt;0),"n/a",CI216/CE216-1)</f>
        <v>0.12377903137812329</v>
      </c>
      <c r="CJ219" s="34">
        <f t="shared" ref="CJ219" si="4420">IF(AND(CF216&lt;0,CJ216&gt;0),"n/a",CJ216/CF216-1)</f>
        <v>0.1226365479262681</v>
      </c>
      <c r="CK219" s="34">
        <f t="shared" ref="CK219" si="4421">IF(AND(CG216&lt;0,CK216&gt;0),"n/a",CK216/CG216-1)</f>
        <v>0.11766212840445056</v>
      </c>
      <c r="CL219" s="34"/>
      <c r="CM219" s="89" t="s">
        <v>65</v>
      </c>
      <c r="CN219" s="16">
        <f>IF(AND(CM216&lt;0,CN216&gt;0),"n/a",CN216/CM216-1)</f>
        <v>0.70206889868695166</v>
      </c>
      <c r="CO219" s="90">
        <f t="shared" ref="CO219:DC219" si="4422">IF(AND(CN216&lt;0,CO216&gt;0),"n/a",CO216/CN216-1)</f>
        <v>-0.69355802897890628</v>
      </c>
      <c r="CP219" s="16">
        <f t="shared" si="4422"/>
        <v>4.2094751509521595</v>
      </c>
      <c r="CQ219" s="90">
        <f t="shared" si="4422"/>
        <v>0.78131241084165493</v>
      </c>
      <c r="CR219" s="16">
        <f t="shared" si="4422"/>
        <v>0.24629614799391364</v>
      </c>
      <c r="CS219" s="90">
        <f t="shared" si="4422"/>
        <v>0.99630522088353413</v>
      </c>
      <c r="CT219" s="16">
        <f t="shared" si="4422"/>
        <v>0.62565381829886535</v>
      </c>
      <c r="CU219" s="90">
        <f t="shared" si="4422"/>
        <v>0.23319473319473327</v>
      </c>
      <c r="CV219" s="90">
        <f t="shared" si="4422"/>
        <v>-3.7229558864849688E-2</v>
      </c>
      <c r="CW219" s="90">
        <f t="shared" si="4422"/>
        <v>0.36211461091075869</v>
      </c>
      <c r="CX219" s="90">
        <f t="shared" si="4422"/>
        <v>0.43102445593951821</v>
      </c>
      <c r="CY219" s="90">
        <f t="shared" si="4422"/>
        <v>-0.38089534361431354</v>
      </c>
      <c r="CZ219" s="90">
        <f t="shared" si="4422"/>
        <v>0.61516669545690106</v>
      </c>
      <c r="DA219" s="90">
        <f t="shared" si="4422"/>
        <v>0.48403242711385852</v>
      </c>
      <c r="DB219" s="16">
        <f t="shared" si="4422"/>
        <v>0.20028826751225126</v>
      </c>
      <c r="DC219" s="103">
        <f t="shared" si="4422"/>
        <v>1.7846702700433426E-2</v>
      </c>
      <c r="DD219" s="90">
        <f>IF(AND(DC216&lt;0,DD216&gt;0),"n/a",DD216/DC216-1)</f>
        <v>0.17778406071731268</v>
      </c>
      <c r="DE219" s="90">
        <f>IF(AND(DD216&lt;0,DE216&gt;0),"n/a",DE216/DD216-1)</f>
        <v>0.12429126137824564</v>
      </c>
      <c r="DF219" s="90">
        <f>IF(AND(DE216&lt;0,DF216&gt;0),"n/a",DF216/DE216-1)</f>
        <v>0.1055192323499099</v>
      </c>
      <c r="DG219" s="90">
        <f>IF(AND(DF216&lt;0,DG216&gt;0),"n/a",DG216/DF216-1)</f>
        <v>0.10228121985699556</v>
      </c>
      <c r="DH219" s="90">
        <f>IF(AND(DG216&lt;0,DH216&gt;0),"n/a",DH216/DG216-1)</f>
        <v>0.12203445947039326</v>
      </c>
    </row>
    <row r="220" spans="1:117" ht="12" x14ac:dyDescent="0.3">
      <c r="A220" s="3"/>
      <c r="B220" s="15"/>
      <c r="C220" s="15"/>
      <c r="D220" s="15"/>
      <c r="E220" s="15"/>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49"/>
      <c r="BE220" s="49"/>
      <c r="BF220" s="49"/>
      <c r="BG220" s="49"/>
      <c r="BH220" s="49"/>
      <c r="BI220" s="49"/>
      <c r="BJ220" s="49"/>
      <c r="BK220" s="49"/>
      <c r="BL220" s="49"/>
      <c r="BM220" s="49"/>
      <c r="BN220" s="16"/>
      <c r="BO220" s="16"/>
      <c r="BP220" s="16"/>
      <c r="BQ220" s="16"/>
      <c r="BR220" s="34"/>
      <c r="BS220" s="34"/>
      <c r="BT220" s="34"/>
      <c r="BU220" s="34"/>
      <c r="BV220" s="34"/>
      <c r="BW220" s="34"/>
      <c r="BX220" s="34"/>
      <c r="BY220" s="34"/>
      <c r="BZ220" s="34"/>
      <c r="CA220" s="34"/>
      <c r="CB220" s="34"/>
      <c r="CC220" s="34"/>
      <c r="CD220" s="34"/>
      <c r="CE220" s="34"/>
      <c r="CF220" s="34"/>
      <c r="CG220" s="34"/>
      <c r="CH220" s="34"/>
      <c r="CI220" s="34"/>
      <c r="CJ220" s="34"/>
      <c r="CK220" s="34"/>
      <c r="CL220" s="34"/>
      <c r="CM220" s="89"/>
      <c r="CN220" s="16"/>
      <c r="CO220" s="90"/>
      <c r="CP220" s="16"/>
      <c r="CQ220" s="90"/>
      <c r="CR220" s="16"/>
      <c r="CS220" s="90"/>
      <c r="CT220" s="16"/>
      <c r="CU220" s="90"/>
      <c r="CV220" s="90"/>
      <c r="CW220" s="90"/>
      <c r="CX220" s="88"/>
      <c r="CY220" s="88"/>
      <c r="CZ220" s="88"/>
      <c r="DA220" s="88"/>
      <c r="DB220" s="88"/>
      <c r="DC220" s="88"/>
      <c r="DD220" s="88"/>
      <c r="DE220" s="88"/>
      <c r="DF220" s="88"/>
      <c r="DG220" s="88"/>
      <c r="DH220" s="88"/>
    </row>
    <row r="221" spans="1:117" ht="12" x14ac:dyDescent="0.3">
      <c r="A221" s="7" t="s">
        <v>304</v>
      </c>
      <c r="B221" s="15"/>
      <c r="C221" s="15"/>
      <c r="D221" s="15"/>
      <c r="E221" s="15"/>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221"/>
      <c r="BD221" s="224"/>
      <c r="BE221" s="224"/>
      <c r="BF221" s="224"/>
      <c r="BG221" s="224"/>
      <c r="BH221" s="224"/>
      <c r="BI221" s="224"/>
      <c r="BJ221" s="224"/>
      <c r="BK221" s="224"/>
      <c r="BL221" s="224"/>
      <c r="BM221" s="224"/>
      <c r="BN221" s="16"/>
      <c r="BO221" s="16"/>
      <c r="BP221" s="16"/>
      <c r="BQ221" s="16"/>
      <c r="BR221" s="34"/>
      <c r="BS221" s="34"/>
      <c r="BT221" s="34"/>
      <c r="BU221" s="34"/>
      <c r="BV221" s="34"/>
      <c r="BW221" s="34"/>
      <c r="BX221" s="34"/>
      <c r="BY221" s="34"/>
      <c r="BZ221" s="34"/>
      <c r="CA221" s="34"/>
      <c r="CB221" s="34"/>
      <c r="CC221" s="34"/>
      <c r="CD221" s="34"/>
      <c r="CE221" s="34"/>
      <c r="CF221" s="34"/>
      <c r="CG221" s="34"/>
      <c r="CH221" s="34"/>
      <c r="CI221" s="34"/>
      <c r="CJ221" s="34"/>
      <c r="CK221" s="34"/>
      <c r="CL221" s="34"/>
      <c r="CM221" s="89"/>
      <c r="CN221" s="16"/>
      <c r="CO221" s="90"/>
      <c r="CP221" s="16"/>
      <c r="CQ221" s="90"/>
      <c r="CR221" s="16"/>
      <c r="CS221" s="90"/>
      <c r="CT221" s="16"/>
      <c r="CU221" s="90"/>
      <c r="CV221" s="90"/>
      <c r="CW221" s="90"/>
      <c r="CX221" s="103"/>
      <c r="CY221" s="103"/>
      <c r="CZ221" s="103"/>
      <c r="DA221" s="103"/>
      <c r="DB221" s="103"/>
      <c r="DC221" s="103"/>
      <c r="DD221" s="103"/>
      <c r="DE221" s="103"/>
      <c r="DF221" s="103"/>
      <c r="DG221" s="103"/>
      <c r="DH221" s="103"/>
    </row>
    <row r="222" spans="1:117" ht="12" x14ac:dyDescent="0.3">
      <c r="A222" s="44" t="s">
        <v>300</v>
      </c>
      <c r="B222" s="297"/>
      <c r="C222" s="297"/>
      <c r="D222" s="297"/>
      <c r="E222" s="297"/>
      <c r="F222" s="219"/>
      <c r="G222" s="219"/>
      <c r="H222" s="219"/>
      <c r="I222" s="219"/>
      <c r="J222" s="219"/>
      <c r="K222" s="219"/>
      <c r="L222" s="219"/>
      <c r="M222" s="219"/>
      <c r="N222" s="219"/>
      <c r="O222" s="219"/>
      <c r="P222" s="219"/>
      <c r="Q222" s="219"/>
      <c r="R222" s="219"/>
      <c r="S222" s="219"/>
      <c r="T222" s="219"/>
      <c r="U222" s="219"/>
      <c r="V222" s="219"/>
      <c r="W222" s="219"/>
      <c r="X222" s="219"/>
      <c r="Y222" s="219"/>
      <c r="Z222" s="219"/>
      <c r="AA222" s="219"/>
      <c r="AB222" s="219"/>
      <c r="AC222" s="219"/>
      <c r="AD222" s="219"/>
      <c r="AE222" s="219"/>
      <c r="AF222" s="219"/>
      <c r="AG222" s="219"/>
      <c r="AH222" s="219"/>
      <c r="AI222" s="219"/>
      <c r="AJ222" s="219"/>
      <c r="AK222" s="219"/>
      <c r="AL222" s="219"/>
      <c r="AM222" s="219"/>
      <c r="AN222" s="219"/>
      <c r="AO222" s="219"/>
      <c r="AP222" s="219"/>
      <c r="AQ222" s="219"/>
      <c r="AR222" s="219"/>
      <c r="AS222" s="49">
        <v>14874</v>
      </c>
      <c r="AT222" s="49">
        <v>13205</v>
      </c>
      <c r="AU222" s="49">
        <v>14799</v>
      </c>
      <c r="AV222" s="49">
        <v>13054</v>
      </c>
      <c r="AW222" s="49">
        <v>15889</v>
      </c>
      <c r="AX222" s="49">
        <v>11484</v>
      </c>
      <c r="AY222" s="49">
        <v>11164</v>
      </c>
      <c r="AZ222" s="49">
        <v>9336</v>
      </c>
      <c r="BA222" s="49">
        <v>10678</v>
      </c>
      <c r="BB222" s="49">
        <v>11219</v>
      </c>
      <c r="BC222" s="49">
        <v>13131</v>
      </c>
      <c r="BD222" s="49">
        <v>17490</v>
      </c>
      <c r="BE222" s="49">
        <v>21030</v>
      </c>
      <c r="BF222" s="49">
        <v>17664</v>
      </c>
      <c r="BG222" s="49">
        <v>19335</v>
      </c>
      <c r="BH222" s="49">
        <v>21778</v>
      </c>
      <c r="BI222" s="49">
        <v>28332</v>
      </c>
      <c r="BJ222" s="49">
        <v>21765</v>
      </c>
      <c r="BK222" s="49">
        <v>24971</v>
      </c>
      <c r="BL222" s="49">
        <v>24967</v>
      </c>
      <c r="BM222" s="49">
        <v>30766</v>
      </c>
      <c r="BN222" s="14">
        <f t="shared" ref="BN222:BQ222" si="4423">BN216-BN227</f>
        <v>22062.652917280804</v>
      </c>
      <c r="BO222" s="14">
        <f t="shared" si="4423"/>
        <v>23951.45842804361</v>
      </c>
      <c r="BP222" s="14">
        <f t="shared" si="4423"/>
        <v>25448.608611549706</v>
      </c>
      <c r="BQ222" s="14">
        <f t="shared" si="4423"/>
        <v>32492.482057207184</v>
      </c>
      <c r="BR222" s="14">
        <f>BR216-BR227</f>
        <v>25119.940264354889</v>
      </c>
      <c r="BS222" s="14">
        <f t="shared" ref="BS222:BU222" si="4424">BS216-BS227</f>
        <v>27227.476386462178</v>
      </c>
      <c r="BT222" s="14">
        <f t="shared" si="4424"/>
        <v>28981.111358684342</v>
      </c>
      <c r="BU222" s="14">
        <f t="shared" si="4424"/>
        <v>36736.392473984444</v>
      </c>
      <c r="BV222" s="14">
        <f t="shared" ref="BV222:CC222" si="4425">BV216-BV227</f>
        <v>27598.164820926548</v>
      </c>
      <c r="BW222" s="14">
        <f t="shared" si="4425"/>
        <v>29890.276123770876</v>
      </c>
      <c r="BX222" s="14">
        <f t="shared" si="4425"/>
        <v>31858.512668741645</v>
      </c>
      <c r="BY222" s="14">
        <f t="shared" si="4425"/>
        <v>40214.491190810462</v>
      </c>
      <c r="BZ222" s="14">
        <f t="shared" si="4425"/>
        <v>29971.349632161444</v>
      </c>
      <c r="CA222" s="14">
        <f t="shared" si="4425"/>
        <v>32436.375983908049</v>
      </c>
      <c r="CB222" s="14">
        <f t="shared" si="4425"/>
        <v>34605.594975402637</v>
      </c>
      <c r="CC222" s="14">
        <f t="shared" si="4425"/>
        <v>43525.493645258168</v>
      </c>
      <c r="CD222" s="14">
        <f t="shared" ref="CD222:CG222" si="4426">CD216-CD227</f>
        <v>32554.832789310054</v>
      </c>
      <c r="CE222" s="14">
        <f t="shared" si="4426"/>
        <v>35198.02253743224</v>
      </c>
      <c r="CF222" s="14">
        <f t="shared" si="4426"/>
        <v>37578.135801739372</v>
      </c>
      <c r="CG222" s="14">
        <f t="shared" si="4426"/>
        <v>47076.425871615327</v>
      </c>
      <c r="CH222" s="14">
        <f t="shared" ref="CH222:CK222" si="4427">CH216-CH227</f>
        <v>36046.696569717024</v>
      </c>
      <c r="CI222" s="14">
        <f t="shared" si="4427"/>
        <v>38913.60486803174</v>
      </c>
      <c r="CJ222" s="14">
        <f t="shared" si="4427"/>
        <v>41563.389412493503</v>
      </c>
      <c r="CK222" s="14">
        <f t="shared" si="4427"/>
        <v>51793.299429620609</v>
      </c>
      <c r="CL222" s="14"/>
      <c r="CM222" s="296"/>
      <c r="CN222" s="219"/>
      <c r="CO222" s="220"/>
      <c r="CP222" s="219"/>
      <c r="CQ222" s="220"/>
      <c r="CR222" s="219"/>
      <c r="CS222" s="220"/>
      <c r="CT222" s="219"/>
      <c r="CU222" s="220"/>
      <c r="CV222" s="151">
        <v>28489</v>
      </c>
      <c r="CW222" s="151">
        <v>39294</v>
      </c>
      <c r="CX222" s="88">
        <f>SUM(AT222:AW222)</f>
        <v>56947</v>
      </c>
      <c r="CY222" s="88">
        <f>SUM(AX222:BA222)</f>
        <v>42662</v>
      </c>
      <c r="CZ222" s="88">
        <f>SUM(BB222:BE222)</f>
        <v>62870</v>
      </c>
      <c r="DA222" s="88">
        <f>SUM(BF222:BI222)</f>
        <v>87109</v>
      </c>
      <c r="DB222" s="14">
        <f>SUM(BJ222:BM222)</f>
        <v>102469</v>
      </c>
      <c r="DC222" s="88">
        <f>SUM(BN222:BQ222)</f>
        <v>103955.2020140813</v>
      </c>
      <c r="DD222" s="88">
        <f>SUM(BR222:BU222)</f>
        <v>118064.92048348585</v>
      </c>
      <c r="DE222" s="88">
        <f>SUM(BV222:BY222)</f>
        <v>129561.44480424954</v>
      </c>
      <c r="DF222" s="88">
        <f>SUM(BZ222:CC222)</f>
        <v>140538.81423673031</v>
      </c>
      <c r="DG222" s="88">
        <f>SUM(CD222:CG222)</f>
        <v>152407.41700009699</v>
      </c>
      <c r="DH222" s="88">
        <f>SUM(CH222:CK222)</f>
        <v>168316.99027986289</v>
      </c>
    </row>
    <row r="223" spans="1:117" ht="12" x14ac:dyDescent="0.3">
      <c r="A223" s="6" t="s">
        <v>306</v>
      </c>
      <c r="B223" s="297"/>
      <c r="C223" s="297"/>
      <c r="D223" s="297"/>
      <c r="E223" s="297"/>
      <c r="F223" s="219"/>
      <c r="G223" s="219"/>
      <c r="H223" s="219"/>
      <c r="I223" s="219"/>
      <c r="J223" s="219"/>
      <c r="K223" s="219"/>
      <c r="L223" s="219"/>
      <c r="M223" s="219"/>
      <c r="N223" s="219"/>
      <c r="O223" s="219"/>
      <c r="P223" s="219"/>
      <c r="Q223" s="219"/>
      <c r="R223" s="219"/>
      <c r="S223" s="219"/>
      <c r="T223" s="219"/>
      <c r="U223" s="219"/>
      <c r="V223" s="219"/>
      <c r="W223" s="219"/>
      <c r="X223" s="219"/>
      <c r="Y223" s="219"/>
      <c r="Z223" s="219"/>
      <c r="AA223" s="219"/>
      <c r="AB223" s="219"/>
      <c r="AC223" s="219"/>
      <c r="AD223" s="219"/>
      <c r="AE223" s="219"/>
      <c r="AF223" s="219"/>
      <c r="AG223" s="219"/>
      <c r="AH223" s="219"/>
      <c r="AI223" s="219"/>
      <c r="AJ223" s="219"/>
      <c r="AK223" s="219"/>
      <c r="AL223" s="219"/>
      <c r="AM223" s="219"/>
      <c r="AN223" s="219"/>
      <c r="AO223" s="219"/>
      <c r="AP223" s="219"/>
      <c r="AQ223" s="219"/>
      <c r="AR223" s="219"/>
      <c r="AS223" s="16">
        <f>AS222/AS$3</f>
        <v>0.5437397185158106</v>
      </c>
      <c r="AT223" s="16">
        <f t="shared" ref="AT223:BQ223" si="4428">AT222/AT$3</f>
        <v>0.51507586691110507</v>
      </c>
      <c r="AU223" s="16">
        <f t="shared" si="4428"/>
        <v>0.51435423328235785</v>
      </c>
      <c r="AV223" s="16">
        <f t="shared" si="4428"/>
        <v>0.45880781667369602</v>
      </c>
      <c r="AW223" s="16">
        <f t="shared" si="4428"/>
        <v>0.48450936146856133</v>
      </c>
      <c r="AX223" s="16">
        <f t="shared" si="4428"/>
        <v>0.42200418917429172</v>
      </c>
      <c r="AY223" s="16">
        <f t="shared" si="4428"/>
        <v>0.39351427564328517</v>
      </c>
      <c r="AZ223" s="16">
        <f t="shared" si="4428"/>
        <v>0.34036968172372306</v>
      </c>
      <c r="BA223" s="16">
        <f t="shared" si="4428"/>
        <v>0.33965264965964759</v>
      </c>
      <c r="BB223" s="34">
        <f t="shared" ref="BB223" si="4429">BB222/BB$3</f>
        <v>0.39634706422666571</v>
      </c>
      <c r="BC223" s="34">
        <f t="shared" si="4428"/>
        <v>0.41392680389622671</v>
      </c>
      <c r="BD223" s="34">
        <f t="shared" ref="BD223:BE223" si="4430">BD222/BD$3</f>
        <v>0.51538189533239043</v>
      </c>
      <c r="BE223" s="34">
        <f t="shared" si="4430"/>
        <v>0.53867827868852458</v>
      </c>
      <c r="BF223" s="34">
        <f t="shared" ref="BF223:BG223" si="4431">BF222/BF$3</f>
        <v>0.49046230737192836</v>
      </c>
      <c r="BG223" s="34">
        <f t="shared" si="4431"/>
        <v>0.49938013327134667</v>
      </c>
      <c r="BH223" s="34">
        <f t="shared" ref="BH223:BI223" si="4432">BH222/BH$3</f>
        <v>0.54014236464198018</v>
      </c>
      <c r="BI223" s="34">
        <f t="shared" si="4432"/>
        <v>0.59895987484672952</v>
      </c>
      <c r="BJ223" s="34">
        <f t="shared" ref="BJ223:BK223" si="4433">BJ222/BJ$3</f>
        <v>0.51942628036847882</v>
      </c>
      <c r="BK223" s="34">
        <f t="shared" si="4433"/>
        <v>0.52965256861663768</v>
      </c>
      <c r="BL223" s="34">
        <f t="shared" ref="BL223:BM223" si="4434">BL222/BL$3</f>
        <v>0.49174741983770581</v>
      </c>
      <c r="BM223" s="34">
        <f t="shared" si="4434"/>
        <v>0.52200617598153998</v>
      </c>
      <c r="BN223" s="16">
        <f t="shared" si="4428"/>
        <v>0.39826598075340847</v>
      </c>
      <c r="BO223" s="16">
        <f t="shared" si="4428"/>
        <v>0.40922573444359639</v>
      </c>
      <c r="BP223" s="16">
        <f t="shared" si="4428"/>
        <v>0.40902463124372795</v>
      </c>
      <c r="BQ223" s="16">
        <f t="shared" si="4428"/>
        <v>0.44999529898452284</v>
      </c>
      <c r="BR223" s="34">
        <f>BR222/BR$3</f>
        <v>0.38074933837225494</v>
      </c>
      <c r="BS223" s="34">
        <f t="shared" ref="BS223:BU223" si="4435">BS222/BS$3</f>
        <v>0.39060401988475768</v>
      </c>
      <c r="BT223" s="34">
        <f t="shared" si="4435"/>
        <v>0.39109921258478481</v>
      </c>
      <c r="BU223" s="34">
        <f t="shared" si="4435"/>
        <v>0.42714600896856159</v>
      </c>
      <c r="BV223" s="34">
        <f t="shared" ref="BV223:CC223" si="4436">BV222/BV$3</f>
        <v>0.3623218872463087</v>
      </c>
      <c r="BW223" s="34">
        <f t="shared" si="4436"/>
        <v>0.37139258726854657</v>
      </c>
      <c r="BX223" s="34">
        <f t="shared" si="4436"/>
        <v>0.37236201815972902</v>
      </c>
      <c r="BY223" s="34">
        <f t="shared" si="4436"/>
        <v>0.40493626107950742</v>
      </c>
      <c r="BZ223" s="34">
        <f t="shared" si="4436"/>
        <v>0.34830805162250433</v>
      </c>
      <c r="CA223" s="34">
        <f t="shared" si="4436"/>
        <v>0.356752678463368</v>
      </c>
      <c r="CB223" s="34">
        <f t="shared" si="4436"/>
        <v>0.35803885425928306</v>
      </c>
      <c r="CC223" s="34">
        <f t="shared" si="4436"/>
        <v>0.38794182583414655</v>
      </c>
      <c r="CD223" s="34">
        <f t="shared" ref="CD223:CG223" si="4437">CD222/CD$3</f>
        <v>0.34094107111968758</v>
      </c>
      <c r="CE223" s="34">
        <f t="shared" si="4437"/>
        <v>0.34885893071138918</v>
      </c>
      <c r="CF223" s="34">
        <f t="shared" si="4437"/>
        <v>0.35036518096934494</v>
      </c>
      <c r="CG223" s="34">
        <f t="shared" si="4437"/>
        <v>0.37811418351651888</v>
      </c>
      <c r="CH223" s="34">
        <f t="shared" ref="CH223:CK223" si="4438">CH222/CH$3</f>
        <v>0.345098481308723</v>
      </c>
      <c r="CI223" s="34">
        <f t="shared" si="4438"/>
        <v>0.35256544501985271</v>
      </c>
      <c r="CJ223" s="34">
        <f t="shared" si="4438"/>
        <v>0.3542417094239157</v>
      </c>
      <c r="CK223" s="34">
        <f t="shared" si="4438"/>
        <v>0.38027011782374653</v>
      </c>
      <c r="CL223" s="34"/>
      <c r="CM223" s="296"/>
      <c r="CN223" s="219"/>
      <c r="CO223" s="220"/>
      <c r="CP223" s="219"/>
      <c r="CQ223" s="220"/>
      <c r="CR223" s="219"/>
      <c r="CS223" s="220"/>
      <c r="CT223" s="219"/>
      <c r="CU223" s="220"/>
      <c r="CV223" s="103">
        <f>CV222/CV$3</f>
        <v>0.40584933614450963</v>
      </c>
      <c r="CW223" s="103">
        <f t="shared" ref="CW223:DC223" si="4439">CW222/CW$3</f>
        <v>0.46323061325536979</v>
      </c>
      <c r="CX223" s="90">
        <f t="shared" si="4439"/>
        <v>0.49238684017119883</v>
      </c>
      <c r="CY223" s="90">
        <f t="shared" si="4439"/>
        <v>0.37275666229794668</v>
      </c>
      <c r="CZ223" s="90">
        <f t="shared" si="4439"/>
        <v>0.47268899665426112</v>
      </c>
      <c r="DA223" s="90">
        <f t="shared" si="4439"/>
        <v>0.53653744287174943</v>
      </c>
      <c r="DB223" s="90">
        <f t="shared" si="4439"/>
        <v>0.51554654403847899</v>
      </c>
      <c r="DC223" s="90">
        <f t="shared" si="4439"/>
        <v>0.41858420048773709</v>
      </c>
      <c r="DD223" s="90">
        <f>DD222/DD$3</f>
        <v>0.39915510359374856</v>
      </c>
      <c r="DE223" s="90">
        <f>DE222/DE$3</f>
        <v>0.37936654322670421</v>
      </c>
      <c r="DF223" s="90">
        <f>DF222/DF$3</f>
        <v>0.36426128754766335</v>
      </c>
      <c r="DG223" s="90">
        <f>DG222/DG$3</f>
        <v>0.35597787475877402</v>
      </c>
      <c r="DH223" s="90">
        <f>DH222/DH$3</f>
        <v>0.3593767755237714</v>
      </c>
    </row>
    <row r="224" spans="1:117" ht="12" x14ac:dyDescent="0.3">
      <c r="A224" s="6" t="s">
        <v>1</v>
      </c>
      <c r="B224" s="297"/>
      <c r="C224" s="297"/>
      <c r="D224" s="297"/>
      <c r="E224" s="297"/>
      <c r="F224" s="219"/>
      <c r="G224" s="219"/>
      <c r="H224" s="219"/>
      <c r="I224" s="219"/>
      <c r="J224" s="219"/>
      <c r="K224" s="219"/>
      <c r="L224" s="219"/>
      <c r="M224" s="219"/>
      <c r="N224" s="219"/>
      <c r="O224" s="219"/>
      <c r="P224" s="219"/>
      <c r="Q224" s="219"/>
      <c r="R224" s="219"/>
      <c r="S224" s="219"/>
      <c r="T224" s="219"/>
      <c r="U224" s="219"/>
      <c r="V224" s="219"/>
      <c r="W224" s="219"/>
      <c r="X224" s="219"/>
      <c r="Y224" s="219"/>
      <c r="Z224" s="219"/>
      <c r="AA224" s="219"/>
      <c r="AB224" s="219"/>
      <c r="AC224" s="219"/>
      <c r="AD224" s="219"/>
      <c r="AE224" s="219"/>
      <c r="AF224" s="219"/>
      <c r="AG224" s="219"/>
      <c r="AH224" s="219"/>
      <c r="AI224" s="219"/>
      <c r="AJ224" s="219"/>
      <c r="AK224" s="219"/>
      <c r="AL224" s="219"/>
      <c r="AM224" s="219"/>
      <c r="AN224" s="219"/>
      <c r="AO224" s="219"/>
      <c r="AP224" s="219"/>
      <c r="AQ224" s="219"/>
      <c r="AR224" s="219"/>
      <c r="AS224" s="15" t="s">
        <v>65</v>
      </c>
      <c r="AT224" s="16">
        <f>IF(AND(AS222&lt;0,AT222&gt;0),"n/a",AT222/AS222-1)</f>
        <v>-0.11220922414952261</v>
      </c>
      <c r="AU224" s="16">
        <f t="shared" ref="AU224" si="4440">IF(AND(AT222&lt;0,AU222&gt;0),"n/a",AU222/AT222-1)</f>
        <v>0.12071185157137454</v>
      </c>
      <c r="AV224" s="16">
        <f t="shared" ref="AV224" si="4441">IF(AND(AU222&lt;0,AV222&gt;0),"n/a",AV222/AU222-1)</f>
        <v>-0.11791337252517065</v>
      </c>
      <c r="AW224" s="16">
        <f t="shared" ref="AW224" si="4442">IF(AND(AV222&lt;0,AW222&gt;0),"n/a",AW222/AV222-1)</f>
        <v>0.21717481231806346</v>
      </c>
      <c r="AX224" s="16">
        <f t="shared" ref="AX224" si="4443">IF(AND(AW222&lt;0,AX222&gt;0),"n/a",AX222/AW222-1)</f>
        <v>-0.27723582352570963</v>
      </c>
      <c r="AY224" s="16">
        <f t="shared" ref="AY224" si="4444">IF(AND(AX222&lt;0,AY222&gt;0),"n/a",AY222/AX222-1)</f>
        <v>-2.786485545106232E-2</v>
      </c>
      <c r="AZ224" s="16">
        <f t="shared" ref="AZ224" si="4445">IF(AND(AY222&lt;0,AZ222&gt;0),"n/a",AZ222/AY222-1)</f>
        <v>-0.16374059476890002</v>
      </c>
      <c r="BA224" s="16">
        <f t="shared" ref="BA224:BB224" si="4446">IF(AND(AZ222&lt;0,BA222&gt;0),"n/a",BA222/AZ222-1)</f>
        <v>0.14374464438731782</v>
      </c>
      <c r="BB224" s="34">
        <f t="shared" si="4446"/>
        <v>5.0664918524068181E-2</v>
      </c>
      <c r="BC224" s="34">
        <f t="shared" ref="BC224:BM224" si="4447">IF(AND(BB222&lt;0,BC222&gt;0),"n/a",BC222/BB222-1)</f>
        <v>0.17042517158392023</v>
      </c>
      <c r="BD224" s="34">
        <f t="shared" si="4447"/>
        <v>0.33196253141421073</v>
      </c>
      <c r="BE224" s="34">
        <f t="shared" si="4447"/>
        <v>0.20240137221269294</v>
      </c>
      <c r="BF224" s="34">
        <f t="shared" si="4447"/>
        <v>-0.16005706134094155</v>
      </c>
      <c r="BG224" s="34">
        <f t="shared" si="4447"/>
        <v>9.4599184782608647E-2</v>
      </c>
      <c r="BH224" s="34">
        <f t="shared" si="4447"/>
        <v>0.12635117662270501</v>
      </c>
      <c r="BI224" s="34">
        <f t="shared" si="4447"/>
        <v>0.30094590871521709</v>
      </c>
      <c r="BJ224" s="34">
        <f t="shared" si="4447"/>
        <v>-0.23178737822956375</v>
      </c>
      <c r="BK224" s="34">
        <f t="shared" si="4447"/>
        <v>0.14730071215253848</v>
      </c>
      <c r="BL224" s="34">
        <f t="shared" si="4447"/>
        <v>-1.6018581554599898E-4</v>
      </c>
      <c r="BM224" s="34">
        <f t="shared" si="4447"/>
        <v>0.23226659190130983</v>
      </c>
      <c r="BN224" s="16">
        <f t="shared" ref="BN224" si="4448">IF(AND(BM222&lt;0,BN222&gt;0),"n/a",BN222/BM222-1)</f>
        <v>-0.2828884834791392</v>
      </c>
      <c r="BO224" s="16">
        <f t="shared" ref="BO224" si="4449">IF(AND(BN222&lt;0,BO222&gt;0),"n/a",BO222/BN222-1)</f>
        <v>8.5610987846496789E-2</v>
      </c>
      <c r="BP224" s="16">
        <f t="shared" ref="BP224" si="4450">IF(AND(BO222&lt;0,BP222&gt;0),"n/a",BP222/BO222-1)</f>
        <v>6.250768353016678E-2</v>
      </c>
      <c r="BQ224" s="16">
        <f t="shared" ref="BQ224" si="4451">IF(AND(BP222&lt;0,BQ222&gt;0),"n/a",BQ222/BP222-1)</f>
        <v>0.27678815581534999</v>
      </c>
      <c r="BR224" s="34">
        <f>IF(AND(BQ222&lt;0,BR222&gt;0),"n/a",BR222/BQ222-1)</f>
        <v>-0.22689992656984437</v>
      </c>
      <c r="BS224" s="34">
        <f t="shared" ref="BS224" si="4452">IF(AND(BR222&lt;0,BS222&gt;0),"n/a",BS222/BR222-1)</f>
        <v>8.3898930488217616E-2</v>
      </c>
      <c r="BT224" s="34">
        <f t="shared" ref="BT224" si="4453">IF(AND(BS222&lt;0,BT222&gt;0),"n/a",BT222/BS222-1)</f>
        <v>6.4406812711224726E-2</v>
      </c>
      <c r="BU224" s="34">
        <f t="shared" ref="BU224" si="4454">IF(AND(BT222&lt;0,BU222&gt;0),"n/a",BU222/BT222-1)</f>
        <v>0.2675977818558084</v>
      </c>
      <c r="BV224" s="34">
        <f t="shared" ref="BV224" si="4455">IF(AND(BU222&lt;0,BV222&gt;0),"n/a",BV222/BU222-1)</f>
        <v>-0.24875136173290013</v>
      </c>
      <c r="BW224" s="34">
        <f t="shared" ref="BW224" si="4456">IF(AND(BV222&lt;0,BW222&gt;0),"n/a",BW222/BV222-1)</f>
        <v>8.3053033334532289E-2</v>
      </c>
      <c r="BX224" s="34">
        <f t="shared" ref="BX224" si="4457">IF(AND(BW222&lt;0,BX222&gt;0),"n/a",BX222/BW222-1)</f>
        <v>6.5848724074030418E-2</v>
      </c>
      <c r="BY224" s="34">
        <f t="shared" ref="BY224" si="4458">IF(AND(BX222&lt;0,BY222&gt;0),"n/a",BY222/BX222-1)</f>
        <v>0.26228401209286156</v>
      </c>
      <c r="BZ224" s="34">
        <f t="shared" ref="BZ224" si="4459">IF(AND(BY222&lt;0,BZ222&gt;0),"n/a",BZ222/BY222-1)</f>
        <v>-0.25471269821734588</v>
      </c>
      <c r="CA224" s="34">
        <f t="shared" ref="CA224" si="4460">IF(AND(BZ222&lt;0,CA222&gt;0),"n/a",CA222/BZ222-1)</f>
        <v>8.2246091083647777E-2</v>
      </c>
      <c r="CB224" s="34">
        <f t="shared" ref="CB224" si="4461">IF(AND(CA222&lt;0,CB222&gt;0),"n/a",CB222/CA222-1)</f>
        <v>6.6876120580509957E-2</v>
      </c>
      <c r="CC224" s="34">
        <f t="shared" ref="CC224" si="4462">IF(AND(CB222&lt;0,CC222&gt;0),"n/a",CC222/CB222-1)</f>
        <v>0.25775885882602845</v>
      </c>
      <c r="CD224" s="34">
        <f t="shared" ref="CD224" si="4463">IF(AND(CC222&lt;0,CD222&gt;0),"n/a",CD222/CC222-1)</f>
        <v>-0.25205138269909777</v>
      </c>
      <c r="CE224" s="34">
        <f t="shared" ref="CE224" si="4464">IF(AND(CD222&lt;0,CE222&gt;0),"n/a",CE222/CD222-1)</f>
        <v>8.1191931324866795E-2</v>
      </c>
      <c r="CF224" s="34">
        <f t="shared" ref="CF224" si="4465">IF(AND(CE222&lt;0,CF222&gt;0),"n/a",CF222/CE222-1)</f>
        <v>6.7620652886847266E-2</v>
      </c>
      <c r="CG224" s="34">
        <f t="shared" ref="CG224" si="4466">IF(AND(CF222&lt;0,CG222&gt;0),"n/a",CG222/CF222-1)</f>
        <v>0.25276107681308413</v>
      </c>
      <c r="CH224" s="34">
        <f t="shared" ref="CH224" si="4467">IF(AND(CG222&lt;0,CH222&gt;0),"n/a",CH222/CG222-1)</f>
        <v>-0.23429411000695077</v>
      </c>
      <c r="CI224" s="34">
        <f t="shared" ref="CI224" si="4468">IF(AND(CH222&lt;0,CI222&gt;0),"n/a",CI222/CH222-1)</f>
        <v>7.9533176993622723E-2</v>
      </c>
      <c r="CJ224" s="34">
        <f t="shared" ref="CJ224" si="4469">IF(AND(CI222&lt;0,CJ222&gt;0),"n/a",CJ222/CI222-1)</f>
        <v>6.8094039435514064E-2</v>
      </c>
      <c r="CK224" s="34">
        <f t="shared" ref="CK224" si="4470">IF(AND(CJ222&lt;0,CK222&gt;0),"n/a",CK222/CJ222-1)</f>
        <v>0.2461279063553008</v>
      </c>
      <c r="CL224" s="34"/>
      <c r="CM224" s="296"/>
      <c r="CN224" s="219"/>
      <c r="CO224" s="220"/>
      <c r="CP224" s="219"/>
      <c r="CQ224" s="220"/>
      <c r="CR224" s="219"/>
      <c r="CS224" s="220"/>
      <c r="CT224" s="219"/>
      <c r="CU224" s="220"/>
      <c r="CV224" s="89" t="s">
        <v>65</v>
      </c>
      <c r="CW224" s="89" t="s">
        <v>65</v>
      </c>
      <c r="CX224" s="89" t="s">
        <v>65</v>
      </c>
      <c r="CY224" s="89" t="s">
        <v>65</v>
      </c>
      <c r="CZ224" s="89" t="s">
        <v>65</v>
      </c>
      <c r="DA224" s="89" t="s">
        <v>65</v>
      </c>
      <c r="DB224" s="15" t="s">
        <v>65</v>
      </c>
      <c r="DC224" s="89" t="s">
        <v>65</v>
      </c>
      <c r="DD224" s="89" t="s">
        <v>65</v>
      </c>
      <c r="DE224" s="89" t="s">
        <v>65</v>
      </c>
      <c r="DF224" s="89" t="s">
        <v>65</v>
      </c>
      <c r="DG224" s="89" t="s">
        <v>65</v>
      </c>
      <c r="DH224" s="89" t="s">
        <v>65</v>
      </c>
    </row>
    <row r="225" spans="1:112" ht="12" x14ac:dyDescent="0.3">
      <c r="A225" s="6" t="s">
        <v>2</v>
      </c>
      <c r="B225" s="297"/>
      <c r="C225" s="297"/>
      <c r="D225" s="297"/>
      <c r="E225" s="297"/>
      <c r="F225" s="219"/>
      <c r="G225" s="219"/>
      <c r="H225" s="219"/>
      <c r="I225" s="219"/>
      <c r="J225" s="219"/>
      <c r="K225" s="219"/>
      <c r="L225" s="219"/>
      <c r="M225" s="219"/>
      <c r="N225" s="219"/>
      <c r="O225" s="219"/>
      <c r="P225" s="219"/>
      <c r="Q225" s="219"/>
      <c r="R225" s="219"/>
      <c r="S225" s="219"/>
      <c r="T225" s="219"/>
      <c r="U225" s="219"/>
      <c r="V225" s="219"/>
      <c r="W225" s="219"/>
      <c r="X225" s="219"/>
      <c r="Y225" s="219"/>
      <c r="Z225" s="219"/>
      <c r="AA225" s="219"/>
      <c r="AB225" s="219"/>
      <c r="AC225" s="219"/>
      <c r="AD225" s="219"/>
      <c r="AE225" s="219"/>
      <c r="AF225" s="219"/>
      <c r="AG225" s="219"/>
      <c r="AH225" s="219"/>
      <c r="AI225" s="219"/>
      <c r="AJ225" s="219"/>
      <c r="AK225" s="219"/>
      <c r="AL225" s="219"/>
      <c r="AM225" s="219"/>
      <c r="AN225" s="219"/>
      <c r="AO225" s="219"/>
      <c r="AP225" s="219"/>
      <c r="AQ225" s="219"/>
      <c r="AR225" s="219"/>
      <c r="AS225" s="15" t="s">
        <v>65</v>
      </c>
      <c r="AT225" s="15" t="s">
        <v>65</v>
      </c>
      <c r="AU225" s="15" t="s">
        <v>65</v>
      </c>
      <c r="AV225" s="15" t="s">
        <v>65</v>
      </c>
      <c r="AW225" s="16">
        <f>IF(AND(AS222&lt;0,AW222&gt;0),"n/a",AW222/AS222-1)</f>
        <v>6.823988167271744E-2</v>
      </c>
      <c r="AX225" s="16">
        <f t="shared" ref="AX225:BQ225" si="4471">IF(AND(AT222&lt;0,AX222&gt;0),"n/a",AX222/AT222-1)</f>
        <v>-0.13032942067398712</v>
      </c>
      <c r="AY225" s="16">
        <f t="shared" si="4471"/>
        <v>-0.24562470437191697</v>
      </c>
      <c r="AZ225" s="16">
        <f t="shared" si="4471"/>
        <v>-0.28481691435575307</v>
      </c>
      <c r="BA225" s="16">
        <f t="shared" si="4471"/>
        <v>-0.32796274151929006</v>
      </c>
      <c r="BB225" s="34">
        <f t="shared" si="4471"/>
        <v>-2.307558342041105E-2</v>
      </c>
      <c r="BC225" s="34">
        <f t="shared" si="4471"/>
        <v>0.17619132927266223</v>
      </c>
      <c r="BD225" s="34">
        <f t="shared" si="4471"/>
        <v>0.87339331619537286</v>
      </c>
      <c r="BE225" s="34">
        <f t="shared" si="4471"/>
        <v>0.9694699381906724</v>
      </c>
      <c r="BF225" s="34">
        <f t="shared" si="4471"/>
        <v>0.57447187806399858</v>
      </c>
      <c r="BG225" s="34">
        <f t="shared" si="4471"/>
        <v>0.472469728124286</v>
      </c>
      <c r="BH225" s="34">
        <f t="shared" si="4471"/>
        <v>0.24516866781017721</v>
      </c>
      <c r="BI225" s="34">
        <f t="shared" si="4471"/>
        <v>0.34721825962910136</v>
      </c>
      <c r="BJ225" s="34">
        <f t="shared" si="4471"/>
        <v>0.23216711956521729</v>
      </c>
      <c r="BK225" s="34">
        <f t="shared" si="4471"/>
        <v>0.29149211274890097</v>
      </c>
      <c r="BL225" s="34">
        <f t="shared" si="4471"/>
        <v>0.14643217926347685</v>
      </c>
      <c r="BM225" s="34">
        <f t="shared" si="4471"/>
        <v>8.5909925172949375E-2</v>
      </c>
      <c r="BN225" s="16">
        <f t="shared" si="4471"/>
        <v>1.3675760040468887E-2</v>
      </c>
      <c r="BO225" s="16">
        <f t="shared" si="4471"/>
        <v>-4.0829024546729764E-2</v>
      </c>
      <c r="BP225" s="16">
        <f t="shared" si="4471"/>
        <v>1.9289807007237814E-2</v>
      </c>
      <c r="BQ225" s="16">
        <f t="shared" si="4471"/>
        <v>5.6116559097938667E-2</v>
      </c>
      <c r="BR225" s="34">
        <f>IF(AND(BN222&lt;0,BR222&gt;0),"n/a",BR222/BN222-1)</f>
        <v>0.13857297028316262</v>
      </c>
      <c r="BS225" s="34">
        <f t="shared" ref="BS225" si="4472">IF(AND(BO222&lt;0,BS222&gt;0),"n/a",BS222/BO222-1)</f>
        <v>0.13677738949636731</v>
      </c>
      <c r="BT225" s="34">
        <f t="shared" ref="BT225" si="4473">IF(AND(BP222&lt;0,BT222&gt;0),"n/a",BT222/BP222-1)</f>
        <v>0.1388092685559017</v>
      </c>
      <c r="BU225" s="34">
        <f t="shared" ref="BU225" si="4474">IF(AND(BQ222&lt;0,BU222&gt;0),"n/a",BU222/BQ222-1)</f>
        <v>0.13061207233431138</v>
      </c>
      <c r="BV225" s="34">
        <f t="shared" ref="BV225" si="4475">IF(AND(BR222&lt;0,BV222&gt;0),"n/a",BV222/BR222-1)</f>
        <v>9.8655670773558857E-2</v>
      </c>
      <c r="BW225" s="34">
        <f t="shared" ref="BW225" si="4476">IF(AND(BS222&lt;0,BW222&gt;0),"n/a",BW222/BS222-1)</f>
        <v>9.7798257154404267E-2</v>
      </c>
      <c r="BX225" s="34">
        <f t="shared" ref="BX225" si="4477">IF(AND(BT222&lt;0,BX222&gt;0),"n/a",BX222/BT222-1)</f>
        <v>9.9285402635019171E-2</v>
      </c>
      <c r="BY225" s="34">
        <f t="shared" ref="BY225" si="4478">IF(AND(BU222&lt;0,BY222&gt;0),"n/a",BY222/BU222-1)</f>
        <v>9.4677198347363545E-2</v>
      </c>
      <c r="BZ225" s="34">
        <f t="shared" ref="BZ225" si="4479">IF(AND(BV222&lt;0,BZ222&gt;0),"n/a",BZ222/BV222-1)</f>
        <v>8.5990674620343155E-2</v>
      </c>
      <c r="CA225" s="34">
        <f t="shared" ref="CA225" si="4480">IF(AND(BW222&lt;0,CA222&gt;0),"n/a",CA222/BW222-1)</f>
        <v>8.5181543642961932E-2</v>
      </c>
      <c r="CB225" s="34">
        <f t="shared" ref="CB225" si="4481">IF(AND(BX222&lt;0,CB222&gt;0),"n/a",CB222/BX222-1)</f>
        <v>8.6227575506257814E-2</v>
      </c>
      <c r="CC225" s="34">
        <f t="shared" ref="CC225" si="4482">IF(AND(BY222&lt;0,CC222&gt;0),"n/a",CC222/BY222-1)</f>
        <v>8.2333565747173099E-2</v>
      </c>
      <c r="CD225" s="34">
        <f t="shared" ref="CD225" si="4483">IF(AND(BZ222&lt;0,CD222&gt;0),"n/a",CD222/BZ222-1)</f>
        <v>8.6198425791821576E-2</v>
      </c>
      <c r="CE225" s="34">
        <f t="shared" ref="CE225" si="4484">IF(AND(CA222&lt;0,CE222&gt;0),"n/a",CE222/CA222-1)</f>
        <v>8.5140416268891128E-2</v>
      </c>
      <c r="CF225" s="34">
        <f t="shared" ref="CF225" si="4485">IF(AND(CB222&lt;0,CF222&gt;0),"n/a",CF222/CB222-1)</f>
        <v>8.5897694533198843E-2</v>
      </c>
      <c r="CG225" s="34">
        <f t="shared" ref="CG225" si="4486">IF(AND(CC222&lt;0,CG222&gt;0),"n/a",CG222/CC222-1)</f>
        <v>8.158281340351925E-2</v>
      </c>
      <c r="CH225" s="34">
        <f t="shared" ref="CH225" si="4487">IF(AND(CD222&lt;0,CH222&gt;0),"n/a",CH222/CD222-1)</f>
        <v>0.10726099571777192</v>
      </c>
      <c r="CI225" s="34">
        <f t="shared" ref="CI225" si="4488">IF(AND(CE222&lt;0,CI222&gt;0),"n/a",CI222/CE222-1)</f>
        <v>0.10556224647700208</v>
      </c>
      <c r="CJ225" s="34">
        <f t="shared" ref="CJ225" si="4489">IF(AND(CF222&lt;0,CJ222&gt;0),"n/a",CJ222/CF222-1)</f>
        <v>0.10605245645447026</v>
      </c>
      <c r="CK225" s="34">
        <f t="shared" ref="CK225" si="4490">IF(AND(CG222&lt;0,CK222&gt;0),"n/a",CK222/CG222-1)</f>
        <v>0.10019608478496056</v>
      </c>
      <c r="CL225" s="34"/>
      <c r="CM225" s="296"/>
      <c r="CN225" s="219"/>
      <c r="CO225" s="220"/>
      <c r="CP225" s="219"/>
      <c r="CQ225" s="220"/>
      <c r="CR225" s="219"/>
      <c r="CS225" s="220"/>
      <c r="CT225" s="219"/>
      <c r="CU225" s="220"/>
      <c r="CV225" s="89" t="s">
        <v>65</v>
      </c>
      <c r="CW225" s="103">
        <f t="shared" ref="CW225" si="4491">IF(AND(CV222&lt;0,CW222&gt;0),"n/a",CW222/CV222-1)</f>
        <v>0.37926919161781747</v>
      </c>
      <c r="CX225" s="90">
        <f>IF(AND(CW222&lt;0,CX222&gt;0),"n/a",CX222/CW222-1)</f>
        <v>0.44925433908484758</v>
      </c>
      <c r="CY225" s="90">
        <f t="shared" ref="CY225" si="4492">IF(AND(CX222&lt;0,CY222&gt;0),"n/a",CY222/CX222-1)</f>
        <v>-0.25084727904894022</v>
      </c>
      <c r="CZ225" s="90">
        <f t="shared" ref="CZ225" si="4493">IF(AND(CY222&lt;0,CZ222&gt;0),"n/a",CZ222/CY222-1)</f>
        <v>0.47367680840091886</v>
      </c>
      <c r="DA225" s="90">
        <f t="shared" ref="DA225" si="4494">IF(AND(CZ222&lt;0,DA222&gt;0),"n/a",DA222/CZ222-1)</f>
        <v>0.38554159376491182</v>
      </c>
      <c r="DB225" s="16">
        <f t="shared" ref="DB225" si="4495">IF(AND(DA222&lt;0,DB222&gt;0),"n/a",DB222/DA222-1)</f>
        <v>0.17633080393529954</v>
      </c>
      <c r="DC225" s="90">
        <f t="shared" ref="DC225" si="4496">IF(AND(DB222&lt;0,DC222&gt;0),"n/a",DC222/DB222-1)</f>
        <v>1.4503918395625037E-2</v>
      </c>
      <c r="DD225" s="90">
        <f>IF(AND(DC222&lt;0,DD222&gt;0),"n/a",DD222/DC222-1)</f>
        <v>0.13572883507545219</v>
      </c>
      <c r="DE225" s="90">
        <f>IF(AND(DD222&lt;0,DE222&gt;0),"n/a",DE222/DD222-1)</f>
        <v>9.7374599277113338E-2</v>
      </c>
      <c r="DF225" s="90">
        <f>IF(AND(DE222&lt;0,DF222&gt;0),"n/a",DF222/DE222-1)</f>
        <v>8.4727130428856823E-2</v>
      </c>
      <c r="DG225" s="90">
        <f>IF(AND(DF222&lt;0,DG222&gt;0),"n/a",DG222/DF222-1)</f>
        <v>8.4450710843302357E-2</v>
      </c>
      <c r="DH225" s="90">
        <f>IF(AND(DG222&lt;0,DH222&gt;0),"n/a",DH222/DG222-1)</f>
        <v>0.10438844508306167</v>
      </c>
    </row>
    <row r="226" spans="1:112" ht="12" x14ac:dyDescent="0.3">
      <c r="A226" s="141"/>
      <c r="B226" s="15"/>
      <c r="C226" s="15"/>
      <c r="D226" s="15"/>
      <c r="E226" s="15"/>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34"/>
      <c r="BC226" s="34"/>
      <c r="BD226" s="34"/>
      <c r="BE226" s="34"/>
      <c r="BF226" s="34"/>
      <c r="BG226" s="34"/>
      <c r="BH226" s="49"/>
      <c r="BI226" s="49"/>
      <c r="BJ226" s="49"/>
      <c r="BK226" s="49"/>
      <c r="BL226" s="49"/>
      <c r="BM226" s="49"/>
      <c r="BN226" s="16"/>
      <c r="BO226" s="16"/>
      <c r="BP226" s="16"/>
      <c r="BQ226" s="16"/>
      <c r="BR226" s="34"/>
      <c r="BS226" s="34"/>
      <c r="BT226" s="34"/>
      <c r="BU226" s="34"/>
      <c r="BV226" s="34"/>
      <c r="BW226" s="34"/>
      <c r="BX226" s="34"/>
      <c r="BY226" s="34"/>
      <c r="BZ226" s="34"/>
      <c r="CA226" s="34"/>
      <c r="CB226" s="34"/>
      <c r="CC226" s="34"/>
      <c r="CD226" s="34"/>
      <c r="CE226" s="34"/>
      <c r="CF226" s="34"/>
      <c r="CG226" s="34"/>
      <c r="CH226" s="34"/>
      <c r="CI226" s="34"/>
      <c r="CJ226" s="34"/>
      <c r="CK226" s="34"/>
      <c r="CL226" s="34"/>
      <c r="CM226" s="89"/>
      <c r="CN226" s="16"/>
      <c r="CO226" s="90"/>
      <c r="CP226" s="16"/>
      <c r="CQ226" s="90"/>
      <c r="CR226" s="16"/>
      <c r="CS226" s="90"/>
      <c r="CT226" s="16"/>
      <c r="CU226" s="90"/>
      <c r="CV226" s="103"/>
      <c r="CW226" s="103"/>
      <c r="CX226" s="90"/>
      <c r="CY226" s="103"/>
      <c r="CZ226" s="103"/>
      <c r="DA226" s="103"/>
      <c r="DB226" s="103"/>
      <c r="DC226" s="103"/>
      <c r="DD226" s="103"/>
      <c r="DE226" s="103"/>
      <c r="DF226" s="103"/>
      <c r="DG226" s="103"/>
      <c r="DH226" s="103"/>
    </row>
    <row r="227" spans="1:112" ht="12" x14ac:dyDescent="0.3">
      <c r="A227" s="44" t="s">
        <v>301</v>
      </c>
      <c r="B227" s="297"/>
      <c r="C227" s="297"/>
      <c r="D227" s="297"/>
      <c r="E227" s="297"/>
      <c r="F227" s="219"/>
      <c r="G227" s="219"/>
      <c r="H227" s="219"/>
      <c r="I227" s="219"/>
      <c r="J227" s="219"/>
      <c r="K227" s="219"/>
      <c r="L227" s="219"/>
      <c r="M227" s="219"/>
      <c r="N227" s="219"/>
      <c r="O227" s="219"/>
      <c r="P227" s="219"/>
      <c r="Q227" s="219"/>
      <c r="R227" s="219"/>
      <c r="S227" s="219"/>
      <c r="T227" s="219"/>
      <c r="U227" s="219"/>
      <c r="V227" s="219"/>
      <c r="W227" s="219"/>
      <c r="X227" s="219"/>
      <c r="Y227" s="219"/>
      <c r="Z227" s="219"/>
      <c r="AA227" s="219"/>
      <c r="AB227" s="219"/>
      <c r="AC227" s="219"/>
      <c r="AD227" s="219"/>
      <c r="AE227" s="219"/>
      <c r="AF227" s="219"/>
      <c r="AG227" s="219"/>
      <c r="AH227" s="219"/>
      <c r="AI227" s="219"/>
      <c r="AJ227" s="219"/>
      <c r="AK227" s="219"/>
      <c r="AL227" s="219"/>
      <c r="AM227" s="219"/>
      <c r="AN227" s="219"/>
      <c r="AO227" s="219"/>
      <c r="AP227" s="219"/>
      <c r="AQ227" s="219"/>
      <c r="AR227" s="219"/>
      <c r="AS227" s="49">
        <v>-2099</v>
      </c>
      <c r="AT227" s="49">
        <v>-1827</v>
      </c>
      <c r="AU227" s="49">
        <v>-2432</v>
      </c>
      <c r="AV227" s="49">
        <v>-2631</v>
      </c>
      <c r="AW227" s="49">
        <v>-3304</v>
      </c>
      <c r="AX227" s="49">
        <v>-2960</v>
      </c>
      <c r="AY227" s="49">
        <v>-2806</v>
      </c>
      <c r="AZ227" s="49">
        <v>-3672</v>
      </c>
      <c r="BA227" s="49">
        <v>-4279</v>
      </c>
      <c r="BB227" s="49">
        <v>-3992</v>
      </c>
      <c r="BC227" s="49">
        <v>-3739</v>
      </c>
      <c r="BD227" s="49">
        <v>-3742</v>
      </c>
      <c r="BE227" s="49">
        <v>-4646</v>
      </c>
      <c r="BF227" s="49">
        <v>-3846</v>
      </c>
      <c r="BG227" s="49">
        <v>-4488</v>
      </c>
      <c r="BH227" s="49">
        <v>-4428</v>
      </c>
      <c r="BI227" s="49">
        <v>-4967</v>
      </c>
      <c r="BJ227" s="49">
        <v>-4210</v>
      </c>
      <c r="BK227" s="49">
        <v>-4530</v>
      </c>
      <c r="BL227" s="49">
        <v>-4432</v>
      </c>
      <c r="BM227" s="49">
        <v>-6021</v>
      </c>
      <c r="BN227" s="14">
        <f t="shared" ref="BN227:BQ227" si="4497">BJ227*(1+BN230)</f>
        <v>-4210</v>
      </c>
      <c r="BO227" s="14">
        <f t="shared" si="4497"/>
        <v>-4530</v>
      </c>
      <c r="BP227" s="14">
        <f t="shared" si="4497"/>
        <v>-4432</v>
      </c>
      <c r="BQ227" s="14">
        <f t="shared" si="4497"/>
        <v>-6021</v>
      </c>
      <c r="BR227" s="14">
        <f>BN227*(1+BR230)</f>
        <v>-3999.5</v>
      </c>
      <c r="BS227" s="14">
        <f t="shared" ref="BS227:CK227" si="4498">BO227*(1+BS230)</f>
        <v>-4303.5</v>
      </c>
      <c r="BT227" s="14">
        <f t="shared" si="4498"/>
        <v>-4210.3999999999996</v>
      </c>
      <c r="BU227" s="14">
        <f t="shared" si="4498"/>
        <v>-5719.95</v>
      </c>
      <c r="BV227" s="14">
        <f t="shared" si="4498"/>
        <v>-3799.5249999999996</v>
      </c>
      <c r="BW227" s="14">
        <f t="shared" si="4498"/>
        <v>-4088.3249999999998</v>
      </c>
      <c r="BX227" s="14">
        <f t="shared" si="4498"/>
        <v>-3999.8799999999997</v>
      </c>
      <c r="BY227" s="14">
        <f t="shared" si="4498"/>
        <v>-5433.9524999999994</v>
      </c>
      <c r="BZ227" s="14">
        <f t="shared" si="4498"/>
        <v>-3609.5487499999995</v>
      </c>
      <c r="CA227" s="14">
        <f t="shared" si="4498"/>
        <v>-3883.9087499999996</v>
      </c>
      <c r="CB227" s="14">
        <f t="shared" si="4498"/>
        <v>-3799.8859999999995</v>
      </c>
      <c r="CC227" s="14">
        <f t="shared" si="4498"/>
        <v>-5162.2548749999996</v>
      </c>
      <c r="CD227" s="14">
        <f t="shared" si="4498"/>
        <v>-3429.0713124999993</v>
      </c>
      <c r="CE227" s="14">
        <f t="shared" si="4498"/>
        <v>-3689.7133124999996</v>
      </c>
      <c r="CF227" s="14">
        <f t="shared" si="4498"/>
        <v>-3609.8916999999992</v>
      </c>
      <c r="CG227" s="14">
        <f t="shared" si="4498"/>
        <v>-4904.1421312499997</v>
      </c>
      <c r="CH227" s="14">
        <f t="shared" si="4498"/>
        <v>-3257.6177468749993</v>
      </c>
      <c r="CI227" s="14">
        <f t="shared" si="4498"/>
        <v>-3505.2276468749992</v>
      </c>
      <c r="CJ227" s="14">
        <f t="shared" si="4498"/>
        <v>-3429.3971149999993</v>
      </c>
      <c r="CK227" s="14">
        <f t="shared" si="4498"/>
        <v>-4658.9350246874992</v>
      </c>
      <c r="CL227" s="124"/>
      <c r="CM227" s="296"/>
      <c r="CN227" s="219"/>
      <c r="CO227" s="220"/>
      <c r="CP227" s="219"/>
      <c r="CQ227" s="220"/>
      <c r="CR227" s="219"/>
      <c r="CS227" s="220"/>
      <c r="CT227" s="219"/>
      <c r="CU227" s="220"/>
      <c r="CV227" s="151">
        <v>-4503</v>
      </c>
      <c r="CW227" s="151">
        <v>-6623</v>
      </c>
      <c r="CX227" s="88">
        <f>SUM(AT227:AW227)</f>
        <v>-10194</v>
      </c>
      <c r="CY227" s="88">
        <f>SUM(AX227:BA227)</f>
        <v>-13717</v>
      </c>
      <c r="CZ227" s="88">
        <f>SUM(BB227:BE227)</f>
        <v>-16119</v>
      </c>
      <c r="DA227" s="88">
        <f>SUM(BF227:BI227)</f>
        <v>-17729</v>
      </c>
      <c r="DB227" s="14">
        <f>SUM(BJ227:BM227)</f>
        <v>-19193</v>
      </c>
      <c r="DC227" s="88">
        <f>SUM(BN227:BQ227)</f>
        <v>-19193</v>
      </c>
      <c r="DD227" s="88">
        <f>SUM(BR227:BU227)</f>
        <v>-18233.349999999999</v>
      </c>
      <c r="DE227" s="88">
        <f>SUM(BV227:BY227)</f>
        <v>-17321.682499999999</v>
      </c>
      <c r="DF227" s="88">
        <f>SUM(BZ227:CC227)</f>
        <v>-16455.598374999998</v>
      </c>
      <c r="DG227" s="88">
        <f>SUM(CD227:CG227)</f>
        <v>-15632.818456249996</v>
      </c>
      <c r="DH227" s="88">
        <f>SUM(CH227:CK227)</f>
        <v>-14851.177533437498</v>
      </c>
    </row>
    <row r="228" spans="1:112" ht="12" x14ac:dyDescent="0.3">
      <c r="A228" s="6" t="s">
        <v>305</v>
      </c>
      <c r="B228" s="297"/>
      <c r="C228" s="297"/>
      <c r="D228" s="297"/>
      <c r="E228" s="297"/>
      <c r="F228" s="219"/>
      <c r="G228" s="219"/>
      <c r="H228" s="219"/>
      <c r="I228" s="219"/>
      <c r="J228" s="219"/>
      <c r="K228" s="219"/>
      <c r="L228" s="219"/>
      <c r="M228" s="219"/>
      <c r="N228" s="219"/>
      <c r="O228" s="219"/>
      <c r="P228" s="219"/>
      <c r="Q228" s="219"/>
      <c r="R228" s="219"/>
      <c r="S228" s="219"/>
      <c r="T228" s="219"/>
      <c r="U228" s="219"/>
      <c r="V228" s="219"/>
      <c r="W228" s="219"/>
      <c r="X228" s="219"/>
      <c r="Y228" s="219"/>
      <c r="Z228" s="219"/>
      <c r="AA228" s="219"/>
      <c r="AB228" s="219"/>
      <c r="AC228" s="219"/>
      <c r="AD228" s="219"/>
      <c r="AE228" s="219"/>
      <c r="AF228" s="219"/>
      <c r="AG228" s="219"/>
      <c r="AH228" s="219"/>
      <c r="AI228" s="219"/>
      <c r="AJ228" s="219"/>
      <c r="AK228" s="219"/>
      <c r="AL228" s="219"/>
      <c r="AM228" s="219"/>
      <c r="AN228" s="219"/>
      <c r="AO228" s="219"/>
      <c r="AP228" s="219"/>
      <c r="AQ228" s="219"/>
      <c r="AR228" s="219"/>
      <c r="AS228" s="16">
        <f>AS227/AS$53</f>
        <v>-2.9274755927475593</v>
      </c>
      <c r="AT228" s="16">
        <f t="shared" ref="AT228:BQ228" si="4499">AT227/AT$53</f>
        <v>-3.4213483146067416</v>
      </c>
      <c r="AU228" s="16">
        <f t="shared" si="4499"/>
        <v>-7.973770491803279</v>
      </c>
      <c r="AV228" s="16">
        <f t="shared" si="4499"/>
        <v>-4.71505376344086</v>
      </c>
      <c r="AW228" s="16">
        <f t="shared" si="4499"/>
        <v>-3.767388825541619</v>
      </c>
      <c r="AX228" s="16">
        <f t="shared" si="4499"/>
        <v>-4.2589928057553958</v>
      </c>
      <c r="AY228" s="16">
        <f t="shared" si="4499"/>
        <v>-6.2079646017699117</v>
      </c>
      <c r="AZ228" s="16">
        <f t="shared" si="4499"/>
        <v>-12.884210526315789</v>
      </c>
      <c r="BA228" s="16">
        <f t="shared" si="4499"/>
        <v>-5.8858321870701511</v>
      </c>
      <c r="BB228" s="16">
        <f t="shared" ref="BB228" si="4500">BB227/BB$53</f>
        <v>-11.775811209439528</v>
      </c>
      <c r="BC228" s="34">
        <f t="shared" si="4499"/>
        <v>-13.547101449275363</v>
      </c>
      <c r="BD228" s="34">
        <f t="shared" ref="BD228:BE228" si="4501">BD227/BD$53</f>
        <v>-17.81904761904762</v>
      </c>
      <c r="BE228" s="34">
        <f t="shared" si="4501"/>
        <v>-4.3380018674136318</v>
      </c>
      <c r="BF228" s="34">
        <f t="shared" ref="BF228:BG228" si="4502">BF227/BF$53</f>
        <v>-8.7409090909090903</v>
      </c>
      <c r="BG228" s="34">
        <f t="shared" si="4502"/>
        <v>-12.713881019830028</v>
      </c>
      <c r="BH228" s="34">
        <f t="shared" ref="BH228:BI228" si="4503">BH227/BH$53</f>
        <v>-16.399999999999999</v>
      </c>
      <c r="BI228" s="34">
        <f t="shared" si="4503"/>
        <v>-4.5863342566943679</v>
      </c>
      <c r="BJ228" s="34">
        <f t="shared" ref="BJ228:BK228" si="4504">BJ227/BJ$53</f>
        <v>-10.218446601941748</v>
      </c>
      <c r="BK228" s="34">
        <f t="shared" si="4504"/>
        <v>-12.243243243243244</v>
      </c>
      <c r="BL228" s="34">
        <f t="shared" ref="BL228:BM228" si="4505">BL227/BL$53</f>
        <v>-9.4297872340425535</v>
      </c>
      <c r="BM228" s="34">
        <f t="shared" si="4505"/>
        <v>-6.3047120418848168</v>
      </c>
      <c r="BN228" s="16">
        <f t="shared" si="4499"/>
        <v>-8.1747572815533989</v>
      </c>
      <c r="BO228" s="16">
        <f t="shared" si="4499"/>
        <v>-9.794594594594594</v>
      </c>
      <c r="BP228" s="16">
        <f t="shared" si="4499"/>
        <v>-7.543829787234043</v>
      </c>
      <c r="BQ228" s="16">
        <f t="shared" si="4499"/>
        <v>-5.0437696335078535</v>
      </c>
      <c r="BR228" s="34">
        <f>BR227/BR$53</f>
        <v>-6.4716828478964405</v>
      </c>
      <c r="BS228" s="34">
        <f t="shared" ref="BS228:BU228" si="4506">BS227/BS$53</f>
        <v>-7.7540540540540537</v>
      </c>
      <c r="BT228" s="34">
        <f t="shared" si="4506"/>
        <v>-5.9721985815602832</v>
      </c>
      <c r="BU228" s="34">
        <f t="shared" si="4506"/>
        <v>-3.9929842931937172</v>
      </c>
      <c r="BV228" s="34">
        <f t="shared" ref="BV228:CC228" si="4507">BV227/BV$53</f>
        <v>-5.2324244302141425</v>
      </c>
      <c r="BW228" s="34">
        <f t="shared" si="4507"/>
        <v>-6.2692351926394476</v>
      </c>
      <c r="BX228" s="34">
        <f t="shared" si="4507"/>
        <v>-4.8285860872189525</v>
      </c>
      <c r="BY228" s="34">
        <f t="shared" si="4507"/>
        <v>-3.2283702796034306</v>
      </c>
      <c r="BZ228" s="34">
        <f t="shared" si="4507"/>
        <v>-4.3224375727855966</v>
      </c>
      <c r="CA228" s="34">
        <f t="shared" si="4507"/>
        <v>-5.1789334200065005</v>
      </c>
      <c r="CB228" s="34">
        <f t="shared" si="4507"/>
        <v>-3.9888319850939173</v>
      </c>
      <c r="CC228" s="34">
        <f t="shared" si="4507"/>
        <v>-2.6669145788028343</v>
      </c>
      <c r="CD228" s="34">
        <f t="shared" ref="CD228:CG228" si="4508">CD227/CD$53</f>
        <v>-3.6500583947967256</v>
      </c>
      <c r="CE228" s="34">
        <f t="shared" si="4508"/>
        <v>-4.373321554672156</v>
      </c>
      <c r="CF228" s="34">
        <f t="shared" si="4508"/>
        <v>-3.3683470096348631</v>
      </c>
      <c r="CG228" s="34">
        <f t="shared" si="4508"/>
        <v>-2.2520611998779492</v>
      </c>
      <c r="CH228" s="34">
        <f t="shared" ref="CH228:CK228" si="4509">CH227/CH$53</f>
        <v>-3.1523231591426262</v>
      </c>
      <c r="CI228" s="34">
        <f t="shared" si="4509"/>
        <v>-3.7769595244895884</v>
      </c>
      <c r="CJ228" s="34">
        <f t="shared" si="4509"/>
        <v>-2.9090269628664722</v>
      </c>
      <c r="CK228" s="34">
        <f t="shared" si="4509"/>
        <v>-1.9449619453491374</v>
      </c>
      <c r="CL228" s="34"/>
      <c r="CM228" s="296"/>
      <c r="CN228" s="219"/>
      <c r="CO228" s="220"/>
      <c r="CP228" s="219"/>
      <c r="CQ228" s="220"/>
      <c r="CR228" s="219"/>
      <c r="CS228" s="220"/>
      <c r="CT228" s="219"/>
      <c r="CU228" s="220"/>
      <c r="CV228" s="103">
        <f>CV227/CV$53</f>
        <v>-8.9880239520958085</v>
      </c>
      <c r="CW228" s="103">
        <f t="shared" ref="CW228:DC228" si="4510">CW227/CW$53</f>
        <v>-5.814749780509219</v>
      </c>
      <c r="CX228" s="90">
        <f t="shared" si="4510"/>
        <v>-4.4828496042216361</v>
      </c>
      <c r="CY228" s="90">
        <f t="shared" si="4510"/>
        <v>-6.3534043538675311</v>
      </c>
      <c r="CZ228" s="90">
        <f t="shared" si="4510"/>
        <v>-8.5015822784810133</v>
      </c>
      <c r="DA228" s="90">
        <f t="shared" si="4510"/>
        <v>-8.2614165890027955</v>
      </c>
      <c r="DB228" s="90">
        <f t="shared" si="4510"/>
        <v>-8.6964204802899872</v>
      </c>
      <c r="DC228" s="90">
        <f t="shared" si="4510"/>
        <v>-6.9571363842319895</v>
      </c>
      <c r="DD228" s="90">
        <f>DD227/DD$53</f>
        <v>-5.5077329708503244</v>
      </c>
      <c r="DE228" s="90">
        <f>DE227/DE$53</f>
        <v>-4.4530606998364322</v>
      </c>
      <c r="DF228" s="90">
        <f>DF227/DF$53</f>
        <v>-3.6786153607344443</v>
      </c>
      <c r="DG228" s="90">
        <f>DG227/DG$53</f>
        <v>-3.1063863046201967</v>
      </c>
      <c r="DH228" s="90">
        <f>DH227/DH$53</f>
        <v>-2.6827881721719886</v>
      </c>
    </row>
    <row r="229" spans="1:112" ht="12" x14ac:dyDescent="0.3">
      <c r="A229" s="6" t="s">
        <v>1</v>
      </c>
      <c r="B229" s="297"/>
      <c r="C229" s="297"/>
      <c r="D229" s="297"/>
      <c r="E229" s="297"/>
      <c r="F229" s="219"/>
      <c r="G229" s="219"/>
      <c r="H229" s="219"/>
      <c r="I229" s="219"/>
      <c r="J229" s="219"/>
      <c r="K229" s="219"/>
      <c r="L229" s="219"/>
      <c r="M229" s="219"/>
      <c r="N229" s="219"/>
      <c r="O229" s="219"/>
      <c r="P229" s="219"/>
      <c r="Q229" s="219"/>
      <c r="R229" s="219"/>
      <c r="S229" s="219"/>
      <c r="T229" s="219"/>
      <c r="U229" s="219"/>
      <c r="V229" s="219"/>
      <c r="W229" s="219"/>
      <c r="X229" s="219"/>
      <c r="Y229" s="219"/>
      <c r="Z229" s="219"/>
      <c r="AA229" s="219"/>
      <c r="AB229" s="219"/>
      <c r="AC229" s="219"/>
      <c r="AD229" s="219"/>
      <c r="AE229" s="219"/>
      <c r="AF229" s="219"/>
      <c r="AG229" s="219"/>
      <c r="AH229" s="219"/>
      <c r="AI229" s="219"/>
      <c r="AJ229" s="219"/>
      <c r="AK229" s="219"/>
      <c r="AL229" s="219"/>
      <c r="AM229" s="219"/>
      <c r="AN229" s="219"/>
      <c r="AO229" s="219"/>
      <c r="AP229" s="219"/>
      <c r="AQ229" s="219"/>
      <c r="AR229" s="219"/>
      <c r="AS229" s="15" t="s">
        <v>65</v>
      </c>
      <c r="AT229" s="16">
        <f>IF(AND(AS227&lt;0,AT227&gt;0),"n/a",AT227/AS227-1)</f>
        <v>-0.12958551691281561</v>
      </c>
      <c r="AU229" s="16">
        <f t="shared" ref="AU229" si="4511">IF(AND(AT227&lt;0,AU227&gt;0),"n/a",AU227/AT227-1)</f>
        <v>0.33114395183360701</v>
      </c>
      <c r="AV229" s="16">
        <f t="shared" ref="AV229" si="4512">IF(AND(AU227&lt;0,AV227&gt;0),"n/a",AV227/AU227-1)</f>
        <v>8.1825657894736947E-2</v>
      </c>
      <c r="AW229" s="16">
        <f t="shared" ref="AW229" si="4513">IF(AND(AV227&lt;0,AW227&gt;0),"n/a",AW227/AV227-1)</f>
        <v>0.25579627518053982</v>
      </c>
      <c r="AX229" s="16">
        <f t="shared" ref="AX229" si="4514">IF(AND(AW227&lt;0,AX227&gt;0),"n/a",AX227/AW227-1)</f>
        <v>-0.10411622276029053</v>
      </c>
      <c r="AY229" s="16">
        <f t="shared" ref="AY229" si="4515">IF(AND(AX227&lt;0,AY227&gt;0),"n/a",AY227/AX227-1)</f>
        <v>-5.2027027027026995E-2</v>
      </c>
      <c r="AZ229" s="16">
        <f t="shared" ref="AZ229" si="4516">IF(AND(AY227&lt;0,AZ227&gt;0),"n/a",AZ227/AY227-1)</f>
        <v>0.30862437633642203</v>
      </c>
      <c r="BA229" s="16">
        <f t="shared" ref="BA229:BB229" si="4517">IF(AND(AZ227&lt;0,BA227&gt;0),"n/a",BA227/AZ227-1)</f>
        <v>0.16530501089324612</v>
      </c>
      <c r="BB229" s="16">
        <f t="shared" si="4517"/>
        <v>-6.7071745734984756E-2</v>
      </c>
      <c r="BC229" s="34">
        <f t="shared" ref="BC229:BM229" si="4518">IF(AND(BB227&lt;0,BC227&gt;0),"n/a",BC227/BB227-1)</f>
        <v>-6.3376753507013994E-2</v>
      </c>
      <c r="BD229" s="34">
        <f t="shared" si="4518"/>
        <v>8.0235357047331313E-4</v>
      </c>
      <c r="BE229" s="34">
        <f t="shared" si="4518"/>
        <v>0.24158204168893649</v>
      </c>
      <c r="BF229" s="34">
        <f t="shared" si="4518"/>
        <v>-0.1721911321566939</v>
      </c>
      <c r="BG229" s="34">
        <f t="shared" si="4518"/>
        <v>0.16692667706708275</v>
      </c>
      <c r="BH229" s="34">
        <f t="shared" si="4518"/>
        <v>-1.3368983957219305E-2</v>
      </c>
      <c r="BI229" s="34">
        <f t="shared" si="4518"/>
        <v>0.12172538392050591</v>
      </c>
      <c r="BJ229" s="34">
        <f t="shared" si="4518"/>
        <v>-0.1524058788000805</v>
      </c>
      <c r="BK229" s="34">
        <f t="shared" si="4518"/>
        <v>7.6009501187648487E-2</v>
      </c>
      <c r="BL229" s="34">
        <f t="shared" si="4518"/>
        <v>-2.1633554083885231E-2</v>
      </c>
      <c r="BM229" s="34">
        <f t="shared" si="4518"/>
        <v>0.35852888086642598</v>
      </c>
      <c r="BN229" s="16">
        <f t="shared" ref="BN229" si="4519">IF(AND(BM227&lt;0,BN227&gt;0),"n/a",BN227/BM227-1)</f>
        <v>-0.30078060122903172</v>
      </c>
      <c r="BO229" s="16">
        <f t="shared" ref="BO229" si="4520">IF(AND(BN227&lt;0,BO227&gt;0),"n/a",BO227/BN227-1)</f>
        <v>7.6009501187648487E-2</v>
      </c>
      <c r="BP229" s="16">
        <f t="shared" ref="BP229" si="4521">IF(AND(BO227&lt;0,BP227&gt;0),"n/a",BP227/BO227-1)</f>
        <v>-2.1633554083885231E-2</v>
      </c>
      <c r="BQ229" s="16">
        <f t="shared" ref="BQ229" si="4522">IF(AND(BP227&lt;0,BQ227&gt;0),"n/a",BQ227/BP227-1)</f>
        <v>0.35852888086642598</v>
      </c>
      <c r="BR229" s="34">
        <f t="shared" ref="BR229" si="4523">IF(AND(BQ227&lt;0,BR227&gt;0),"n/a",BR227/BQ227-1)</f>
        <v>-0.33574157116758019</v>
      </c>
      <c r="BS229" s="34">
        <f t="shared" ref="BS229" si="4524">IF(AND(BR227&lt;0,BS227&gt;0),"n/a",BS227/BR227-1)</f>
        <v>7.6009501187648487E-2</v>
      </c>
      <c r="BT229" s="34">
        <f t="shared" ref="BT229" si="4525">IF(AND(BS227&lt;0,BT227&gt;0),"n/a",BT227/BS227-1)</f>
        <v>-2.1633554083885342E-2</v>
      </c>
      <c r="BU229" s="34">
        <f t="shared" ref="BU229" si="4526">IF(AND(BT227&lt;0,BU227&gt;0),"n/a",BU227/BT227-1)</f>
        <v>0.35852888086642598</v>
      </c>
      <c r="BV229" s="34">
        <f t="shared" ref="BV229" si="4527">IF(AND(BU227&lt;0,BV227&gt;0),"n/a",BV227/BU227-1)</f>
        <v>-0.33574157116758019</v>
      </c>
      <c r="BW229" s="34">
        <f t="shared" ref="BW229" si="4528">IF(AND(BV227&lt;0,BW227&gt;0),"n/a",BW227/BV227-1)</f>
        <v>7.6009501187648487E-2</v>
      </c>
      <c r="BX229" s="34">
        <f t="shared" ref="BX229" si="4529">IF(AND(BW227&lt;0,BX227&gt;0),"n/a",BX227/BW227-1)</f>
        <v>-2.1633554083885231E-2</v>
      </c>
      <c r="BY229" s="34">
        <f t="shared" ref="BY229" si="4530">IF(AND(BX227&lt;0,BY227&gt;0),"n/a",BY227/BX227-1)</f>
        <v>0.35852888086642598</v>
      </c>
      <c r="BZ229" s="34">
        <f t="shared" ref="BZ229" si="4531">IF(AND(BY227&lt;0,BZ227&gt;0),"n/a",BZ227/BY227-1)</f>
        <v>-0.33574157116758019</v>
      </c>
      <c r="CA229" s="34">
        <f t="shared" ref="CA229" si="4532">IF(AND(BZ227&lt;0,CA227&gt;0),"n/a",CA227/BZ227-1)</f>
        <v>7.6009501187648487E-2</v>
      </c>
      <c r="CB229" s="34">
        <f t="shared" ref="CB229" si="4533">IF(AND(CA227&lt;0,CB227&gt;0),"n/a",CB227/CA227-1)</f>
        <v>-2.1633554083885231E-2</v>
      </c>
      <c r="CC229" s="34">
        <f t="shared" ref="CC229" si="4534">IF(AND(CB227&lt;0,CC227&gt;0),"n/a",CC227/CB227-1)</f>
        <v>0.35852888086642598</v>
      </c>
      <c r="CD229" s="34">
        <f t="shared" ref="CD229" si="4535">IF(AND(CC227&lt;0,CD227&gt;0),"n/a",CD227/CC227-1)</f>
        <v>-0.33574157116758019</v>
      </c>
      <c r="CE229" s="34">
        <f t="shared" ref="CE229" si="4536">IF(AND(CD227&lt;0,CE227&gt;0),"n/a",CE227/CD227-1)</f>
        <v>7.6009501187648487E-2</v>
      </c>
      <c r="CF229" s="34">
        <f t="shared" ref="CF229" si="4537">IF(AND(CE227&lt;0,CF227&gt;0),"n/a",CF227/CE227-1)</f>
        <v>-2.1633554083885342E-2</v>
      </c>
      <c r="CG229" s="34">
        <f t="shared" ref="CG229" si="4538">IF(AND(CF227&lt;0,CG227&gt;0),"n/a",CG227/CF227-1)</f>
        <v>0.3585288808664262</v>
      </c>
      <c r="CH229" s="34">
        <f t="shared" ref="CH229" si="4539">IF(AND(CG227&lt;0,CH227&gt;0),"n/a",CH227/CG227-1)</f>
        <v>-0.33574157116758019</v>
      </c>
      <c r="CI229" s="34">
        <f t="shared" ref="CI229" si="4540">IF(AND(CH227&lt;0,CI227&gt;0),"n/a",CI227/CH227-1)</f>
        <v>7.6009501187648487E-2</v>
      </c>
      <c r="CJ229" s="34">
        <f t="shared" ref="CJ229" si="4541">IF(AND(CI227&lt;0,CJ227&gt;0),"n/a",CJ227/CI227-1)</f>
        <v>-2.1633554083885231E-2</v>
      </c>
      <c r="CK229" s="34">
        <f t="shared" ref="CK229" si="4542">IF(AND(CJ227&lt;0,CK227&gt;0),"n/a",CK227/CJ227-1)</f>
        <v>0.35852888086642598</v>
      </c>
      <c r="CL229" s="34"/>
      <c r="CM229" s="296"/>
      <c r="CN229" s="219"/>
      <c r="CO229" s="220"/>
      <c r="CP229" s="219"/>
      <c r="CQ229" s="220"/>
      <c r="CR229" s="219"/>
      <c r="CS229" s="220"/>
      <c r="CT229" s="219"/>
      <c r="CU229" s="220"/>
      <c r="CV229" s="89" t="s">
        <v>65</v>
      </c>
      <c r="CW229" s="89" t="s">
        <v>65</v>
      </c>
      <c r="CX229" s="89" t="s">
        <v>65</v>
      </c>
      <c r="CY229" s="89" t="s">
        <v>65</v>
      </c>
      <c r="CZ229" s="89" t="s">
        <v>65</v>
      </c>
      <c r="DA229" s="89" t="s">
        <v>65</v>
      </c>
      <c r="DB229" s="15" t="s">
        <v>65</v>
      </c>
      <c r="DC229" s="89" t="s">
        <v>65</v>
      </c>
      <c r="DD229" s="89" t="s">
        <v>65</v>
      </c>
      <c r="DE229" s="89" t="s">
        <v>65</v>
      </c>
      <c r="DF229" s="89" t="s">
        <v>65</v>
      </c>
      <c r="DG229" s="89" t="s">
        <v>65</v>
      </c>
      <c r="DH229" s="89" t="s">
        <v>65</v>
      </c>
    </row>
    <row r="230" spans="1:112" ht="12" x14ac:dyDescent="0.3">
      <c r="A230" s="6" t="s">
        <v>2</v>
      </c>
      <c r="B230" s="297"/>
      <c r="C230" s="297"/>
      <c r="D230" s="297"/>
      <c r="E230" s="297"/>
      <c r="F230" s="219"/>
      <c r="G230" s="219"/>
      <c r="H230" s="219"/>
      <c r="I230" s="219"/>
      <c r="J230" s="219"/>
      <c r="K230" s="219"/>
      <c r="L230" s="219"/>
      <c r="M230" s="219"/>
      <c r="N230" s="219"/>
      <c r="O230" s="219"/>
      <c r="P230" s="219"/>
      <c r="Q230" s="219"/>
      <c r="R230" s="219"/>
      <c r="S230" s="219"/>
      <c r="T230" s="219"/>
      <c r="U230" s="219"/>
      <c r="V230" s="219"/>
      <c r="W230" s="219"/>
      <c r="X230" s="219"/>
      <c r="Y230" s="219"/>
      <c r="Z230" s="219"/>
      <c r="AA230" s="219"/>
      <c r="AB230" s="219"/>
      <c r="AC230" s="219"/>
      <c r="AD230" s="219"/>
      <c r="AE230" s="219"/>
      <c r="AF230" s="219"/>
      <c r="AG230" s="219"/>
      <c r="AH230" s="219"/>
      <c r="AI230" s="219"/>
      <c r="AJ230" s="219"/>
      <c r="AK230" s="219"/>
      <c r="AL230" s="219"/>
      <c r="AM230" s="219"/>
      <c r="AN230" s="219"/>
      <c r="AO230" s="219"/>
      <c r="AP230" s="219"/>
      <c r="AQ230" s="219"/>
      <c r="AR230" s="219"/>
      <c r="AS230" s="15" t="s">
        <v>65</v>
      </c>
      <c r="AT230" s="15" t="s">
        <v>65</v>
      </c>
      <c r="AU230" s="15" t="s">
        <v>65</v>
      </c>
      <c r="AV230" s="15" t="s">
        <v>65</v>
      </c>
      <c r="AW230" s="16">
        <f>IF(AND(AS227&lt;0,AW227&gt;0),"n/a",AW227/AS227-1)</f>
        <v>0.57408289661743694</v>
      </c>
      <c r="AX230" s="16">
        <f t="shared" ref="AX230:BM230" si="4543">IF(AND(AT227&lt;0,AX227&gt;0),"n/a",AX227/AT227-1)</f>
        <v>0.62014230979748231</v>
      </c>
      <c r="AY230" s="16">
        <f t="shared" si="4543"/>
        <v>0.15378289473684204</v>
      </c>
      <c r="AZ230" s="16">
        <f t="shared" si="4543"/>
        <v>0.39566704675028497</v>
      </c>
      <c r="BA230" s="16">
        <f t="shared" si="4543"/>
        <v>0.29509685230024219</v>
      </c>
      <c r="BB230" s="16">
        <f t="shared" si="4543"/>
        <v>0.34864864864864864</v>
      </c>
      <c r="BC230" s="34">
        <f t="shared" si="4543"/>
        <v>0.33250178189593727</v>
      </c>
      <c r="BD230" s="34">
        <f t="shared" si="4543"/>
        <v>1.9063180827886717E-2</v>
      </c>
      <c r="BE230" s="34">
        <f t="shared" si="4543"/>
        <v>8.5767702734283802E-2</v>
      </c>
      <c r="BF230" s="34">
        <f t="shared" si="4543"/>
        <v>-3.6573146292585124E-2</v>
      </c>
      <c r="BG230" s="34">
        <f t="shared" si="4543"/>
        <v>0.20032094142818946</v>
      </c>
      <c r="BH230" s="34">
        <f t="shared" si="4543"/>
        <v>0.18332442544094074</v>
      </c>
      <c r="BI230" s="34">
        <f t="shared" si="4543"/>
        <v>6.9091691777873443E-2</v>
      </c>
      <c r="BJ230" s="34">
        <f t="shared" si="4543"/>
        <v>9.4643785751429954E-2</v>
      </c>
      <c r="BK230" s="34">
        <f t="shared" si="4543"/>
        <v>9.3582887700534023E-3</v>
      </c>
      <c r="BL230" s="34">
        <f t="shared" si="4543"/>
        <v>9.0334236675704283E-4</v>
      </c>
      <c r="BM230" s="34">
        <f t="shared" si="4543"/>
        <v>0.21220052345480167</v>
      </c>
      <c r="BN230" s="43">
        <v>0</v>
      </c>
      <c r="BO230" s="43">
        <v>0</v>
      </c>
      <c r="BP230" s="43">
        <v>0</v>
      </c>
      <c r="BQ230" s="43">
        <v>0</v>
      </c>
      <c r="BR230" s="43">
        <v>-0.05</v>
      </c>
      <c r="BS230" s="43">
        <v>-0.05</v>
      </c>
      <c r="BT230" s="43">
        <v>-0.05</v>
      </c>
      <c r="BU230" s="43">
        <v>-0.05</v>
      </c>
      <c r="BV230" s="43">
        <v>-0.05</v>
      </c>
      <c r="BW230" s="43">
        <v>-0.05</v>
      </c>
      <c r="BX230" s="43">
        <v>-0.05</v>
      </c>
      <c r="BY230" s="43">
        <v>-0.05</v>
      </c>
      <c r="BZ230" s="43">
        <v>-0.05</v>
      </c>
      <c r="CA230" s="43">
        <v>-0.05</v>
      </c>
      <c r="CB230" s="43">
        <v>-0.05</v>
      </c>
      <c r="CC230" s="43">
        <v>-0.05</v>
      </c>
      <c r="CD230" s="43">
        <v>-0.05</v>
      </c>
      <c r="CE230" s="43">
        <v>-0.05</v>
      </c>
      <c r="CF230" s="43">
        <v>-0.05</v>
      </c>
      <c r="CG230" s="43">
        <v>-0.05</v>
      </c>
      <c r="CH230" s="43">
        <v>-0.05</v>
      </c>
      <c r="CI230" s="43">
        <v>-0.05</v>
      </c>
      <c r="CJ230" s="43">
        <v>-0.05</v>
      </c>
      <c r="CK230" s="43">
        <v>-0.05</v>
      </c>
      <c r="CL230" s="34"/>
      <c r="CM230" s="296"/>
      <c r="CN230" s="219"/>
      <c r="CO230" s="220"/>
      <c r="CP230" s="219"/>
      <c r="CQ230" s="220"/>
      <c r="CR230" s="219"/>
      <c r="CS230" s="220"/>
      <c r="CT230" s="219"/>
      <c r="CU230" s="220"/>
      <c r="CV230" s="89" t="s">
        <v>65</v>
      </c>
      <c r="CW230" s="90">
        <f t="shared" ref="CW230" si="4544">IF(AND(CV227&lt;0,CW227&gt;0),"n/a",CW227/CV227-1)</f>
        <v>0.47079724628025765</v>
      </c>
      <c r="CX230" s="90">
        <f t="shared" ref="CX230" si="4545">IF(AND(CW227&lt;0,CX227&gt;0),"n/a",CX227/CW227-1)</f>
        <v>0.53918163974029887</v>
      </c>
      <c r="CY230" s="90">
        <f t="shared" ref="CY230" si="4546">IF(AND(CX227&lt;0,CY227&gt;0),"n/a",CY227/CX227-1)</f>
        <v>0.34559544830292332</v>
      </c>
      <c r="CZ230" s="90">
        <f t="shared" ref="CZ230" si="4547">IF(AND(CY227&lt;0,CZ227&gt;0),"n/a",CZ227/CY227-1)</f>
        <v>0.17511117591310055</v>
      </c>
      <c r="DA230" s="90">
        <f t="shared" ref="DA230" si="4548">IF(AND(CZ227&lt;0,DA227&gt;0),"n/a",DA227/CZ227-1)</f>
        <v>9.9882126682796724E-2</v>
      </c>
      <c r="DB230" s="16">
        <f t="shared" ref="DB230" si="4549">IF(AND(DA227&lt;0,DB227&gt;0),"n/a",DB227/DA227-1)</f>
        <v>8.2576569462462723E-2</v>
      </c>
      <c r="DC230" s="90">
        <f t="shared" ref="DC230" si="4550">IF(AND(DB227&lt;0,DC227&gt;0),"n/a",DC227/DB227-1)</f>
        <v>0</v>
      </c>
      <c r="DD230" s="90">
        <f>IF(AND(DC227&lt;0,DD227&gt;0),"n/a",DD227/DC227-1)</f>
        <v>-5.0000000000000044E-2</v>
      </c>
      <c r="DE230" s="90">
        <f>IF(AND(DD227&lt;0,DE227&gt;0),"n/a",DE227/DD227-1)</f>
        <v>-4.9999999999999933E-2</v>
      </c>
      <c r="DF230" s="90">
        <f>IF(AND(DE227&lt;0,DF227&gt;0),"n/a",DF227/DE227-1)</f>
        <v>-5.0000000000000044E-2</v>
      </c>
      <c r="DG230" s="90">
        <f>IF(AND(DF227&lt;0,DG227&gt;0),"n/a",DG227/DF227-1)</f>
        <v>-5.0000000000000155E-2</v>
      </c>
      <c r="DH230" s="90">
        <f>IF(AND(DG227&lt;0,DH227&gt;0),"n/a",DH227/DG227-1)</f>
        <v>-4.9999999999999822E-2</v>
      </c>
    </row>
    <row r="231" spans="1:112" ht="12" x14ac:dyDescent="0.3">
      <c r="A231" s="6"/>
      <c r="B231" s="15"/>
      <c r="C231" s="15"/>
      <c r="D231" s="15"/>
      <c r="E231" s="15"/>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34"/>
      <c r="BD231" s="34"/>
      <c r="BE231" s="34"/>
      <c r="BF231" s="34"/>
      <c r="BG231" s="34"/>
      <c r="BH231" s="34"/>
      <c r="BI231" s="34"/>
      <c r="BJ231" s="34"/>
      <c r="BK231" s="34"/>
      <c r="BL231" s="34"/>
      <c r="BM231" s="34"/>
      <c r="BN231" s="16"/>
      <c r="BO231" s="16"/>
      <c r="BP231" s="16"/>
      <c r="BQ231" s="16"/>
      <c r="BR231" s="34"/>
      <c r="BS231" s="34"/>
      <c r="BT231" s="34"/>
      <c r="BU231" s="34"/>
      <c r="BV231" s="34"/>
      <c r="BW231" s="34"/>
      <c r="BX231" s="34"/>
      <c r="BY231" s="34"/>
      <c r="BZ231" s="34"/>
      <c r="CA231" s="34"/>
      <c r="CB231" s="34"/>
      <c r="CC231" s="34"/>
      <c r="CD231" s="34"/>
      <c r="CE231" s="34"/>
      <c r="CF231" s="34"/>
      <c r="CG231" s="34"/>
      <c r="CH231" s="34"/>
      <c r="CI231" s="34"/>
      <c r="CJ231" s="34"/>
      <c r="CK231" s="34"/>
      <c r="CL231" s="34"/>
      <c r="CM231" s="89"/>
      <c r="CN231" s="16"/>
      <c r="CO231" s="90"/>
      <c r="CP231" s="16"/>
      <c r="CQ231" s="90"/>
      <c r="CR231" s="16"/>
      <c r="CS231" s="90"/>
      <c r="CT231" s="16"/>
      <c r="CU231" s="90"/>
      <c r="CV231" s="90"/>
      <c r="CW231" s="90"/>
      <c r="CX231" s="90"/>
      <c r="CY231" s="103"/>
      <c r="CZ231" s="103"/>
      <c r="DA231" s="103"/>
      <c r="DB231" s="103"/>
      <c r="DC231" s="103"/>
      <c r="DD231" s="103"/>
      <c r="DE231" s="103"/>
      <c r="DF231" s="103"/>
      <c r="DG231" s="103"/>
      <c r="DH231" s="103"/>
    </row>
    <row r="232" spans="1:112" ht="12" x14ac:dyDescent="0.3">
      <c r="A232" s="147" t="s">
        <v>309</v>
      </c>
      <c r="B232" s="297"/>
      <c r="C232" s="297"/>
      <c r="D232" s="297"/>
      <c r="E232" s="297"/>
      <c r="F232" s="219"/>
      <c r="G232" s="219"/>
      <c r="H232" s="219"/>
      <c r="I232" s="219"/>
      <c r="J232" s="219"/>
      <c r="K232" s="219"/>
      <c r="L232" s="219"/>
      <c r="M232" s="219"/>
      <c r="N232" s="219"/>
      <c r="O232" s="219"/>
      <c r="P232" s="219"/>
      <c r="Q232" s="219"/>
      <c r="R232" s="219"/>
      <c r="S232" s="219"/>
      <c r="T232" s="219"/>
      <c r="U232" s="219"/>
      <c r="V232" s="219"/>
      <c r="W232" s="219"/>
      <c r="X232" s="219"/>
      <c r="Y232" s="219"/>
      <c r="Z232" s="219"/>
      <c r="AA232" s="219"/>
      <c r="AB232" s="219"/>
      <c r="AC232" s="219"/>
      <c r="AD232" s="219"/>
      <c r="AE232" s="219"/>
      <c r="AF232" s="219"/>
      <c r="AG232" s="219"/>
      <c r="AH232" s="219"/>
      <c r="AI232" s="219"/>
      <c r="AJ232" s="219"/>
      <c r="AK232" s="219"/>
      <c r="AL232" s="219"/>
      <c r="AM232" s="219"/>
      <c r="AN232" s="219"/>
      <c r="AO232" s="219"/>
      <c r="AP232" s="219"/>
      <c r="AQ232" s="219"/>
      <c r="AR232" s="219"/>
      <c r="AS232" s="14">
        <f>AS216-AS222-AS227</f>
        <v>0</v>
      </c>
      <c r="AT232" s="14">
        <f t="shared" ref="AT232:BQ232" si="4551">AT216-AT222-AT227</f>
        <v>0</v>
      </c>
      <c r="AU232" s="14">
        <f t="shared" si="4551"/>
        <v>0</v>
      </c>
      <c r="AV232" s="14">
        <f t="shared" si="4551"/>
        <v>0</v>
      </c>
      <c r="AW232" s="14">
        <f t="shared" si="4551"/>
        <v>0</v>
      </c>
      <c r="AX232" s="354">
        <f t="shared" si="4551"/>
        <v>0</v>
      </c>
      <c r="AY232" s="354">
        <f t="shared" si="4551"/>
        <v>0</v>
      </c>
      <c r="AZ232" s="354">
        <f t="shared" si="4551"/>
        <v>0</v>
      </c>
      <c r="BA232" s="354">
        <f t="shared" si="4551"/>
        <v>0</v>
      </c>
      <c r="BB232" s="354">
        <f t="shared" si="4551"/>
        <v>0</v>
      </c>
      <c r="BC232" s="354">
        <f t="shared" si="4551"/>
        <v>0</v>
      </c>
      <c r="BD232" s="354">
        <f t="shared" ref="BD232:BE232" si="4552">BD216-BD222-BD227</f>
        <v>0</v>
      </c>
      <c r="BE232" s="354">
        <f t="shared" si="4552"/>
        <v>0</v>
      </c>
      <c r="BF232" s="354">
        <f t="shared" ref="BF232:BG232" si="4553">BF216-BF222-BF227</f>
        <v>0</v>
      </c>
      <c r="BG232" s="354">
        <f t="shared" si="4553"/>
        <v>0</v>
      </c>
      <c r="BH232" s="354">
        <f t="shared" ref="BH232:BI232" si="4554">BH216-BH222-BH227</f>
        <v>0</v>
      </c>
      <c r="BI232" s="354">
        <f t="shared" si="4554"/>
        <v>0</v>
      </c>
      <c r="BJ232" s="354">
        <f t="shared" ref="BJ232:BK232" si="4555">BJ216-BJ222-BJ227</f>
        <v>0</v>
      </c>
      <c r="BK232" s="354">
        <f t="shared" si="4555"/>
        <v>0</v>
      </c>
      <c r="BL232" s="354">
        <f t="shared" ref="BL232:BM232" si="4556">BL216-BL222-BL227</f>
        <v>0</v>
      </c>
      <c r="BM232" s="354">
        <f t="shared" si="4556"/>
        <v>0</v>
      </c>
      <c r="BN232" s="354">
        <f t="shared" si="4551"/>
        <v>0</v>
      </c>
      <c r="BO232" s="354">
        <f t="shared" si="4551"/>
        <v>0</v>
      </c>
      <c r="BP232" s="354">
        <f t="shared" si="4551"/>
        <v>0</v>
      </c>
      <c r="BQ232" s="354">
        <f t="shared" si="4551"/>
        <v>0</v>
      </c>
      <c r="BR232" s="150">
        <f>BR216-BR222-BR227</f>
        <v>0</v>
      </c>
      <c r="BS232" s="150">
        <f t="shared" ref="BS232:BU232" si="4557">BS216-BS222-BS227</f>
        <v>0</v>
      </c>
      <c r="BT232" s="150">
        <f t="shared" si="4557"/>
        <v>0</v>
      </c>
      <c r="BU232" s="150">
        <f t="shared" si="4557"/>
        <v>0</v>
      </c>
      <c r="BV232" s="150">
        <f t="shared" ref="BV232:CC232" si="4558">BV216-BV222-BV227</f>
        <v>0</v>
      </c>
      <c r="BW232" s="150">
        <f t="shared" si="4558"/>
        <v>0</v>
      </c>
      <c r="BX232" s="150">
        <f t="shared" si="4558"/>
        <v>0</v>
      </c>
      <c r="BY232" s="150">
        <f t="shared" si="4558"/>
        <v>0</v>
      </c>
      <c r="BZ232" s="150">
        <f t="shared" si="4558"/>
        <v>0</v>
      </c>
      <c r="CA232" s="150">
        <f t="shared" si="4558"/>
        <v>0</v>
      </c>
      <c r="CB232" s="150">
        <f t="shared" si="4558"/>
        <v>0</v>
      </c>
      <c r="CC232" s="150">
        <f t="shared" si="4558"/>
        <v>0</v>
      </c>
      <c r="CD232" s="150">
        <f t="shared" ref="CD232:CG232" si="4559">CD216-CD222-CD227</f>
        <v>0</v>
      </c>
      <c r="CE232" s="150">
        <f t="shared" si="4559"/>
        <v>0</v>
      </c>
      <c r="CF232" s="150">
        <f t="shared" si="4559"/>
        <v>0</v>
      </c>
      <c r="CG232" s="150">
        <f t="shared" si="4559"/>
        <v>0</v>
      </c>
      <c r="CH232" s="150">
        <f>CH216-CH222-CH227</f>
        <v>3.637978807091713E-12</v>
      </c>
      <c r="CI232" s="150">
        <f t="shared" ref="CI232:CK232" si="4560">CI216-CI222-CI227</f>
        <v>0</v>
      </c>
      <c r="CJ232" s="150">
        <f t="shared" si="4560"/>
        <v>0</v>
      </c>
      <c r="CK232" s="150">
        <f t="shared" si="4560"/>
        <v>0</v>
      </c>
      <c r="CL232" s="354"/>
      <c r="CM232" s="296"/>
      <c r="CN232" s="219"/>
      <c r="CO232" s="220"/>
      <c r="CP232" s="219"/>
      <c r="CQ232" s="220"/>
      <c r="CR232" s="219"/>
      <c r="CS232" s="220"/>
      <c r="CT232" s="219"/>
      <c r="CU232" s="220"/>
      <c r="CV232" s="92">
        <f>CV216-CV222-CV227</f>
        <v>-0.5</v>
      </c>
      <c r="CW232" s="92">
        <f t="shared" ref="CW232:DC232" si="4561">CW216-CW222-CW227</f>
        <v>0</v>
      </c>
      <c r="CX232" s="92">
        <f t="shared" si="4561"/>
        <v>0</v>
      </c>
      <c r="CY232" s="92">
        <f t="shared" si="4561"/>
        <v>0</v>
      </c>
      <c r="CZ232" s="92">
        <f t="shared" si="4561"/>
        <v>0</v>
      </c>
      <c r="DA232" s="92">
        <f t="shared" si="4561"/>
        <v>0</v>
      </c>
      <c r="DB232" s="92">
        <f t="shared" si="4561"/>
        <v>0</v>
      </c>
      <c r="DC232" s="92">
        <f t="shared" si="4561"/>
        <v>0</v>
      </c>
      <c r="DD232" s="92">
        <f>DD216-DD222-DD227</f>
        <v>0</v>
      </c>
      <c r="DE232" s="92">
        <f>DE216-DE222-DE227</f>
        <v>0</v>
      </c>
      <c r="DF232" s="92">
        <f>DF216-DF222-DF227</f>
        <v>0</v>
      </c>
      <c r="DG232" s="92">
        <f>DG216-DG222-DG227</f>
        <v>-1.4551915228366852E-11</v>
      </c>
      <c r="DH232" s="92">
        <f>DH216-DH222-DH227</f>
        <v>0</v>
      </c>
    </row>
    <row r="233" spans="1:112" ht="12" x14ac:dyDescent="0.3">
      <c r="A233" s="3"/>
      <c r="B233" s="15"/>
      <c r="C233" s="15"/>
      <c r="D233" s="15"/>
      <c r="E233" s="15"/>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34"/>
      <c r="BD233" s="34"/>
      <c r="BE233" s="34"/>
      <c r="BF233" s="34"/>
      <c r="BG233" s="34"/>
      <c r="BH233" s="34"/>
      <c r="BI233" s="34"/>
      <c r="BJ233" s="34"/>
      <c r="BK233" s="34"/>
      <c r="BL233" s="34"/>
      <c r="BM233" s="34"/>
      <c r="BN233" s="16"/>
      <c r="BO233" s="16"/>
      <c r="BP233" s="16"/>
      <c r="BQ233" s="16"/>
      <c r="BR233" s="34"/>
      <c r="BS233" s="34"/>
      <c r="BT233" s="34"/>
      <c r="BU233" s="34"/>
      <c r="BV233" s="34"/>
      <c r="BW233" s="34"/>
      <c r="BX233" s="34"/>
      <c r="BY233" s="34"/>
      <c r="BZ233" s="34"/>
      <c r="CA233" s="34"/>
      <c r="CB233" s="34"/>
      <c r="CC233" s="34"/>
      <c r="CD233" s="34"/>
      <c r="CE233" s="34"/>
      <c r="CF233" s="34"/>
      <c r="CG233" s="34"/>
      <c r="CH233" s="34"/>
      <c r="CI233" s="34"/>
      <c r="CJ233" s="34"/>
      <c r="CK233" s="34"/>
      <c r="CL233" s="34"/>
      <c r="CM233" s="89"/>
      <c r="CN233" s="16"/>
      <c r="CO233" s="90"/>
      <c r="CP233" s="16"/>
      <c r="CQ233" s="90"/>
      <c r="CR233" s="16"/>
      <c r="CS233" s="90"/>
      <c r="CT233" s="16"/>
      <c r="CU233" s="90"/>
      <c r="CV233" s="90"/>
      <c r="CW233" s="90"/>
      <c r="CX233" s="90"/>
      <c r="CY233" s="90"/>
      <c r="CZ233" s="90"/>
      <c r="DA233" s="90"/>
      <c r="DB233" s="16"/>
      <c r="DC233" s="90"/>
      <c r="DD233" s="90"/>
      <c r="DE233" s="90"/>
      <c r="DF233" s="90"/>
      <c r="DG233" s="90"/>
      <c r="DH233" s="90"/>
    </row>
    <row r="234" spans="1:112" ht="12" x14ac:dyDescent="0.3">
      <c r="A234" s="6" t="s">
        <v>291</v>
      </c>
      <c r="B234" s="297"/>
      <c r="C234" s="297"/>
      <c r="D234" s="297"/>
      <c r="E234" s="297"/>
      <c r="F234" s="219"/>
      <c r="G234" s="219"/>
      <c r="H234" s="219"/>
      <c r="I234" s="219"/>
      <c r="J234" s="219"/>
      <c r="K234" s="219"/>
      <c r="L234" s="219"/>
      <c r="M234" s="219"/>
      <c r="N234" s="219"/>
      <c r="O234" s="219"/>
      <c r="P234" s="219"/>
      <c r="Q234" s="219"/>
      <c r="R234" s="219"/>
      <c r="S234" s="219"/>
      <c r="T234" s="219"/>
      <c r="U234" s="219"/>
      <c r="V234" s="219"/>
      <c r="W234" s="219"/>
      <c r="X234" s="219"/>
      <c r="Y234" s="219"/>
      <c r="Z234" s="219"/>
      <c r="AA234" s="219"/>
      <c r="AB234" s="219"/>
      <c r="AC234" s="219"/>
      <c r="AD234" s="219"/>
      <c r="AE234" s="219"/>
      <c r="AF234" s="219"/>
      <c r="AG234" s="219"/>
      <c r="AH234" s="219"/>
      <c r="AI234" s="219"/>
      <c r="AJ234" s="219"/>
      <c r="AK234" s="219"/>
      <c r="AL234" s="219"/>
      <c r="AM234" s="219"/>
      <c r="AN234" s="219"/>
      <c r="AO234" s="219"/>
      <c r="AP234" s="219"/>
      <c r="AQ234" s="219"/>
      <c r="AR234" s="219"/>
      <c r="AS234" s="148">
        <f>SUM(AS222,AS227,AS232)-AS216</f>
        <v>0</v>
      </c>
      <c r="AT234" s="148">
        <f t="shared" ref="AT234:BQ234" si="4562">SUM(AT222,AT227,AT232)-AT216</f>
        <v>0</v>
      </c>
      <c r="AU234" s="148">
        <f t="shared" si="4562"/>
        <v>0</v>
      </c>
      <c r="AV234" s="148">
        <f t="shared" si="4562"/>
        <v>0</v>
      </c>
      <c r="AW234" s="148">
        <f t="shared" si="4562"/>
        <v>0</v>
      </c>
      <c r="AX234" s="148">
        <f t="shared" si="4562"/>
        <v>0</v>
      </c>
      <c r="AY234" s="148">
        <f t="shared" si="4562"/>
        <v>0</v>
      </c>
      <c r="AZ234" s="148">
        <f t="shared" si="4562"/>
        <v>0</v>
      </c>
      <c r="BA234" s="148">
        <f t="shared" si="4562"/>
        <v>0</v>
      </c>
      <c r="BB234" s="148">
        <f t="shared" si="4562"/>
        <v>0</v>
      </c>
      <c r="BC234" s="77">
        <f t="shared" si="4562"/>
        <v>0</v>
      </c>
      <c r="BD234" s="77">
        <f t="shared" ref="BD234:BE234" si="4563">SUM(BD222,BD227,BD232)-BD216</f>
        <v>0</v>
      </c>
      <c r="BE234" s="77">
        <f t="shared" si="4563"/>
        <v>0</v>
      </c>
      <c r="BF234" s="77">
        <f t="shared" ref="BF234:BG234" si="4564">SUM(BF222,BF227,BF232)-BF216</f>
        <v>0</v>
      </c>
      <c r="BG234" s="77">
        <f t="shared" si="4564"/>
        <v>0</v>
      </c>
      <c r="BH234" s="77">
        <f t="shared" ref="BH234:BI234" si="4565">SUM(BH222,BH227,BH232)-BH216</f>
        <v>0</v>
      </c>
      <c r="BI234" s="77">
        <f t="shared" si="4565"/>
        <v>0</v>
      </c>
      <c r="BJ234" s="77">
        <f t="shared" ref="BJ234:BK234" si="4566">SUM(BJ222,BJ227,BJ232)-BJ216</f>
        <v>0</v>
      </c>
      <c r="BK234" s="77">
        <f t="shared" si="4566"/>
        <v>0</v>
      </c>
      <c r="BL234" s="77">
        <f t="shared" ref="BL234:BM234" si="4567">SUM(BL222,BL227,BL232)-BL216</f>
        <v>0</v>
      </c>
      <c r="BM234" s="77">
        <f t="shared" si="4567"/>
        <v>0</v>
      </c>
      <c r="BN234" s="148">
        <f t="shared" si="4562"/>
        <v>0</v>
      </c>
      <c r="BO234" s="148">
        <f t="shared" si="4562"/>
        <v>0</v>
      </c>
      <c r="BP234" s="148">
        <f t="shared" si="4562"/>
        <v>0</v>
      </c>
      <c r="BQ234" s="148">
        <f t="shared" si="4562"/>
        <v>0</v>
      </c>
      <c r="BR234" s="77">
        <f>SUM(BR222,BR227,BR232)-BR216</f>
        <v>0</v>
      </c>
      <c r="BS234" s="77">
        <f t="shared" ref="BS234:BU234" si="4568">SUM(BS222,BS227,BS232)-BS216</f>
        <v>0</v>
      </c>
      <c r="BT234" s="77">
        <f t="shared" si="4568"/>
        <v>0</v>
      </c>
      <c r="BU234" s="77">
        <f t="shared" si="4568"/>
        <v>0</v>
      </c>
      <c r="BV234" s="77">
        <f t="shared" ref="BV234:CC234" si="4569">SUM(BV222,BV227,BV232)-BV216</f>
        <v>0</v>
      </c>
      <c r="BW234" s="77">
        <f t="shared" si="4569"/>
        <v>0</v>
      </c>
      <c r="BX234" s="77">
        <f t="shared" si="4569"/>
        <v>0</v>
      </c>
      <c r="BY234" s="77">
        <f t="shared" si="4569"/>
        <v>0</v>
      </c>
      <c r="BZ234" s="77">
        <f t="shared" si="4569"/>
        <v>0</v>
      </c>
      <c r="CA234" s="77">
        <f t="shared" si="4569"/>
        <v>0</v>
      </c>
      <c r="CB234" s="77">
        <f t="shared" si="4569"/>
        <v>0</v>
      </c>
      <c r="CC234" s="77">
        <f t="shared" si="4569"/>
        <v>0</v>
      </c>
      <c r="CD234" s="77">
        <f t="shared" ref="CD234:CG234" si="4570">SUM(CD222,CD227,CD232)-CD216</f>
        <v>0</v>
      </c>
      <c r="CE234" s="77">
        <f t="shared" si="4570"/>
        <v>0</v>
      </c>
      <c r="CF234" s="77">
        <f t="shared" si="4570"/>
        <v>0</v>
      </c>
      <c r="CG234" s="77">
        <f t="shared" si="4570"/>
        <v>0</v>
      </c>
      <c r="CH234" s="77">
        <f t="shared" ref="CH234:CK234" si="4571">SUM(CH222,CH227,CH232)-CH216</f>
        <v>0</v>
      </c>
      <c r="CI234" s="77">
        <f t="shared" si="4571"/>
        <v>0</v>
      </c>
      <c r="CJ234" s="77">
        <f t="shared" si="4571"/>
        <v>0</v>
      </c>
      <c r="CK234" s="77">
        <f t="shared" si="4571"/>
        <v>0</v>
      </c>
      <c r="CL234" s="77"/>
      <c r="CM234" s="296"/>
      <c r="CN234" s="219"/>
      <c r="CO234" s="220"/>
      <c r="CP234" s="219"/>
      <c r="CQ234" s="220"/>
      <c r="CR234" s="219"/>
      <c r="CS234" s="220"/>
      <c r="CT234" s="219"/>
      <c r="CU234" s="220"/>
      <c r="CV234" s="149">
        <f>SUM(CV222,CV227,CV232)-CV216</f>
        <v>0</v>
      </c>
      <c r="CW234" s="149">
        <f t="shared" ref="CW234:DC234" si="4572">SUM(CW222,CW227,CW232)-CW216</f>
        <v>0</v>
      </c>
      <c r="CX234" s="149">
        <f t="shared" si="4572"/>
        <v>0</v>
      </c>
      <c r="CY234" s="149">
        <f t="shared" si="4572"/>
        <v>0</v>
      </c>
      <c r="CZ234" s="149">
        <f t="shared" si="4572"/>
        <v>0</v>
      </c>
      <c r="DA234" s="149">
        <f t="shared" si="4572"/>
        <v>0</v>
      </c>
      <c r="DB234" s="149">
        <f t="shared" si="4572"/>
        <v>0</v>
      </c>
      <c r="DC234" s="149">
        <f t="shared" si="4572"/>
        <v>0</v>
      </c>
      <c r="DD234" s="149">
        <f>SUM(DD222,DD227,DD232)-DD216</f>
        <v>0</v>
      </c>
      <c r="DE234" s="149">
        <f>SUM(DE222,DE227,DE232)-DE216</f>
        <v>0</v>
      </c>
      <c r="DF234" s="149">
        <f>SUM(DF222,DF227,DF232)-DF216</f>
        <v>0</v>
      </c>
      <c r="DG234" s="149">
        <f>SUM(DG222,DG227,DG232)-DG216</f>
        <v>0</v>
      </c>
      <c r="DH234" s="149">
        <f>SUM(DH222,DH227,DH232)-DH216</f>
        <v>0</v>
      </c>
    </row>
    <row r="235" spans="1:112" x14ac:dyDescent="0.25">
      <c r="CM235" s="91"/>
      <c r="CO235" s="91"/>
      <c r="CQ235" s="91"/>
      <c r="CS235" s="91"/>
      <c r="CU235" s="91"/>
      <c r="CV235" s="91"/>
      <c r="CW235" s="91"/>
      <c r="CX235" s="91"/>
      <c r="CY235" s="91"/>
      <c r="CZ235" s="91"/>
      <c r="DA235" s="91"/>
      <c r="DC235" s="91"/>
      <c r="DD235" s="91"/>
      <c r="DE235" s="91"/>
      <c r="DF235" s="91"/>
      <c r="DG235" s="91"/>
      <c r="DH235" s="91"/>
    </row>
    <row r="236" spans="1:112" x14ac:dyDescent="0.25">
      <c r="A236" s="1" t="s">
        <v>75</v>
      </c>
      <c r="B236" s="13">
        <f>SUM(B242,B244,B246,B248)</f>
        <v>-5</v>
      </c>
      <c r="C236" s="13">
        <f t="shared" ref="C236:BA236" si="4573">SUM(C242,C244,C246,C248)</f>
        <v>-5</v>
      </c>
      <c r="D236" s="13">
        <f t="shared" si="4573"/>
        <v>-4</v>
      </c>
      <c r="E236" s="13">
        <f t="shared" si="4573"/>
        <v>-6</v>
      </c>
      <c r="F236" s="13">
        <f t="shared" si="4573"/>
        <v>-7</v>
      </c>
      <c r="G236" s="13">
        <f t="shared" si="4573"/>
        <v>-64</v>
      </c>
      <c r="H236" s="13">
        <f t="shared" si="4573"/>
        <v>-70</v>
      </c>
      <c r="I236" s="13">
        <f t="shared" si="4573"/>
        <v>-76</v>
      </c>
      <c r="J236" s="13">
        <f t="shared" si="4573"/>
        <v>-103</v>
      </c>
      <c r="K236" s="13">
        <f t="shared" si="4573"/>
        <v>-1106</v>
      </c>
      <c r="L236" s="13">
        <f t="shared" si="4573"/>
        <v>-179</v>
      </c>
      <c r="M236" s="13">
        <f t="shared" si="4573"/>
        <v>-184</v>
      </c>
      <c r="N236" s="13">
        <f t="shared" si="4573"/>
        <v>-170</v>
      </c>
      <c r="O236" s="13">
        <f t="shared" si="4573"/>
        <v>-224</v>
      </c>
      <c r="P236" s="13">
        <f t="shared" si="4573"/>
        <v>-239</v>
      </c>
      <c r="Q236" s="13">
        <f t="shared" si="4573"/>
        <v>-273</v>
      </c>
      <c r="R236" s="13">
        <f t="shared" si="4573"/>
        <v>-274</v>
      </c>
      <c r="S236" s="13">
        <f t="shared" si="4573"/>
        <v>-314</v>
      </c>
      <c r="T236" s="13">
        <f t="shared" si="4573"/>
        <v>-353</v>
      </c>
      <c r="U236" s="13">
        <f t="shared" si="4573"/>
        <v>-896</v>
      </c>
      <c r="V236" s="13">
        <f t="shared" si="4573"/>
        <v>-703</v>
      </c>
      <c r="W236" s="13">
        <f t="shared" si="4573"/>
        <v>-763</v>
      </c>
      <c r="X236" s="13">
        <f t="shared" si="4573"/>
        <v>-757</v>
      </c>
      <c r="Y236" s="13">
        <f t="shared" si="4573"/>
        <v>-746</v>
      </c>
      <c r="Z236" s="13">
        <f t="shared" si="4573"/>
        <v>-747</v>
      </c>
      <c r="AA236" s="13">
        <f t="shared" si="4573"/>
        <v>-805</v>
      </c>
      <c r="AB236" s="13">
        <f t="shared" si="4573"/>
        <v>-819</v>
      </c>
      <c r="AC236" s="13">
        <f t="shared" si="4573"/>
        <v>-831</v>
      </c>
      <c r="AD236" s="13">
        <f t="shared" si="4573"/>
        <v>-867</v>
      </c>
      <c r="AE236" s="13">
        <f t="shared" si="4573"/>
        <v>-1032</v>
      </c>
      <c r="AF236" s="13">
        <f t="shared" si="4573"/>
        <v>-1010</v>
      </c>
      <c r="AG236" s="13">
        <f t="shared" si="4573"/>
        <v>-814</v>
      </c>
      <c r="AH236" s="13">
        <f t="shared" si="4573"/>
        <v>-955</v>
      </c>
      <c r="AI236" s="13">
        <f t="shared" si="4573"/>
        <v>-1186</v>
      </c>
      <c r="AJ236" s="13">
        <f t="shared" si="4573"/>
        <v>-1040</v>
      </c>
      <c r="AK236" s="13">
        <f t="shared" si="4573"/>
        <v>-971</v>
      </c>
      <c r="AL236" s="13">
        <f t="shared" si="4573"/>
        <v>-1010</v>
      </c>
      <c r="AM236" s="13">
        <f t="shared" si="4573"/>
        <v>-1303</v>
      </c>
      <c r="AN236" s="13">
        <f t="shared" si="4573"/>
        <v>-1249</v>
      </c>
      <c r="AO236" s="13">
        <f t="shared" si="4573"/>
        <v>-1273</v>
      </c>
      <c r="AP236" s="13">
        <f t="shared" si="4573"/>
        <v>-1335</v>
      </c>
      <c r="AQ236" s="13">
        <f t="shared" si="4573"/>
        <v>-1695</v>
      </c>
      <c r="AR236" s="13">
        <f t="shared" si="4573"/>
        <v>-1722</v>
      </c>
      <c r="AS236" s="13">
        <f t="shared" si="4573"/>
        <v>-1784</v>
      </c>
      <c r="AT236" s="13">
        <f t="shared" si="4573"/>
        <v>-1830</v>
      </c>
      <c r="AU236" s="13">
        <f t="shared" si="4573"/>
        <v>-2548</v>
      </c>
      <c r="AV236" s="13">
        <f t="shared" si="4573"/>
        <v>-2379</v>
      </c>
      <c r="AW236" s="13">
        <f t="shared" si="4573"/>
        <v>-2406</v>
      </c>
      <c r="AX236" s="13">
        <f t="shared" si="4573"/>
        <v>-2498</v>
      </c>
      <c r="AY236" s="13">
        <f t="shared" si="4573"/>
        <v>-3351</v>
      </c>
      <c r="AZ236" s="13">
        <f t="shared" si="4573"/>
        <v>-3134</v>
      </c>
      <c r="BA236" s="13">
        <f t="shared" si="4573"/>
        <v>-3008</v>
      </c>
      <c r="BB236" s="9">
        <v>-3051</v>
      </c>
      <c r="BC236" s="9">
        <v>-4060</v>
      </c>
      <c r="BD236" s="9">
        <v>-3492</v>
      </c>
      <c r="BE236" s="9">
        <v>-3424</v>
      </c>
      <c r="BF236" s="9">
        <v>-3562</v>
      </c>
      <c r="BG236" s="9">
        <v>-4616</v>
      </c>
      <c r="BH236" s="9">
        <v>-4250</v>
      </c>
      <c r="BI236" s="9">
        <v>-4262</v>
      </c>
      <c r="BJ236" s="9">
        <v>-4147</v>
      </c>
      <c r="BK236" s="9">
        <v>-4834</v>
      </c>
      <c r="BL236" s="9">
        <v>-5555</v>
      </c>
      <c r="BM236" s="9">
        <v>-5890</v>
      </c>
      <c r="BN236" s="20">
        <f t="shared" ref="BN236:CG236" si="4574">BJ236*(1+BN239)</f>
        <v>-4354.3500000000004</v>
      </c>
      <c r="BO236" s="20">
        <f t="shared" si="4574"/>
        <v>-5075.7</v>
      </c>
      <c r="BP236" s="20">
        <f t="shared" si="4574"/>
        <v>-5832.75</v>
      </c>
      <c r="BQ236" s="20">
        <f t="shared" si="4574"/>
        <v>-6184.5</v>
      </c>
      <c r="BR236" s="20">
        <f t="shared" si="4574"/>
        <v>-4572.067500000001</v>
      </c>
      <c r="BS236" s="20">
        <f t="shared" si="4574"/>
        <v>-5329.4849999999997</v>
      </c>
      <c r="BT236" s="20">
        <f t="shared" si="4574"/>
        <v>-6124.3874999999998</v>
      </c>
      <c r="BU236" s="20">
        <f t="shared" si="4574"/>
        <v>-6493.7250000000004</v>
      </c>
      <c r="BV236" s="20">
        <f t="shared" si="4574"/>
        <v>-4777.8105375000005</v>
      </c>
      <c r="BW236" s="20">
        <f t="shared" si="4574"/>
        <v>-5569.3118249999989</v>
      </c>
      <c r="BX236" s="20">
        <f t="shared" si="4574"/>
        <v>-6399.9849374999994</v>
      </c>
      <c r="BY236" s="20">
        <f t="shared" si="4574"/>
        <v>-6785.9426249999997</v>
      </c>
      <c r="BZ236" s="20">
        <f t="shared" si="4574"/>
        <v>-4968.9229590000004</v>
      </c>
      <c r="CA236" s="20">
        <f t="shared" si="4574"/>
        <v>-5792.0842979999989</v>
      </c>
      <c r="CB236" s="20">
        <f t="shared" si="4574"/>
        <v>-6655.9843349999992</v>
      </c>
      <c r="CC236" s="20">
        <f t="shared" si="4574"/>
        <v>-7057.38033</v>
      </c>
      <c r="CD236" s="20">
        <f t="shared" si="4574"/>
        <v>-5142.8352625650004</v>
      </c>
      <c r="CE236" s="20">
        <f t="shared" si="4574"/>
        <v>-5994.8072484299983</v>
      </c>
      <c r="CF236" s="20">
        <f t="shared" si="4574"/>
        <v>-6888.943786724999</v>
      </c>
      <c r="CG236" s="20">
        <f t="shared" si="4574"/>
        <v>-7304.3886415499992</v>
      </c>
      <c r="CH236" s="20">
        <f t="shared" ref="CH236" si="4575">CD236*(1+CH239)</f>
        <v>-5297.1203204419508</v>
      </c>
      <c r="CI236" s="20">
        <f t="shared" ref="CI236" si="4576">CE236*(1+CI239)</f>
        <v>-6174.6514658828983</v>
      </c>
      <c r="CJ236" s="20">
        <f t="shared" ref="CJ236" si="4577">CF236*(1+CJ239)</f>
        <v>-7095.612100326749</v>
      </c>
      <c r="CK236" s="20">
        <f t="shared" ref="CK236" si="4578">CG236*(1+CK239)</f>
        <v>-7523.5203007964992</v>
      </c>
      <c r="CL236" s="20"/>
      <c r="CM236" s="92">
        <f>SUM(B236:E236)</f>
        <v>-20</v>
      </c>
      <c r="CN236" s="13">
        <f>SUM(F236:I236)</f>
        <v>-217</v>
      </c>
      <c r="CO236" s="92">
        <f>SUM(J236:M236)</f>
        <v>-1572</v>
      </c>
      <c r="CP236" s="13">
        <f>SUM(N236:Q236)</f>
        <v>-906</v>
      </c>
      <c r="CQ236" s="92">
        <f>SUM(R236:U236)</f>
        <v>-1837</v>
      </c>
      <c r="CR236" s="13">
        <f>SUM(V236:Y236)</f>
        <v>-2969</v>
      </c>
      <c r="CS236" s="92">
        <f>SUM(Z236:AC236)</f>
        <v>-3202</v>
      </c>
      <c r="CT236" s="13">
        <f>SUM(AD236:AG236)</f>
        <v>-3723</v>
      </c>
      <c r="CU236" s="92">
        <f>SUM(AH236:AK236)</f>
        <v>-4152</v>
      </c>
      <c r="CV236" s="92">
        <f>SUM(AL236:AO236)</f>
        <v>-4835</v>
      </c>
      <c r="CW236" s="92">
        <f>SUM(AP236:AS236)</f>
        <v>-6536</v>
      </c>
      <c r="CX236" s="92">
        <f>SUM(AT236:AW236)</f>
        <v>-9163</v>
      </c>
      <c r="CY236" s="92">
        <f>SUM(AX236:BA236)</f>
        <v>-11991</v>
      </c>
      <c r="CZ236" s="92">
        <f>SUM(BB236:BE236)</f>
        <v>-14027</v>
      </c>
      <c r="DA236" s="92">
        <f>SUM(BF236:BI236)</f>
        <v>-16690</v>
      </c>
      <c r="DB236" s="13">
        <f>SUM(BJ236:BM236)</f>
        <v>-20426</v>
      </c>
      <c r="DC236" s="92">
        <f>SUM(BN236:BQ236)</f>
        <v>-21447.3</v>
      </c>
      <c r="DD236" s="92">
        <f>SUM(BR236:BU236)</f>
        <v>-22519.665000000001</v>
      </c>
      <c r="DE236" s="92">
        <f>SUM(BV236:BY236)</f>
        <v>-23533.049924999996</v>
      </c>
      <c r="DF236" s="92">
        <f>SUM(BZ236:CC236)</f>
        <v>-24474.371921999998</v>
      </c>
      <c r="DG236" s="92">
        <f>SUM(CD236:CG236)</f>
        <v>-25330.974939269996</v>
      </c>
      <c r="DH236" s="92">
        <f>SUM(CH236:CK236)</f>
        <v>-26090.904187448097</v>
      </c>
    </row>
    <row r="237" spans="1:112" ht="12" x14ac:dyDescent="0.3">
      <c r="A237" s="3" t="s">
        <v>3</v>
      </c>
      <c r="B237" s="16">
        <f>B236/B$157</f>
        <v>-1.4503263234227702E-2</v>
      </c>
      <c r="C237" s="16">
        <f t="shared" ref="C237" si="4579">C236/C$157</f>
        <v>-1.1594202898550725E-2</v>
      </c>
      <c r="D237" s="16">
        <f t="shared" ref="D237" si="4580">D236/D$157</f>
        <v>-8.5653104925053538E-3</v>
      </c>
      <c r="E237" s="16">
        <f t="shared" ref="E237" si="4581">E236/E$157</f>
        <v>-8.2107423879575776E-3</v>
      </c>
      <c r="F237" s="16">
        <f t="shared" ref="F237" si="4582">F236/F$157</f>
        <v>-9.5726495726495726E-3</v>
      </c>
      <c r="G237" s="16">
        <f t="shared" ref="G237" si="4583">G236/G$157</f>
        <v>-7.1540353230494083E-2</v>
      </c>
      <c r="H237" s="16">
        <f t="shared" ref="H237" si="4584">H236/H$157</f>
        <v>-7.337526205450734E-2</v>
      </c>
      <c r="I237" s="16">
        <f t="shared" ref="I237" si="4585">I236/I$157</f>
        <v>-6.7197170645446502E-2</v>
      </c>
      <c r="J237" s="16">
        <f t="shared" ref="J237" si="4586">J236/J$157</f>
        <v>-9.7371903951597658E-2</v>
      </c>
      <c r="K237" s="16">
        <f t="shared" ref="K237" si="4587">K236/K$157</f>
        <v>-0.93434100236373074</v>
      </c>
      <c r="L237" s="16">
        <f t="shared" ref="L237" si="4588">L236/L$157</f>
        <v>-0.14182396714120912</v>
      </c>
      <c r="M237" s="16">
        <f t="shared" ref="M237" si="4589">M236/M$157</f>
        <v>-0.11608832807570978</v>
      </c>
      <c r="N237" s="16">
        <f t="shared" ref="N237" si="4590">N236/N$157</f>
        <v>-0.11659807956104253</v>
      </c>
      <c r="O237" s="16">
        <f t="shared" ref="O237" si="4591">O236/O$157</f>
        <v>-0.12355212355212356</v>
      </c>
      <c r="P237" s="16">
        <f t="shared" ref="P237" si="4592">P236/P$157</f>
        <v>-0.1185515873015873</v>
      </c>
      <c r="Q237" s="16">
        <f t="shared" ref="Q237" si="4593">Q236/Q$157</f>
        <v>-0.10560928433268858</v>
      </c>
      <c r="R237" s="16">
        <f t="shared" ref="R237" si="4594">R236/R$157</f>
        <v>-0.10951239008792965</v>
      </c>
      <c r="S237" s="16">
        <f t="shared" ref="S237" si="4595">S236/S$157</f>
        <v>-0.10790378006872853</v>
      </c>
      <c r="T237" s="16">
        <f t="shared" ref="T237" si="4596">T236/T$157</f>
        <v>-0.11020917889478614</v>
      </c>
      <c r="U237" s="16">
        <f t="shared" ref="U237" si="4597">U236/U$157</f>
        <v>-0.23266683978187483</v>
      </c>
      <c r="V237" s="16">
        <f t="shared" ref="V237" si="4598">V236/V$157</f>
        <v>-0.19841941857183179</v>
      </c>
      <c r="W237" s="16">
        <f t="shared" ref="W237" si="4599">W236/W$157</f>
        <v>-0.18876793666501732</v>
      </c>
      <c r="X237" s="16">
        <f t="shared" ref="X237" si="4600">X236/X$157</f>
        <v>-0.16818484781159743</v>
      </c>
      <c r="Y237" s="16">
        <f t="shared" ref="Y237" si="4601">Y236/Y$157</f>
        <v>-0.12771785653141585</v>
      </c>
      <c r="Z237" s="16">
        <f t="shared" ref="Z237" si="4602">Z236/Z$157</f>
        <v>-0.13879598662207357</v>
      </c>
      <c r="AA237" s="16">
        <f t="shared" ref="AA237" si="4603">AA236/AA$157</f>
        <v>-0.12507768800497204</v>
      </c>
      <c r="AB237" s="16">
        <f t="shared" ref="AB237" si="4604">AB236/AB$157</f>
        <v>-0.11681643132220795</v>
      </c>
      <c r="AC237" s="16">
        <f t="shared" ref="AC237" si="4605">AC236/AC$157</f>
        <v>-9.4335338857986145E-2</v>
      </c>
      <c r="AD237" s="16">
        <f t="shared" ref="AD237" si="4606">AD236/AD$157</f>
        <v>-0.10794322709163347</v>
      </c>
      <c r="AE237" s="16">
        <f t="shared" ref="AE237" si="4607">AE236/AE$157</f>
        <v>-0.1107177341486965</v>
      </c>
      <c r="AF237" s="16">
        <f t="shared" ref="AF237" si="4608">AF236/AF$157</f>
        <v>-9.7792408985282728E-2</v>
      </c>
      <c r="AG237" s="16">
        <f t="shared" ref="AG237" si="4609">AG236/AG$157</f>
        <v>-6.2750539623805113E-2</v>
      </c>
      <c r="AH237" s="16">
        <f t="shared" ref="AH237" si="4610">AH236/AH$157</f>
        <v>-7.9809460137054991E-2</v>
      </c>
      <c r="AI237" s="16">
        <f t="shared" ref="AI237" si="4611">AI236/AI$157</f>
        <v>-8.9637971430730864E-2</v>
      </c>
      <c r="AJ237" s="16">
        <f t="shared" ref="AJ237" si="4612">AJ236/AJ$157</f>
        <v>-7.5763094631019157E-2</v>
      </c>
      <c r="AK237" s="16">
        <f t="shared" ref="AK237" si="4613">AK236/AK$157</f>
        <v>-5.7408064325410901E-2</v>
      </c>
      <c r="AL237" s="16">
        <f t="shared" ref="AL237" si="4614">AL236/AL$157</f>
        <v>-6.6989454135438081E-2</v>
      </c>
      <c r="AM237" s="16">
        <f t="shared" ref="AM237" si="4615">AM236/AM$157</f>
        <v>-7.7166799917088622E-2</v>
      </c>
      <c r="AN237" s="16">
        <f t="shared" ref="AN237" si="4616">AN236/AN$157</f>
        <v>-7.0756854747337408E-2</v>
      </c>
      <c r="AO237" s="16">
        <f t="shared" ref="AO237" si="4617">AO236/AO$157</f>
        <v>-6.0383265344843944E-2</v>
      </c>
      <c r="AP237" s="16">
        <f t="shared" ref="AP237" si="4618">AP236/AP$157</f>
        <v>-7.5266392287309011E-2</v>
      </c>
      <c r="AQ237" s="16">
        <f t="shared" ref="AQ237" si="4619">AQ236/AQ$157</f>
        <v>-9.070476802054904E-2</v>
      </c>
      <c r="AR237" s="16">
        <f t="shared" ref="AR237" si="4620">AR236/AR$157</f>
        <v>-8.020493712156497E-2</v>
      </c>
      <c r="AS237" s="16">
        <f t="shared" ref="AS237" si="4621">AS236/AS$157</f>
        <v>-6.3550869193502418E-2</v>
      </c>
      <c r="AT237" s="16">
        <f t="shared" ref="AT237" si="4622">AT236/AT$157</f>
        <v>-6.9924725841580382E-2</v>
      </c>
      <c r="AU237" s="16">
        <f t="shared" ref="AU237" si="4623">AU236/AU$157</f>
        <v>-8.7629397805825904E-2</v>
      </c>
      <c r="AV237" s="16">
        <f t="shared" ref="AV237" si="4624">AV236/AV$157</f>
        <v>-8.2006204756980353E-2</v>
      </c>
      <c r="AW237" s="16">
        <f t="shared" ref="AW237" si="4625">AW236/AW$157</f>
        <v>-7.1456149208517714E-2</v>
      </c>
      <c r="AX237" s="16">
        <f t="shared" ref="AX237" si="4626">AX236/AX$157</f>
        <v>-8.9508384692561269E-2</v>
      </c>
      <c r="AY237" s="16">
        <f t="shared" ref="AY237" si="4627">AY236/AY$157</f>
        <v>-0.11626535285545764</v>
      </c>
      <c r="AZ237" s="16">
        <f t="shared" ref="AZ237" si="4628">AZ236/AZ$157</f>
        <v>-0.11308364003752616</v>
      </c>
      <c r="BA237" s="16">
        <f t="shared" ref="BA237" si="4629">BA236/BA$157</f>
        <v>-9.3517798849681325E-2</v>
      </c>
      <c r="BB237" s="16">
        <f t="shared" ref="BB237:BC237" si="4630">BB236/BB$157</f>
        <v>-0.10651073485774132</v>
      </c>
      <c r="BC237" s="16">
        <f t="shared" si="4630"/>
        <v>-0.12687896496765524</v>
      </c>
      <c r="BD237" s="16">
        <f t="shared" ref="BD237:BE237" si="4631">BD236/BD$157</f>
        <v>-0.10226673695308382</v>
      </c>
      <c r="BE237" s="16">
        <f t="shared" si="4631"/>
        <v>-8.5363117349355533E-2</v>
      </c>
      <c r="BF237" s="16">
        <f t="shared" ref="BF237:BG237" si="4632">BF236/BF$157</f>
        <v>-9.7709504869016597E-2</v>
      </c>
      <c r="BG237" s="16">
        <f t="shared" si="4632"/>
        <v>-0.11814389188912493</v>
      </c>
      <c r="BH237" s="16">
        <f t="shared" ref="BH237:CG237" si="4633">BH236/BH$157</f>
        <v>-0.10470817216487226</v>
      </c>
      <c r="BI237" s="16">
        <f t="shared" ref="BI237:BJ237" si="4634">BI236/BI$157</f>
        <v>-8.8085150356515443E-2</v>
      </c>
      <c r="BJ237" s="16">
        <f t="shared" si="4634"/>
        <v>-9.8005388287564402E-2</v>
      </c>
      <c r="BK237" s="16">
        <f t="shared" ref="BK237:BL237" si="4635">BK236/BK$157</f>
        <v>-0.10173415270645678</v>
      </c>
      <c r="BL237" s="16">
        <f t="shared" si="4635"/>
        <v>-0.10840716599664338</v>
      </c>
      <c r="BM237" s="16">
        <f t="shared" ref="BM237" si="4636">BM236/BM$157</f>
        <v>-9.8342043310570518E-2</v>
      </c>
      <c r="BN237" s="16">
        <f t="shared" si="4633"/>
        <v>-7.7878937139901475E-2</v>
      </c>
      <c r="BO237" s="16">
        <f t="shared" si="4633"/>
        <v>-8.6041617718704569E-2</v>
      </c>
      <c r="BP237" s="16">
        <f t="shared" si="4633"/>
        <v>-9.287036171634587E-2</v>
      </c>
      <c r="BQ237" s="16">
        <f t="shared" si="4633"/>
        <v>-8.425747022957214E-2</v>
      </c>
      <c r="BR237" s="16">
        <f t="shared" si="4633"/>
        <v>-6.8656871133631212E-2</v>
      </c>
      <c r="BS237" s="16">
        <f t="shared" si="4633"/>
        <v>-7.5852587835273821E-2</v>
      </c>
      <c r="BT237" s="16">
        <f t="shared" si="4633"/>
        <v>-8.1869519450499181E-2</v>
      </c>
      <c r="BU237" s="16">
        <f t="shared" si="4633"/>
        <v>-7.4267644495708288E-2</v>
      </c>
      <c r="BV237" s="16">
        <f t="shared" si="4633"/>
        <v>-6.2133048861610772E-2</v>
      </c>
      <c r="BW237" s="16">
        <f t="shared" si="4633"/>
        <v>-6.8643595850530148E-2</v>
      </c>
      <c r="BX237" s="16">
        <f t="shared" si="4633"/>
        <v>-7.4085667738564634E-2</v>
      </c>
      <c r="BY237" s="16">
        <f t="shared" si="4633"/>
        <v>-6.7191637460705778E-2</v>
      </c>
      <c r="BZ237" s="16">
        <f t="shared" si="4633"/>
        <v>-5.7190659703193723E-2</v>
      </c>
      <c r="CA237" s="16">
        <f t="shared" si="4633"/>
        <v>-6.3183299137162779E-2</v>
      </c>
      <c r="CB237" s="16">
        <f t="shared" si="4633"/>
        <v>-6.819249828642053E-2</v>
      </c>
      <c r="CC237" s="16">
        <f t="shared" si="4633"/>
        <v>-6.1835465784853362E-2</v>
      </c>
      <c r="CD237" s="16">
        <f t="shared" si="4633"/>
        <v>-5.3335261340522133E-2</v>
      </c>
      <c r="CE237" s="16">
        <f t="shared" si="4633"/>
        <v>-5.8923740909428375E-2</v>
      </c>
      <c r="CF237" s="16">
        <f t="shared" si="4633"/>
        <v>-6.3594610276202293E-2</v>
      </c>
      <c r="CG237" s="16">
        <f t="shared" si="4633"/>
        <v>-5.7659781582660108E-2</v>
      </c>
      <c r="CH237" s="16">
        <f t="shared" ref="CH237:CK237" si="4637">CH236/CH$157</f>
        <v>-5.0215971294371629E-2</v>
      </c>
      <c r="CI237" s="16">
        <f t="shared" si="4637"/>
        <v>-5.5477168083296474E-2</v>
      </c>
      <c r="CJ237" s="16">
        <f t="shared" si="4637"/>
        <v>-5.9873796764533922E-2</v>
      </c>
      <c r="CK237" s="16">
        <f t="shared" si="4637"/>
        <v>-5.428353563727966E-2</v>
      </c>
      <c r="CL237" s="34"/>
      <c r="CM237" s="90">
        <f>CM236/CM$157</f>
        <v>-1.013299556681444E-2</v>
      </c>
      <c r="CN237" s="16">
        <f t="shared" ref="CN237" si="4638">CN236/CN$157</f>
        <v>-5.8477168303757904E-2</v>
      </c>
      <c r="CO237" s="90">
        <f t="shared" ref="CO237" si="4639">CO236/CO$157</f>
        <v>-0.30892279877767193</v>
      </c>
      <c r="CP237" s="16">
        <f t="shared" ref="CP237" si="4640">CP236/CP$157</f>
        <v>-0.11509146341463415</v>
      </c>
      <c r="CQ237" s="90">
        <f t="shared" ref="CQ237" si="4641">CQ236/CQ$157</f>
        <v>-0.14736082143430129</v>
      </c>
      <c r="CR237" s="16">
        <f t="shared" ref="CR237" si="4642">CR236/CR$157</f>
        <v>-0.16561610977854632</v>
      </c>
      <c r="CS237" s="90">
        <f t="shared" ref="CS237" si="4643">CS236/CS$157</f>
        <v>-0.1158549822707866</v>
      </c>
      <c r="CT237" s="16">
        <f t="shared" ref="CT237" si="4644">CT236/CT$157</f>
        <v>-9.1579957198730716E-2</v>
      </c>
      <c r="CU237" s="90">
        <f t="shared" ref="CU237" si="4645">CU236/CU$157</f>
        <v>-7.4357964110462416E-2</v>
      </c>
      <c r="CV237" s="90">
        <f t="shared" ref="CV237" si="4646">CV236/CV$157</f>
        <v>-6.8390938731054576E-2</v>
      </c>
      <c r="CW237" s="90">
        <f t="shared" ref="CW237" si="4647">CW236/CW$157</f>
        <v>-7.6030058395179484E-2</v>
      </c>
      <c r="CX237" s="90">
        <f t="shared" ref="CX237" si="4648">CX236/CX$157</f>
        <v>-7.7699293642785064E-2</v>
      </c>
      <c r="CY237" s="90">
        <f t="shared" ref="CY237" si="4649">CY236/CY$157</f>
        <v>-0.10283082780917426</v>
      </c>
      <c r="CZ237" s="90">
        <f t="shared" ref="CZ237" si="4650">CZ236/CZ$157</f>
        <v>-0.10397995567119592</v>
      </c>
      <c r="DA237" s="90">
        <f t="shared" ref="DA237" si="4651">DA236/DA$157</f>
        <v>-0.10145896656534954</v>
      </c>
      <c r="DB237" s="16">
        <f t="shared" ref="DB237" si="4652">DB236/DB$157</f>
        <v>-0.10163958898315627</v>
      </c>
      <c r="DC237" s="90">
        <f t="shared" ref="DC237" si="4653">DC236/DC$157</f>
        <v>-8.5410554513309409E-2</v>
      </c>
      <c r="DD237" s="90">
        <f>DD236/DD$157</f>
        <v>-7.5292034765104363E-2</v>
      </c>
      <c r="DE237" s="90">
        <f>DE236/DE$157</f>
        <v>-6.8130708833154016E-2</v>
      </c>
      <c r="DF237" s="90">
        <f>DF236/DF$157</f>
        <v>-6.2707848162784185E-2</v>
      </c>
      <c r="DG237" s="90">
        <f>DG236/DG$157</f>
        <v>-5.8478163731196756E-2</v>
      </c>
      <c r="DH237" s="90">
        <f>DH236/DH$157</f>
        <v>-5.5056445013439606E-2</v>
      </c>
    </row>
    <row r="238" spans="1:112" ht="12" x14ac:dyDescent="0.3">
      <c r="A238" s="3" t="s">
        <v>1</v>
      </c>
      <c r="B238" s="15" t="s">
        <v>65</v>
      </c>
      <c r="C238" s="16">
        <f>IF(AND(B236&lt;0,C236&gt;0),"n/a",C236/B236-1)</f>
        <v>0</v>
      </c>
      <c r="D238" s="16">
        <f t="shared" ref="D238:AT238" si="4654">IF(AND(C236&lt;0,D236&gt;0),"n/a",D236/C236-1)</f>
        <v>-0.19999999999999996</v>
      </c>
      <c r="E238" s="16">
        <f t="shared" si="4654"/>
        <v>0.5</v>
      </c>
      <c r="F238" s="16">
        <f t="shared" si="4654"/>
        <v>0.16666666666666674</v>
      </c>
      <c r="G238" s="16">
        <f t="shared" si="4654"/>
        <v>8.1428571428571423</v>
      </c>
      <c r="H238" s="16">
        <f t="shared" si="4654"/>
        <v>9.375E-2</v>
      </c>
      <c r="I238" s="16">
        <f t="shared" si="4654"/>
        <v>8.5714285714285632E-2</v>
      </c>
      <c r="J238" s="16">
        <f t="shared" si="4654"/>
        <v>0.35526315789473695</v>
      </c>
      <c r="K238" s="16">
        <f t="shared" si="4654"/>
        <v>9.7378640776699026</v>
      </c>
      <c r="L238" s="16">
        <f t="shared" si="4654"/>
        <v>-0.83815551537070521</v>
      </c>
      <c r="M238" s="16">
        <f t="shared" si="4654"/>
        <v>2.7932960893854775E-2</v>
      </c>
      <c r="N238" s="16">
        <f t="shared" si="4654"/>
        <v>-7.6086956521739135E-2</v>
      </c>
      <c r="O238" s="16">
        <f t="shared" si="4654"/>
        <v>0.31764705882352939</v>
      </c>
      <c r="P238" s="16">
        <f t="shared" si="4654"/>
        <v>6.6964285714285809E-2</v>
      </c>
      <c r="Q238" s="16">
        <f t="shared" si="4654"/>
        <v>0.14225941422594146</v>
      </c>
      <c r="R238" s="16">
        <f t="shared" si="4654"/>
        <v>3.66300366300365E-3</v>
      </c>
      <c r="S238" s="16">
        <f t="shared" si="4654"/>
        <v>0.14598540145985406</v>
      </c>
      <c r="T238" s="16">
        <f t="shared" si="4654"/>
        <v>0.12420382165605104</v>
      </c>
      <c r="U238" s="16">
        <f t="shared" si="4654"/>
        <v>1.5382436260623229</v>
      </c>
      <c r="V238" s="16">
        <f t="shared" si="4654"/>
        <v>-0.2154017857142857</v>
      </c>
      <c r="W238" s="16">
        <f t="shared" si="4654"/>
        <v>8.5348506401137891E-2</v>
      </c>
      <c r="X238" s="16">
        <f t="shared" si="4654"/>
        <v>-7.8636959370904647E-3</v>
      </c>
      <c r="Y238" s="16">
        <f t="shared" si="4654"/>
        <v>-1.4531043593130732E-2</v>
      </c>
      <c r="Z238" s="16">
        <f t="shared" si="4654"/>
        <v>1.3404825737264314E-3</v>
      </c>
      <c r="AA238" s="16">
        <f t="shared" si="4654"/>
        <v>7.7643908969210251E-2</v>
      </c>
      <c r="AB238" s="16">
        <f t="shared" si="4654"/>
        <v>1.7391304347825987E-2</v>
      </c>
      <c r="AC238" s="16">
        <f t="shared" si="4654"/>
        <v>1.46520146520146E-2</v>
      </c>
      <c r="AD238" s="16">
        <f t="shared" si="4654"/>
        <v>4.3321299638989119E-2</v>
      </c>
      <c r="AE238" s="16">
        <f t="shared" si="4654"/>
        <v>0.19031141868512114</v>
      </c>
      <c r="AF238" s="16">
        <f t="shared" si="4654"/>
        <v>-2.1317829457364379E-2</v>
      </c>
      <c r="AG238" s="16">
        <f t="shared" si="4654"/>
        <v>-0.19405940594059401</v>
      </c>
      <c r="AH238" s="16">
        <f t="shared" si="4654"/>
        <v>0.17321867321867312</v>
      </c>
      <c r="AI238" s="16">
        <f t="shared" si="4654"/>
        <v>0.2418848167539267</v>
      </c>
      <c r="AJ238" s="16">
        <f t="shared" si="4654"/>
        <v>-0.12310286677908933</v>
      </c>
      <c r="AK238" s="16">
        <f t="shared" si="4654"/>
        <v>-6.6346153846153832E-2</v>
      </c>
      <c r="AL238" s="16">
        <f t="shared" si="4654"/>
        <v>4.0164778578784865E-2</v>
      </c>
      <c r="AM238" s="16">
        <f t="shared" si="4654"/>
        <v>0.29009900990099013</v>
      </c>
      <c r="AN238" s="16">
        <f t="shared" si="4654"/>
        <v>-4.144282425172674E-2</v>
      </c>
      <c r="AO238" s="16">
        <f t="shared" si="4654"/>
        <v>1.9215372297838318E-2</v>
      </c>
      <c r="AP238" s="16">
        <f t="shared" si="4654"/>
        <v>4.8703849175176783E-2</v>
      </c>
      <c r="AQ238" s="16">
        <f t="shared" si="4654"/>
        <v>0.2696629213483146</v>
      </c>
      <c r="AR238" s="16">
        <f t="shared" si="4654"/>
        <v>1.5929203539823078E-2</v>
      </c>
      <c r="AS238" s="16">
        <f t="shared" si="4654"/>
        <v>3.6004645760743248E-2</v>
      </c>
      <c r="AT238" s="16">
        <f t="shared" si="4654"/>
        <v>2.5784753363228718E-2</v>
      </c>
      <c r="AU238" s="16">
        <f t="shared" ref="AU238:BM238" si="4655">IF(AND(AT236&lt;0,AU236&gt;0),"n/a",AU236/AT236-1)</f>
        <v>0.39234972677595636</v>
      </c>
      <c r="AV238" s="16">
        <f t="shared" si="4655"/>
        <v>-6.6326530612244916E-2</v>
      </c>
      <c r="AW238" s="16">
        <f t="shared" si="4655"/>
        <v>1.1349306431273742E-2</v>
      </c>
      <c r="AX238" s="16">
        <f t="shared" si="4655"/>
        <v>3.8237738985868575E-2</v>
      </c>
      <c r="AY238" s="16">
        <f t="shared" si="4655"/>
        <v>0.34147317854283421</v>
      </c>
      <c r="AZ238" s="16">
        <f t="shared" si="4655"/>
        <v>-6.4756789018203476E-2</v>
      </c>
      <c r="BA238" s="16">
        <f t="shared" si="4655"/>
        <v>-4.0204211869814932E-2</v>
      </c>
      <c r="BB238" s="16">
        <f t="shared" si="4655"/>
        <v>1.4295212765957466E-2</v>
      </c>
      <c r="BC238" s="16">
        <f t="shared" si="4655"/>
        <v>0.33071124221566706</v>
      </c>
      <c r="BD238" s="16">
        <f t="shared" si="4655"/>
        <v>-0.13990147783251228</v>
      </c>
      <c r="BE238" s="16">
        <f t="shared" si="4655"/>
        <v>-1.9473081328751474E-2</v>
      </c>
      <c r="BF238" s="16">
        <f t="shared" si="4655"/>
        <v>4.030373831775691E-2</v>
      </c>
      <c r="BG238" s="16">
        <f t="shared" si="4655"/>
        <v>0.29590117911285785</v>
      </c>
      <c r="BH238" s="16">
        <f t="shared" si="4655"/>
        <v>-7.9289428076256496E-2</v>
      </c>
      <c r="BI238" s="16">
        <f t="shared" si="4655"/>
        <v>2.8235294117646692E-3</v>
      </c>
      <c r="BJ238" s="16">
        <f t="shared" si="4655"/>
        <v>-2.6982637259502562E-2</v>
      </c>
      <c r="BK238" s="16">
        <f t="shared" si="4655"/>
        <v>0.16566192428261384</v>
      </c>
      <c r="BL238" s="16">
        <f t="shared" si="4655"/>
        <v>0.14915184112536206</v>
      </c>
      <c r="BM238" s="16">
        <f t="shared" si="4655"/>
        <v>6.0306030603060279E-2</v>
      </c>
      <c r="BN238" s="16">
        <f t="shared" ref="BN238" si="4656">IF(AND(BM236&lt;0,BN236&gt;0),"n/a",BN236/BM236-1)</f>
        <v>-0.26072156196943963</v>
      </c>
      <c r="BO238" s="16">
        <f t="shared" ref="BO238" si="4657">IF(AND(BN236&lt;0,BO236&gt;0),"n/a",BO236/BN236-1)</f>
        <v>0.16566192428261384</v>
      </c>
      <c r="BP238" s="16">
        <f t="shared" ref="BP238" si="4658">IF(AND(BO236&lt;0,BP236&gt;0),"n/a",BP236/BO236-1)</f>
        <v>0.14915184112536206</v>
      </c>
      <c r="BQ238" s="16">
        <f t="shared" ref="BQ238" si="4659">IF(AND(BP236&lt;0,BQ236&gt;0),"n/a",BQ236/BP236-1)</f>
        <v>6.0306030603060279E-2</v>
      </c>
      <c r="BR238" s="34">
        <f>IF(AND(BQ236&lt;0,BR236&gt;0),"n/a",BR236/BQ236-1)</f>
        <v>-0.26072156196943952</v>
      </c>
      <c r="BS238" s="34">
        <f t="shared" ref="BS238" si="4660">IF(AND(BR236&lt;0,BS236&gt;0),"n/a",BS236/BR236-1)</f>
        <v>0.16566192428261362</v>
      </c>
      <c r="BT238" s="34">
        <f t="shared" ref="BT238" si="4661">IF(AND(BS236&lt;0,BT236&gt;0),"n/a",BT236/BS236-1)</f>
        <v>0.14915184112536206</v>
      </c>
      <c r="BU238" s="34">
        <f t="shared" ref="BU238" si="4662">IF(AND(BT236&lt;0,BU236&gt;0),"n/a",BU236/BT236-1)</f>
        <v>6.0306030603060501E-2</v>
      </c>
      <c r="BV238" s="34">
        <f t="shared" ref="BV238" si="4663">IF(AND(BU236&lt;0,BV236&gt;0),"n/a",BV236/BU236-1)</f>
        <v>-0.26424193548387098</v>
      </c>
      <c r="BW238" s="34">
        <f t="shared" ref="BW238" si="4664">IF(AND(BV236&lt;0,BW236&gt;0),"n/a",BW236/BV236-1)</f>
        <v>0.16566192428261362</v>
      </c>
      <c r="BX238" s="34">
        <f t="shared" ref="BX238" si="4665">IF(AND(BW236&lt;0,BX236&gt;0),"n/a",BX236/BW236-1)</f>
        <v>0.14915184112536206</v>
      </c>
      <c r="BY238" s="34">
        <f t="shared" ref="BY238" si="4666">IF(AND(BX236&lt;0,BY236&gt;0),"n/a",BY236/BX236-1)</f>
        <v>6.0306030603060279E-2</v>
      </c>
      <c r="BZ238" s="34">
        <f t="shared" ref="BZ238" si="4667">IF(AND(BY236&lt;0,BZ236&gt;0),"n/a",BZ236/BY236-1)</f>
        <v>-0.26776230899830211</v>
      </c>
      <c r="CA238" s="34">
        <f t="shared" ref="CA238" si="4668">IF(AND(BZ236&lt;0,CA236&gt;0),"n/a",CA236/BZ236-1)</f>
        <v>0.16566192428261362</v>
      </c>
      <c r="CB238" s="34">
        <f t="shared" ref="CB238" si="4669">IF(AND(CA236&lt;0,CB236&gt;0),"n/a",CB236/CA236-1)</f>
        <v>0.14915184112536206</v>
      </c>
      <c r="CC238" s="34">
        <f t="shared" ref="CC238" si="4670">IF(AND(CB236&lt;0,CC236&gt;0),"n/a",CC236/CB236-1)</f>
        <v>6.0306030603060501E-2</v>
      </c>
      <c r="CD238" s="34">
        <f t="shared" ref="CD238" si="4671">IF(AND(CC236&lt;0,CD236&gt;0),"n/a",CD236/CC236-1)</f>
        <v>-0.27128268251273335</v>
      </c>
      <c r="CE238" s="34">
        <f t="shared" ref="CE238" si="4672">IF(AND(CD236&lt;0,CE236&gt;0),"n/a",CE236/CD236-1)</f>
        <v>0.16566192428261339</v>
      </c>
      <c r="CF238" s="34">
        <f t="shared" ref="CF238" si="4673">IF(AND(CE236&lt;0,CF236&gt;0),"n/a",CF236/CE236-1)</f>
        <v>0.14915184112536228</v>
      </c>
      <c r="CG238" s="34">
        <f t="shared" ref="CG238" si="4674">IF(AND(CF236&lt;0,CG236&gt;0),"n/a",CG236/CF236-1)</f>
        <v>6.0306030603060279E-2</v>
      </c>
      <c r="CH238" s="34">
        <f t="shared" ref="CH238" si="4675">IF(AND(CG236&lt;0,CH236&gt;0),"n/a",CH236/CG236-1)</f>
        <v>-0.27480305602716448</v>
      </c>
      <c r="CI238" s="34">
        <f t="shared" ref="CI238" si="4676">IF(AND(CH236&lt;0,CI236&gt;0),"n/a",CI236/CH236-1)</f>
        <v>0.16566192428261339</v>
      </c>
      <c r="CJ238" s="34">
        <f t="shared" ref="CJ238" si="4677">IF(AND(CI236&lt;0,CJ236&gt;0),"n/a",CJ236/CI236-1)</f>
        <v>0.14915184112536228</v>
      </c>
      <c r="CK238" s="34">
        <f t="shared" ref="CK238" si="4678">IF(AND(CJ236&lt;0,CK236&gt;0),"n/a",CK236/CJ236-1)</f>
        <v>6.0306030603060279E-2</v>
      </c>
      <c r="CL238" s="34"/>
      <c r="CM238" s="89" t="s">
        <v>65</v>
      </c>
      <c r="CN238" s="15" t="s">
        <v>65</v>
      </c>
      <c r="CO238" s="89" t="s">
        <v>65</v>
      </c>
      <c r="CP238" s="15" t="s">
        <v>65</v>
      </c>
      <c r="CQ238" s="89" t="s">
        <v>65</v>
      </c>
      <c r="CR238" s="15" t="s">
        <v>65</v>
      </c>
      <c r="CS238" s="89" t="s">
        <v>65</v>
      </c>
      <c r="CT238" s="15" t="s">
        <v>65</v>
      </c>
      <c r="CU238" s="89" t="s">
        <v>65</v>
      </c>
      <c r="CV238" s="89" t="s">
        <v>65</v>
      </c>
      <c r="CW238" s="89" t="s">
        <v>65</v>
      </c>
      <c r="CX238" s="89" t="s">
        <v>65</v>
      </c>
      <c r="CY238" s="89" t="s">
        <v>65</v>
      </c>
      <c r="CZ238" s="89" t="s">
        <v>65</v>
      </c>
      <c r="DA238" s="89" t="s">
        <v>65</v>
      </c>
      <c r="DB238" s="15" t="s">
        <v>65</v>
      </c>
      <c r="DC238" s="89" t="s">
        <v>65</v>
      </c>
      <c r="DD238" s="89" t="s">
        <v>65</v>
      </c>
      <c r="DE238" s="89" t="s">
        <v>65</v>
      </c>
      <c r="DF238" s="89" t="s">
        <v>65</v>
      </c>
      <c r="DG238" s="89" t="s">
        <v>65</v>
      </c>
      <c r="DH238" s="89" t="s">
        <v>65</v>
      </c>
    </row>
    <row r="239" spans="1:112" ht="12" x14ac:dyDescent="0.3">
      <c r="A239" s="3" t="s">
        <v>2</v>
      </c>
      <c r="B239" s="15" t="s">
        <v>65</v>
      </c>
      <c r="C239" s="15" t="s">
        <v>65</v>
      </c>
      <c r="D239" s="15" t="s">
        <v>65</v>
      </c>
      <c r="E239" s="15" t="s">
        <v>65</v>
      </c>
      <c r="F239" s="16">
        <f>IF(AND(B236&lt;0,F236&gt;0),"n/a",F236/B236-1)</f>
        <v>0.39999999999999991</v>
      </c>
      <c r="G239" s="16">
        <f t="shared" ref="G239" si="4679">IF(AND(C236&lt;0,G236&gt;0),"n/a",G236/C236-1)</f>
        <v>11.8</v>
      </c>
      <c r="H239" s="16">
        <f t="shared" ref="H239" si="4680">IF(AND(D236&lt;0,H236&gt;0),"n/a",H236/D236-1)</f>
        <v>16.5</v>
      </c>
      <c r="I239" s="16">
        <f t="shared" ref="I239" si="4681">IF(AND(E236&lt;0,I236&gt;0),"n/a",I236/E236-1)</f>
        <v>11.666666666666666</v>
      </c>
      <c r="J239" s="16">
        <f t="shared" ref="J239" si="4682">IF(AND(F236&lt;0,J236&gt;0),"n/a",J236/F236-1)</f>
        <v>13.714285714285714</v>
      </c>
      <c r="K239" s="16">
        <f t="shared" ref="K239" si="4683">IF(AND(G236&lt;0,K236&gt;0),"n/a",K236/G236-1)</f>
        <v>16.28125</v>
      </c>
      <c r="L239" s="16">
        <f t="shared" ref="L239" si="4684">IF(AND(H236&lt;0,L236&gt;0),"n/a",L236/H236-1)</f>
        <v>1.5571428571428569</v>
      </c>
      <c r="M239" s="16">
        <f t="shared" ref="M239" si="4685">IF(AND(I236&lt;0,M236&gt;0),"n/a",M236/I236-1)</f>
        <v>1.4210526315789473</v>
      </c>
      <c r="N239" s="16">
        <f t="shared" ref="N239" si="4686">IF(AND(J236&lt;0,N236&gt;0),"n/a",N236/J236-1)</f>
        <v>0.65048543689320382</v>
      </c>
      <c r="O239" s="16">
        <f t="shared" ref="O239" si="4687">IF(AND(K236&lt;0,O236&gt;0),"n/a",O236/K236-1)</f>
        <v>-0.79746835443037978</v>
      </c>
      <c r="P239" s="16">
        <f t="shared" ref="P239" si="4688">IF(AND(L236&lt;0,P236&gt;0),"n/a",P236/L236-1)</f>
        <v>0.33519553072625707</v>
      </c>
      <c r="Q239" s="16">
        <f t="shared" ref="Q239" si="4689">IF(AND(M236&lt;0,Q236&gt;0),"n/a",Q236/M236-1)</f>
        <v>0.48369565217391308</v>
      </c>
      <c r="R239" s="16">
        <f t="shared" ref="R239" si="4690">IF(AND(N236&lt;0,R236&gt;0),"n/a",R236/N236-1)</f>
        <v>0.61176470588235299</v>
      </c>
      <c r="S239" s="16">
        <f t="shared" ref="S239" si="4691">IF(AND(O236&lt;0,S236&gt;0),"n/a",S236/O236-1)</f>
        <v>0.40178571428571419</v>
      </c>
      <c r="T239" s="16">
        <f t="shared" ref="T239" si="4692">IF(AND(P236&lt;0,T236&gt;0),"n/a",T236/P236-1)</f>
        <v>0.47698744769874479</v>
      </c>
      <c r="U239" s="16">
        <f t="shared" ref="U239" si="4693">IF(AND(Q236&lt;0,U236&gt;0),"n/a",U236/Q236-1)</f>
        <v>2.2820512820512819</v>
      </c>
      <c r="V239" s="16">
        <f t="shared" ref="V239" si="4694">IF(AND(R236&lt;0,V236&gt;0),"n/a",V236/R236-1)</f>
        <v>1.5656934306569341</v>
      </c>
      <c r="W239" s="16">
        <f t="shared" ref="W239" si="4695">IF(AND(S236&lt;0,W236&gt;0),"n/a",W236/S236-1)</f>
        <v>1.4299363057324839</v>
      </c>
      <c r="X239" s="16">
        <f t="shared" ref="X239" si="4696">IF(AND(T236&lt;0,X236&gt;0),"n/a",X236/T236-1)</f>
        <v>1.1444759206798869</v>
      </c>
      <c r="Y239" s="16">
        <f t="shared" ref="Y239" si="4697">IF(AND(U236&lt;0,Y236&gt;0),"n/a",Y236/U236-1)</f>
        <v>-0.1674107142857143</v>
      </c>
      <c r="Z239" s="16">
        <f t="shared" ref="Z239" si="4698">IF(AND(V236&lt;0,Z236&gt;0),"n/a",Z236/V236-1)</f>
        <v>6.2588904694167891E-2</v>
      </c>
      <c r="AA239" s="16">
        <f>IF(AND(W236&lt;0,AA236&gt;0),"n/a",AA236/W236-1)</f>
        <v>5.504587155963292E-2</v>
      </c>
      <c r="AB239" s="16">
        <f t="shared" ref="AB239" si="4699">IF(AND(X236&lt;0,AB236&gt;0),"n/a",AB236/X236-1)</f>
        <v>8.1902245706737098E-2</v>
      </c>
      <c r="AC239" s="16">
        <f t="shared" ref="AC239" si="4700">IF(AND(Y236&lt;0,AC236&gt;0),"n/a",AC236/Y236-1)</f>
        <v>0.113941018766756</v>
      </c>
      <c r="AD239" s="16">
        <f t="shared" ref="AD239" si="4701">IF(AND(Z236&lt;0,AD236&gt;0),"n/a",AD236/Z236-1)</f>
        <v>0.1606425702811245</v>
      </c>
      <c r="AE239" s="16">
        <f t="shared" ref="AE239" si="4702">IF(AND(AA236&lt;0,AE236&gt;0),"n/a",AE236/AA236-1)</f>
        <v>0.28198757763975157</v>
      </c>
      <c r="AF239" s="16">
        <f t="shared" ref="AF239" si="4703">IF(AND(AB236&lt;0,AF236&gt;0),"n/a",AF236/AB236-1)</f>
        <v>0.23321123321123327</v>
      </c>
      <c r="AG239" s="16">
        <f t="shared" ref="AG239" si="4704">IF(AND(AC236&lt;0,AG236&gt;0),"n/a",AG236/AC236-1)</f>
        <v>-2.0457280385078214E-2</v>
      </c>
      <c r="AH239" s="16">
        <f t="shared" ref="AH239" si="4705">IF(AND(AD236&lt;0,AH236&gt;0),"n/a",AH236/AD236-1)</f>
        <v>0.10149942329873118</v>
      </c>
      <c r="AI239" s="16">
        <f t="shared" ref="AI239" si="4706">IF(AND(AE236&lt;0,AI236&gt;0),"n/a",AI236/AE236-1)</f>
        <v>0.14922480620155043</v>
      </c>
      <c r="AJ239" s="16">
        <f t="shared" ref="AJ239" si="4707">IF(AND(AF236&lt;0,AJ236&gt;0),"n/a",AJ236/AF236-1)</f>
        <v>2.9702970297029729E-2</v>
      </c>
      <c r="AK239" s="16">
        <f t="shared" ref="AK239" si="4708">IF(AND(AG236&lt;0,AK236&gt;0),"n/a",AK236/AG236-1)</f>
        <v>0.19287469287469294</v>
      </c>
      <c r="AL239" s="16">
        <f t="shared" ref="AL239" si="4709">IF(AND(AH236&lt;0,AL236&gt;0),"n/a",AL236/AH236-1)</f>
        <v>5.7591623036649109E-2</v>
      </c>
      <c r="AM239" s="16">
        <f t="shared" ref="AM239" si="4710">IF(AND(AI236&lt;0,AM236&gt;0),"n/a",AM236/AI236-1)</f>
        <v>9.865092748735238E-2</v>
      </c>
      <c r="AN239" s="16">
        <f t="shared" ref="AN239" si="4711">IF(AND(AJ236&lt;0,AN236&gt;0),"n/a",AN236/AJ236-1)</f>
        <v>0.20096153846153841</v>
      </c>
      <c r="AO239" s="16">
        <f t="shared" ref="AO239" si="4712">IF(AND(AK236&lt;0,AO236&gt;0),"n/a",AO236/AK236-1)</f>
        <v>0.31101956745623061</v>
      </c>
      <c r="AP239" s="16">
        <f t="shared" ref="AP239" si="4713">IF(AND(AL236&lt;0,AP236&gt;0),"n/a",AP236/AL236-1)</f>
        <v>0.32178217821782185</v>
      </c>
      <c r="AQ239" s="16">
        <f t="shared" ref="AQ239" si="4714">IF(AND(AM236&lt;0,AQ236&gt;0),"n/a",AQ236/AM236-1)</f>
        <v>0.30084420567920178</v>
      </c>
      <c r="AR239" s="16">
        <f t="shared" ref="AR239" si="4715">IF(AND(AN236&lt;0,AR236&gt;0),"n/a",AR236/AN236-1)</f>
        <v>0.37870296236989587</v>
      </c>
      <c r="AS239" s="16">
        <f t="shared" ref="AS239" si="4716">IF(AND(AO236&lt;0,AS236&gt;0),"n/a",AS236/AO236-1)</f>
        <v>0.401413982717989</v>
      </c>
      <c r="AT239" s="16">
        <f t="shared" ref="AT239" si="4717">IF(AND(AP236&lt;0,AT236&gt;0),"n/a",AT236/AP236-1)</f>
        <v>0.3707865168539326</v>
      </c>
      <c r="AU239" s="16">
        <f t="shared" ref="AU239" si="4718">IF(AND(AQ236&lt;0,AU236&gt;0),"n/a",AU236/AQ236-1)</f>
        <v>0.50324483775811202</v>
      </c>
      <c r="AV239" s="16">
        <f t="shared" ref="AV239" si="4719">IF(AND(AR236&lt;0,AV236&gt;0),"n/a",AV236/AR236-1)</f>
        <v>0.38153310104529625</v>
      </c>
      <c r="AW239" s="16">
        <f t="shared" ref="AW239" si="4720">IF(AND(AS236&lt;0,AW236&gt;0),"n/a",AW236/AS236-1)</f>
        <v>0.34865470852017943</v>
      </c>
      <c r="AX239" s="16">
        <f t="shared" ref="AX239" si="4721">IF(AND(AT236&lt;0,AX236&gt;0),"n/a",AX236/AT236-1)</f>
        <v>0.36502732240437163</v>
      </c>
      <c r="AY239" s="16">
        <f t="shared" ref="AY239" si="4722">IF(AND(AU236&lt;0,AY236&gt;0),"n/a",AY236/AU236-1)</f>
        <v>0.31514913657770793</v>
      </c>
      <c r="AZ239" s="16">
        <f t="shared" ref="AZ239" si="4723">IF(AND(AV236&lt;0,AZ236&gt;0),"n/a",AZ236/AV236-1)</f>
        <v>0.31736023539302227</v>
      </c>
      <c r="BA239" s="16">
        <f t="shared" ref="BA239" si="4724">IF(AND(AW236&lt;0,BA236&gt;0),"n/a",BA236/AW236-1)</f>
        <v>0.25020781379883617</v>
      </c>
      <c r="BB239" s="16">
        <f t="shared" ref="BB239:BM239" si="4725">IF(AND(AX236&lt;0,BB236&gt;0),"n/a",BB236/AX236-1)</f>
        <v>0.22137710168134506</v>
      </c>
      <c r="BC239" s="16">
        <f t="shared" si="4725"/>
        <v>0.21157863324380788</v>
      </c>
      <c r="BD239" s="16">
        <f t="shared" si="4725"/>
        <v>0.11423101467772812</v>
      </c>
      <c r="BE239" s="16">
        <f t="shared" si="4725"/>
        <v>0.13829787234042556</v>
      </c>
      <c r="BF239" s="16">
        <f t="shared" si="4725"/>
        <v>0.1674860701409373</v>
      </c>
      <c r="BG239" s="16">
        <f t="shared" si="4725"/>
        <v>0.13694581280788176</v>
      </c>
      <c r="BH239" s="16">
        <f t="shared" si="4725"/>
        <v>0.21706758304696439</v>
      </c>
      <c r="BI239" s="16">
        <f t="shared" si="4725"/>
        <v>0.24474299065420557</v>
      </c>
      <c r="BJ239" s="16">
        <f t="shared" si="4725"/>
        <v>0.16423357664233573</v>
      </c>
      <c r="BK239" s="16">
        <f t="shared" si="4725"/>
        <v>4.7227036395147248E-2</v>
      </c>
      <c r="BL239" s="16">
        <f t="shared" si="4725"/>
        <v>0.30705882352941183</v>
      </c>
      <c r="BM239" s="16">
        <f t="shared" si="4725"/>
        <v>0.38198029094321906</v>
      </c>
      <c r="BN239" s="43">
        <v>0.05</v>
      </c>
      <c r="BO239" s="43">
        <v>0.05</v>
      </c>
      <c r="BP239" s="43">
        <v>0.05</v>
      </c>
      <c r="BQ239" s="43">
        <v>0.05</v>
      </c>
      <c r="BR239" s="43">
        <v>0.05</v>
      </c>
      <c r="BS239" s="43">
        <v>0.05</v>
      </c>
      <c r="BT239" s="43">
        <v>0.05</v>
      </c>
      <c r="BU239" s="43">
        <v>0.05</v>
      </c>
      <c r="BV239" s="43">
        <f>BR239-0.005</f>
        <v>4.5000000000000005E-2</v>
      </c>
      <c r="BW239" s="43">
        <f t="shared" ref="BW239:CK239" si="4726">BS239-0.005</f>
        <v>4.5000000000000005E-2</v>
      </c>
      <c r="BX239" s="43">
        <f t="shared" si="4726"/>
        <v>4.5000000000000005E-2</v>
      </c>
      <c r="BY239" s="43">
        <f t="shared" si="4726"/>
        <v>4.5000000000000005E-2</v>
      </c>
      <c r="BZ239" s="43">
        <f t="shared" si="4726"/>
        <v>4.0000000000000008E-2</v>
      </c>
      <c r="CA239" s="43">
        <f t="shared" si="4726"/>
        <v>4.0000000000000008E-2</v>
      </c>
      <c r="CB239" s="43">
        <f t="shared" si="4726"/>
        <v>4.0000000000000008E-2</v>
      </c>
      <c r="CC239" s="43">
        <f t="shared" si="4726"/>
        <v>4.0000000000000008E-2</v>
      </c>
      <c r="CD239" s="43">
        <f t="shared" si="4726"/>
        <v>3.500000000000001E-2</v>
      </c>
      <c r="CE239" s="43">
        <f t="shared" si="4726"/>
        <v>3.500000000000001E-2</v>
      </c>
      <c r="CF239" s="43">
        <f t="shared" si="4726"/>
        <v>3.500000000000001E-2</v>
      </c>
      <c r="CG239" s="43">
        <f t="shared" si="4726"/>
        <v>3.500000000000001E-2</v>
      </c>
      <c r="CH239" s="43">
        <f t="shared" si="4726"/>
        <v>3.0000000000000009E-2</v>
      </c>
      <c r="CI239" s="43">
        <f t="shared" si="4726"/>
        <v>3.0000000000000009E-2</v>
      </c>
      <c r="CJ239" s="43">
        <f t="shared" si="4726"/>
        <v>3.0000000000000009E-2</v>
      </c>
      <c r="CK239" s="43">
        <f t="shared" si="4726"/>
        <v>3.0000000000000009E-2</v>
      </c>
      <c r="CL239" s="43"/>
      <c r="CM239" s="89" t="s">
        <v>65</v>
      </c>
      <c r="CN239" s="16">
        <f>IF(AND(CM236&lt;0,CN236&gt;0),"n/a",CN236/CM236-1)</f>
        <v>9.85</v>
      </c>
      <c r="CO239" s="90">
        <f t="shared" ref="CO239:DC239" si="4727">IF(AND(CN236&lt;0,CO236&gt;0),"n/a",CO236/CN236-1)</f>
        <v>6.2442396313364057</v>
      </c>
      <c r="CP239" s="16">
        <f t="shared" si="4727"/>
        <v>-0.42366412213740456</v>
      </c>
      <c r="CQ239" s="90">
        <f t="shared" si="4727"/>
        <v>1.0275938189845473</v>
      </c>
      <c r="CR239" s="16">
        <f t="shared" si="4727"/>
        <v>0.61622210125204147</v>
      </c>
      <c r="CS239" s="90">
        <f t="shared" si="4727"/>
        <v>7.8477601886157045E-2</v>
      </c>
      <c r="CT239" s="16">
        <f t="shared" si="4727"/>
        <v>0.16271080574640839</v>
      </c>
      <c r="CU239" s="90">
        <f t="shared" si="4727"/>
        <v>0.11522965350523773</v>
      </c>
      <c r="CV239" s="90">
        <f t="shared" si="4727"/>
        <v>0.16449903660886322</v>
      </c>
      <c r="CW239" s="90">
        <f t="shared" si="4727"/>
        <v>0.35180972078593586</v>
      </c>
      <c r="CX239" s="90">
        <f t="shared" si="4727"/>
        <v>0.40192778457772338</v>
      </c>
      <c r="CY239" s="90">
        <f t="shared" si="4727"/>
        <v>0.30863254392666151</v>
      </c>
      <c r="CZ239" s="90">
        <f t="shared" si="4727"/>
        <v>0.16979401217579859</v>
      </c>
      <c r="DA239" s="90">
        <f t="shared" si="4727"/>
        <v>0.18984814999643551</v>
      </c>
      <c r="DB239" s="16">
        <f t="shared" si="4727"/>
        <v>0.22384661473936496</v>
      </c>
      <c r="DC239" s="90">
        <f t="shared" si="4727"/>
        <v>5.0000000000000044E-2</v>
      </c>
      <c r="DD239" s="90">
        <f>IF(AND(DC236&lt;0,DD236&gt;0),"n/a",DD236/DC236-1)</f>
        <v>5.0000000000000044E-2</v>
      </c>
      <c r="DE239" s="90">
        <f>IF(AND(DD236&lt;0,DE236&gt;0),"n/a",DE236/DD236-1)</f>
        <v>4.4999999999999707E-2</v>
      </c>
      <c r="DF239" s="90">
        <f>IF(AND(DE236&lt;0,DF236&gt;0),"n/a",DF236/DE236-1)</f>
        <v>4.0000000000000036E-2</v>
      </c>
      <c r="DG239" s="90">
        <f>IF(AND(DF236&lt;0,DG236&gt;0),"n/a",DG236/DF236-1)</f>
        <v>3.499999999999992E-2</v>
      </c>
      <c r="DH239" s="90">
        <f>IF(AND(DG236&lt;0,DH236&gt;0),"n/a",DH236/DG236-1)</f>
        <v>3.0000000000000027E-2</v>
      </c>
    </row>
    <row r="240" spans="1:112" ht="12" x14ac:dyDescent="0.3">
      <c r="A240" s="3"/>
      <c r="B240" s="15"/>
      <c r="C240" s="15"/>
      <c r="D240" s="15"/>
      <c r="E240" s="15"/>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34"/>
      <c r="BS240" s="34"/>
      <c r="BT240" s="34"/>
      <c r="BU240" s="34"/>
      <c r="BV240" s="34"/>
      <c r="BW240" s="34"/>
      <c r="BX240" s="34"/>
      <c r="BY240" s="34"/>
      <c r="BZ240" s="34"/>
      <c r="CA240" s="34"/>
      <c r="CB240" s="34"/>
      <c r="CC240" s="34"/>
      <c r="CD240" s="34"/>
      <c r="CE240" s="34"/>
      <c r="CF240" s="34"/>
      <c r="CG240" s="34"/>
      <c r="CH240" s="34"/>
      <c r="CI240" s="34"/>
      <c r="CJ240" s="34"/>
      <c r="CK240" s="34"/>
      <c r="CL240" s="34"/>
      <c r="CM240" s="91"/>
      <c r="CO240" s="91"/>
      <c r="CQ240" s="91"/>
      <c r="CS240" s="91"/>
      <c r="CU240" s="91"/>
      <c r="CV240" s="91"/>
      <c r="CW240" s="91"/>
      <c r="CX240" s="91"/>
      <c r="CY240" s="91"/>
      <c r="CZ240" s="91"/>
      <c r="DA240" s="91"/>
      <c r="DC240" s="91"/>
      <c r="DD240" s="91"/>
      <c r="DE240" s="91"/>
      <c r="DF240" s="91"/>
      <c r="DG240" s="91"/>
      <c r="DH240" s="91"/>
    </row>
    <row r="241" spans="1:112" x14ac:dyDescent="0.25">
      <c r="A241" s="1" t="s">
        <v>76</v>
      </c>
      <c r="CM241" s="91"/>
      <c r="CO241" s="91"/>
      <c r="CQ241" s="91"/>
      <c r="CS241" s="91"/>
      <c r="CU241" s="91"/>
      <c r="CV241" s="91"/>
      <c r="CW241" s="91"/>
      <c r="CX241" s="91"/>
      <c r="CY241" s="91"/>
      <c r="CZ241" s="91"/>
      <c r="DA241" s="91"/>
      <c r="DC241" s="91"/>
      <c r="DD241" s="91"/>
      <c r="DE241" s="91"/>
      <c r="DF241" s="91"/>
      <c r="DG241" s="91"/>
      <c r="DH241" s="91"/>
    </row>
    <row r="242" spans="1:112" hidden="1" outlineLevel="1" x14ac:dyDescent="0.25">
      <c r="A242" s="1" t="s">
        <v>77</v>
      </c>
      <c r="B242" s="9">
        <v>0</v>
      </c>
      <c r="C242" s="9">
        <v>0</v>
      </c>
      <c r="D242" s="9">
        <v>0</v>
      </c>
      <c r="E242" s="9">
        <v>0</v>
      </c>
      <c r="F242" s="9">
        <v>0</v>
      </c>
      <c r="G242" s="9">
        <v>-3</v>
      </c>
      <c r="H242" s="9">
        <v>-3</v>
      </c>
      <c r="I242" s="9">
        <v>-3</v>
      </c>
      <c r="J242" s="9">
        <v>-5</v>
      </c>
      <c r="K242" s="9">
        <v>-66</v>
      </c>
      <c r="L242" s="9">
        <v>-8</v>
      </c>
      <c r="M242" s="9">
        <v>-9</v>
      </c>
      <c r="N242" s="9">
        <v>-8</v>
      </c>
      <c r="O242" s="9">
        <v>-11</v>
      </c>
      <c r="P242" s="9">
        <v>-12</v>
      </c>
      <c r="Q242" s="9">
        <v>-11</v>
      </c>
      <c r="R242" s="9">
        <v>-12</v>
      </c>
      <c r="S242" s="9">
        <v>-16</v>
      </c>
      <c r="T242" s="9">
        <v>-16</v>
      </c>
      <c r="U242" s="9">
        <v>-18</v>
      </c>
      <c r="V242" s="9">
        <v>-17</v>
      </c>
      <c r="W242" s="9">
        <v>-21</v>
      </c>
      <c r="X242" s="9">
        <v>-21</v>
      </c>
      <c r="Y242" s="9">
        <v>-22</v>
      </c>
      <c r="Z242" s="9">
        <v>-22</v>
      </c>
      <c r="AA242" s="9">
        <v>-28</v>
      </c>
      <c r="AB242" s="9">
        <v>-30</v>
      </c>
      <c r="AC242" s="9">
        <v>-32</v>
      </c>
      <c r="AD242" s="9">
        <v>-34</v>
      </c>
      <c r="AE242" s="9">
        <v>-47</v>
      </c>
      <c r="AF242" s="9">
        <v>-47</v>
      </c>
      <c r="AG242" s="9">
        <v>-50</v>
      </c>
      <c r="AH242" s="9">
        <v>-56</v>
      </c>
      <c r="AI242" s="9">
        <v>-74</v>
      </c>
      <c r="AJ242" s="9">
        <v>-72</v>
      </c>
      <c r="AK242" s="9">
        <v>-82</v>
      </c>
      <c r="AL242" s="9">
        <v>-87</v>
      </c>
      <c r="AM242" s="9">
        <v>-109</v>
      </c>
      <c r="AN242" s="9">
        <v>-91</v>
      </c>
      <c r="AO242" s="9">
        <v>-90</v>
      </c>
      <c r="AP242" s="9">
        <v>-94</v>
      </c>
      <c r="AQ242" s="9">
        <v>-117</v>
      </c>
      <c r="AR242" s="9">
        <v>-116</v>
      </c>
      <c r="AS242" s="9">
        <v>-120</v>
      </c>
      <c r="AT242" s="9">
        <v>-118</v>
      </c>
      <c r="AU242" s="9">
        <v>-163</v>
      </c>
      <c r="AV242" s="9">
        <v>-147</v>
      </c>
      <c r="AW242" s="9">
        <v>-149</v>
      </c>
      <c r="AX242" s="9">
        <v>-160</v>
      </c>
      <c r="AY242" s="9">
        <v>-213</v>
      </c>
      <c r="AZ242" s="9">
        <v>-209</v>
      </c>
      <c r="BA242" s="9">
        <v>-186</v>
      </c>
      <c r="BB242" s="9">
        <v>-160</v>
      </c>
      <c r="BC242" s="216"/>
      <c r="BD242" s="216"/>
      <c r="BE242" s="216"/>
      <c r="BF242" s="216"/>
      <c r="BG242" s="216"/>
      <c r="BH242" s="216"/>
      <c r="BI242" s="216"/>
      <c r="BJ242" s="216"/>
      <c r="BK242" s="216"/>
      <c r="BL242" s="216"/>
      <c r="BM242" s="216"/>
      <c r="BN242" s="216"/>
      <c r="BO242" s="216"/>
      <c r="BP242" s="216"/>
      <c r="BQ242" s="216"/>
      <c r="BR242" s="216"/>
      <c r="BS242" s="216"/>
      <c r="BT242" s="216"/>
      <c r="BU242" s="216"/>
      <c r="BV242" s="216"/>
      <c r="BW242" s="216"/>
      <c r="BX242" s="216"/>
      <c r="BY242" s="216"/>
      <c r="BZ242" s="216"/>
      <c r="CA242" s="216"/>
      <c r="CB242" s="216"/>
      <c r="CC242" s="216"/>
      <c r="CD242" s="216"/>
      <c r="CE242" s="216"/>
      <c r="CF242" s="216"/>
      <c r="CG242" s="216"/>
      <c r="CH242" s="216"/>
      <c r="CI242" s="216"/>
      <c r="CJ242" s="216"/>
      <c r="CK242" s="216"/>
      <c r="CL242" s="13"/>
      <c r="CM242" s="92">
        <f>SUM(B242:E242)</f>
        <v>0</v>
      </c>
      <c r="CN242" s="13">
        <f>SUM(F242:I242)</f>
        <v>-9</v>
      </c>
      <c r="CO242" s="92">
        <f>SUM(J242:M242)</f>
        <v>-88</v>
      </c>
      <c r="CP242" s="13">
        <f>SUM(N242:Q242)</f>
        <v>-42</v>
      </c>
      <c r="CQ242" s="92">
        <f>SUM(R242:U242)</f>
        <v>-62</v>
      </c>
      <c r="CR242" s="13">
        <f>SUM(V242:Y242)</f>
        <v>-81</v>
      </c>
      <c r="CS242" s="92">
        <f>SUM(Z242:AC242)</f>
        <v>-112</v>
      </c>
      <c r="CT242" s="13">
        <f>SUM(AD242:AG242)</f>
        <v>-178</v>
      </c>
      <c r="CU242" s="92">
        <f>SUM(AH242:AK242)</f>
        <v>-284</v>
      </c>
      <c r="CV242" s="92">
        <f>SUM(AL242:AO242)</f>
        <v>-377</v>
      </c>
      <c r="CW242" s="92">
        <f>SUM(AP242:AS242)</f>
        <v>-447</v>
      </c>
      <c r="CX242" s="92">
        <f>SUM(AT242:AW242)</f>
        <v>-577</v>
      </c>
      <c r="CY242" s="92">
        <f>SUM(AX242:BA242)</f>
        <v>-768</v>
      </c>
      <c r="CZ242" s="218"/>
      <c r="DA242" s="218"/>
      <c r="DB242" s="216"/>
      <c r="DC242" s="218"/>
      <c r="DD242" s="218"/>
      <c r="DE242" s="218"/>
      <c r="DF242" s="218"/>
      <c r="DG242" s="218"/>
      <c r="DH242" s="218"/>
    </row>
    <row r="243" spans="1:112" ht="12" hidden="1" outlineLevel="1" x14ac:dyDescent="0.3">
      <c r="A243" s="6" t="s">
        <v>78</v>
      </c>
      <c r="B243" s="16">
        <f t="shared" ref="B243:BA243" si="4728">B242/B184</f>
        <v>0</v>
      </c>
      <c r="C243" s="16">
        <f t="shared" si="4728"/>
        <v>0</v>
      </c>
      <c r="D243" s="16">
        <f t="shared" si="4728"/>
        <v>0</v>
      </c>
      <c r="E243" s="16">
        <f t="shared" si="4728"/>
        <v>0</v>
      </c>
      <c r="F243" s="16">
        <f t="shared" si="4728"/>
        <v>0</v>
      </c>
      <c r="G243" s="16">
        <f t="shared" si="4728"/>
        <v>1.4285714285714285E-2</v>
      </c>
      <c r="H243" s="16">
        <f t="shared" si="4728"/>
        <v>1.2711864406779662E-2</v>
      </c>
      <c r="I243" s="16">
        <f t="shared" si="4728"/>
        <v>1.2145748987854251E-2</v>
      </c>
      <c r="J243" s="16">
        <f t="shared" si="4728"/>
        <v>1.8050541516245487E-2</v>
      </c>
      <c r="K243" s="16">
        <f t="shared" si="4728"/>
        <v>0.17983651226158037</v>
      </c>
      <c r="L243" s="16">
        <f t="shared" si="4728"/>
        <v>2.4844720496894408E-2</v>
      </c>
      <c r="M243" s="16">
        <f t="shared" si="4728"/>
        <v>2.2613065326633167E-2</v>
      </c>
      <c r="N243" s="16">
        <f t="shared" si="4728"/>
        <v>1.9370460048426151E-2</v>
      </c>
      <c r="O243" s="16">
        <f t="shared" si="4728"/>
        <v>2.3655913978494623E-2</v>
      </c>
      <c r="P243" s="16">
        <f t="shared" si="4728"/>
        <v>2.3668639053254437E-2</v>
      </c>
      <c r="Q243" s="16">
        <f t="shared" si="4728"/>
        <v>2.2403258655804479E-2</v>
      </c>
      <c r="R243" s="16">
        <f t="shared" si="4728"/>
        <v>2.5974025974025976E-2</v>
      </c>
      <c r="S243" s="16">
        <f t="shared" si="4728"/>
        <v>3.382663847780127E-2</v>
      </c>
      <c r="T243" s="16">
        <f t="shared" si="4728"/>
        <v>2.831858407079646E-2</v>
      </c>
      <c r="U243" s="16">
        <f t="shared" si="4728"/>
        <v>2.7565084226646247E-2</v>
      </c>
      <c r="V243" s="16">
        <f t="shared" si="4728"/>
        <v>2.5993883792048929E-2</v>
      </c>
      <c r="W243" s="16">
        <f t="shared" si="4728"/>
        <v>3.1437125748502992E-2</v>
      </c>
      <c r="X243" s="16">
        <f t="shared" si="4728"/>
        <v>2.9166666666666667E-2</v>
      </c>
      <c r="Y243" s="16">
        <f t="shared" si="4728"/>
        <v>2.6699029126213591E-2</v>
      </c>
      <c r="Z243" s="16">
        <f t="shared" si="4728"/>
        <v>2.6252983293556086E-2</v>
      </c>
      <c r="AA243" s="16">
        <f t="shared" si="4728"/>
        <v>3.0534351145038167E-2</v>
      </c>
      <c r="AB243" s="16">
        <f t="shared" si="4728"/>
        <v>3.0395136778115502E-2</v>
      </c>
      <c r="AC243" s="16">
        <f t="shared" si="4728"/>
        <v>3.0563514804202482E-2</v>
      </c>
      <c r="AD243" s="16">
        <f t="shared" si="4728"/>
        <v>2.9335634167385678E-2</v>
      </c>
      <c r="AE243" s="16">
        <f t="shared" si="4728"/>
        <v>3.7995149555375911E-2</v>
      </c>
      <c r="AF243" s="16">
        <f t="shared" si="4728"/>
        <v>3.2458563535911603E-2</v>
      </c>
      <c r="AG243" s="16">
        <f t="shared" si="4728"/>
        <v>3.1036623215394164E-2</v>
      </c>
      <c r="AH243" s="16">
        <f t="shared" si="4728"/>
        <v>2.9060716139076286E-2</v>
      </c>
      <c r="AI243" s="16">
        <f t="shared" si="4728"/>
        <v>3.342366757000903E-2</v>
      </c>
      <c r="AJ243" s="16">
        <f t="shared" si="4728"/>
        <v>2.9776674937965261E-2</v>
      </c>
      <c r="AK243" s="16">
        <f t="shared" si="4728"/>
        <v>2.9327610872675252E-2</v>
      </c>
      <c r="AL243" s="16">
        <f t="shared" si="4728"/>
        <v>3.0894886363636364E-2</v>
      </c>
      <c r="AM243" s="16">
        <f t="shared" si="4728"/>
        <v>3.2960387057756273E-2</v>
      </c>
      <c r="AN243" s="16">
        <f t="shared" si="4728"/>
        <v>2.8843106180665611E-2</v>
      </c>
      <c r="AO243" s="16">
        <f t="shared" si="4728"/>
        <v>2.5773195876288658E-2</v>
      </c>
      <c r="AP243" s="16">
        <f t="shared" si="4728"/>
        <v>2.7175484244001156E-2</v>
      </c>
      <c r="AQ243" s="16">
        <f t="shared" si="4728"/>
        <v>3.0556281013319406E-2</v>
      </c>
      <c r="AR243" s="16">
        <f t="shared" si="4728"/>
        <v>2.7658559847401048E-2</v>
      </c>
      <c r="AS243" s="16">
        <f t="shared" si="4728"/>
        <v>2.3032629558541268E-2</v>
      </c>
      <c r="AT243" s="16">
        <f t="shared" si="4728"/>
        <v>2.2997466380822451E-2</v>
      </c>
      <c r="AU243" s="34">
        <f t="shared" si="4728"/>
        <v>3.0190776069642527E-2</v>
      </c>
      <c r="AV243" s="34">
        <f t="shared" si="4728"/>
        <v>2.5472188528851154E-2</v>
      </c>
      <c r="AW243" s="34">
        <f t="shared" si="4728"/>
        <v>2.3471959672337745E-2</v>
      </c>
      <c r="AX243" s="34">
        <f t="shared" si="4728"/>
        <v>2.6644462947543714E-2</v>
      </c>
      <c r="AY243" s="34">
        <f t="shared" si="4728"/>
        <v>4.1024653312788907E-2</v>
      </c>
      <c r="AZ243" s="34">
        <f t="shared" si="4728"/>
        <v>3.6564030790762772E-2</v>
      </c>
      <c r="BA243" s="34">
        <f t="shared" si="4728"/>
        <v>2.231285988483685E-2</v>
      </c>
      <c r="BB243" s="34">
        <f t="shared" ref="BB243" si="4729">BB242/BB184</f>
        <v>2.6195153896529141E-2</v>
      </c>
      <c r="BC243" s="217"/>
      <c r="BD243" s="217"/>
      <c r="BE243" s="217"/>
      <c r="BF243" s="217"/>
      <c r="BG243" s="217"/>
      <c r="BH243" s="217"/>
      <c r="BI243" s="217"/>
      <c r="BJ243" s="217"/>
      <c r="BK243" s="217"/>
      <c r="BL243" s="217"/>
      <c r="BM243" s="217"/>
      <c r="BN243" s="217"/>
      <c r="BO243" s="217"/>
      <c r="BP243" s="217"/>
      <c r="BQ243" s="217"/>
      <c r="BR243" s="217"/>
      <c r="BS243" s="217"/>
      <c r="BT243" s="217"/>
      <c r="BU243" s="217"/>
      <c r="BV243" s="217"/>
      <c r="BW243" s="217"/>
      <c r="BX243" s="217"/>
      <c r="BY243" s="217"/>
      <c r="BZ243" s="217"/>
      <c r="CA243" s="217"/>
      <c r="CB243" s="217"/>
      <c r="CC243" s="217"/>
      <c r="CD243" s="217"/>
      <c r="CE243" s="217"/>
      <c r="CF243" s="217"/>
      <c r="CG243" s="217"/>
      <c r="CH243" s="217"/>
      <c r="CI243" s="217"/>
      <c r="CJ243" s="217"/>
      <c r="CK243" s="217"/>
      <c r="CL243" s="43"/>
      <c r="CM243" s="90">
        <f t="shared" ref="CM243:CY243" si="4730">CM242/CM184</f>
        <v>0</v>
      </c>
      <c r="CN243" s="16">
        <f t="shared" si="4730"/>
        <v>1.0465116279069767E-2</v>
      </c>
      <c r="CO243" s="90">
        <f t="shared" si="4730"/>
        <v>6.4516129032258063E-2</v>
      </c>
      <c r="CP243" s="16">
        <f t="shared" si="4730"/>
        <v>2.2388059701492536E-2</v>
      </c>
      <c r="CQ243" s="90">
        <f t="shared" si="4730"/>
        <v>2.8797027403622853E-2</v>
      </c>
      <c r="CR243" s="16">
        <f t="shared" si="4730"/>
        <v>2.8262386601535242E-2</v>
      </c>
      <c r="CS243" s="90">
        <f t="shared" si="4730"/>
        <v>2.9559250461863289E-2</v>
      </c>
      <c r="CT243" s="16">
        <f t="shared" si="4730"/>
        <v>3.2630614115490376E-2</v>
      </c>
      <c r="CU243" s="90">
        <f t="shared" si="4730"/>
        <v>3.0358097274184929E-2</v>
      </c>
      <c r="CV243" s="90">
        <f t="shared" si="4730"/>
        <v>2.9522317932654658E-2</v>
      </c>
      <c r="CW243" s="90">
        <f t="shared" si="4730"/>
        <v>2.6779295470884257E-2</v>
      </c>
      <c r="CX243" s="90">
        <f t="shared" si="4730"/>
        <v>2.5475738443198375E-2</v>
      </c>
      <c r="CY243" s="90">
        <f t="shared" si="4730"/>
        <v>3.0417046219652265E-2</v>
      </c>
      <c r="CZ243" s="220"/>
      <c r="DA243" s="220"/>
      <c r="DB243" s="219"/>
      <c r="DC243" s="220"/>
      <c r="DD243" s="220"/>
      <c r="DE243" s="220"/>
      <c r="DF243" s="220"/>
      <c r="DG243" s="220"/>
      <c r="DH243" s="220"/>
    </row>
    <row r="244" spans="1:112" hidden="1" outlineLevel="1" x14ac:dyDescent="0.25">
      <c r="A244" s="1" t="s">
        <v>71</v>
      </c>
      <c r="B244" s="9">
        <v>-2</v>
      </c>
      <c r="C244" s="9">
        <v>-2</v>
      </c>
      <c r="D244" s="9">
        <v>-2</v>
      </c>
      <c r="E244" s="9">
        <v>-3</v>
      </c>
      <c r="F244" s="9">
        <v>-4</v>
      </c>
      <c r="G244" s="9">
        <v>-35</v>
      </c>
      <c r="H244" s="9">
        <v>-33</v>
      </c>
      <c r="I244" s="9">
        <v>-42</v>
      </c>
      <c r="J244" s="9">
        <v>-60</v>
      </c>
      <c r="K244" s="9">
        <v>-545</v>
      </c>
      <c r="L244" s="9">
        <v>-114</v>
      </c>
      <c r="M244" s="9">
        <v>-124</v>
      </c>
      <c r="N244" s="9">
        <v>-117</v>
      </c>
      <c r="O244" s="9">
        <v>-151</v>
      </c>
      <c r="P244" s="9">
        <v>-164</v>
      </c>
      <c r="Q244" s="9">
        <v>-172</v>
      </c>
      <c r="R244" s="9">
        <v>-181</v>
      </c>
      <c r="S244" s="9">
        <v>-219</v>
      </c>
      <c r="T244" s="9">
        <v>-243</v>
      </c>
      <c r="U244" s="9">
        <v>-685</v>
      </c>
      <c r="V244" s="9">
        <v>-566</v>
      </c>
      <c r="W244" s="9">
        <v>-603</v>
      </c>
      <c r="X244" s="9">
        <v>-598</v>
      </c>
      <c r="Y244" s="9">
        <v>-583</v>
      </c>
      <c r="Z244" s="9">
        <v>-586</v>
      </c>
      <c r="AA244" s="9">
        <v>-623</v>
      </c>
      <c r="AB244" s="9">
        <v>-633</v>
      </c>
      <c r="AC244" s="9">
        <v>-641</v>
      </c>
      <c r="AD244" s="9">
        <v>-670</v>
      </c>
      <c r="AE244" s="9">
        <v>-787</v>
      </c>
      <c r="AF244" s="9">
        <v>-776</v>
      </c>
      <c r="AG244" s="9">
        <v>-587</v>
      </c>
      <c r="AH244" s="9">
        <v>-718</v>
      </c>
      <c r="AI244" s="9">
        <v>-881</v>
      </c>
      <c r="AJ244" s="9">
        <v>-748</v>
      </c>
      <c r="AK244" s="9">
        <v>-675</v>
      </c>
      <c r="AL244" s="9">
        <v>-723</v>
      </c>
      <c r="AM244" s="9">
        <v>-927</v>
      </c>
      <c r="AN244" s="9">
        <v>-907</v>
      </c>
      <c r="AO244" s="9">
        <v>-931</v>
      </c>
      <c r="AP244" s="9">
        <v>-999</v>
      </c>
      <c r="AQ244" s="9">
        <v>-1261</v>
      </c>
      <c r="AR244" s="9">
        <v>-1297</v>
      </c>
      <c r="AS244" s="9">
        <v>-1361</v>
      </c>
      <c r="AT244" s="9">
        <v>-1408</v>
      </c>
      <c r="AU244" s="9">
        <v>-1967</v>
      </c>
      <c r="AV244" s="9">
        <v>-1849</v>
      </c>
      <c r="AW244" s="9">
        <v>-1882</v>
      </c>
      <c r="AX244" s="9">
        <v>-1941</v>
      </c>
      <c r="AY244" s="9">
        <v>-2606</v>
      </c>
      <c r="AZ244" s="9">
        <v>-2447</v>
      </c>
      <c r="BA244" s="9">
        <v>-2366</v>
      </c>
      <c r="BB244" s="9">
        <v>-2449</v>
      </c>
      <c r="BC244" s="216"/>
      <c r="BD244" s="216"/>
      <c r="BE244" s="216"/>
      <c r="BF244" s="216"/>
      <c r="BG244" s="216"/>
      <c r="BH244" s="216"/>
      <c r="BI244" s="216"/>
      <c r="BJ244" s="216"/>
      <c r="BK244" s="216"/>
      <c r="BL244" s="216"/>
      <c r="BM244" s="216"/>
      <c r="BN244" s="216"/>
      <c r="BO244" s="216"/>
      <c r="BP244" s="216"/>
      <c r="BQ244" s="216"/>
      <c r="BR244" s="216"/>
      <c r="BS244" s="216"/>
      <c r="BT244" s="216"/>
      <c r="BU244" s="216"/>
      <c r="BV244" s="216"/>
      <c r="BW244" s="216"/>
      <c r="BX244" s="216"/>
      <c r="BY244" s="216"/>
      <c r="BZ244" s="216"/>
      <c r="CA244" s="216"/>
      <c r="CB244" s="216"/>
      <c r="CC244" s="216"/>
      <c r="CD244" s="216"/>
      <c r="CE244" s="216"/>
      <c r="CF244" s="216"/>
      <c r="CG244" s="216"/>
      <c r="CH244" s="216"/>
      <c r="CI244" s="216"/>
      <c r="CJ244" s="216"/>
      <c r="CK244" s="216"/>
      <c r="CL244" s="13"/>
      <c r="CM244" s="92">
        <f>SUM(B244:E244)</f>
        <v>-9</v>
      </c>
      <c r="CN244" s="13">
        <f>SUM(F244:I244)</f>
        <v>-114</v>
      </c>
      <c r="CO244" s="92">
        <f>SUM(J244:M244)</f>
        <v>-843</v>
      </c>
      <c r="CP244" s="13">
        <f>SUM(N244:Q244)</f>
        <v>-604</v>
      </c>
      <c r="CQ244" s="92">
        <f>SUM(R244:U244)</f>
        <v>-1328</v>
      </c>
      <c r="CR244" s="13">
        <f>SUM(V244:Y244)</f>
        <v>-2350</v>
      </c>
      <c r="CS244" s="92">
        <f>SUM(Z244:AC244)</f>
        <v>-2483</v>
      </c>
      <c r="CT244" s="13">
        <f>SUM(AD244:AG244)</f>
        <v>-2820</v>
      </c>
      <c r="CU244" s="92">
        <f>SUM(AH244:AK244)</f>
        <v>-3022</v>
      </c>
      <c r="CV244" s="92">
        <f>SUM(AL244:AO244)</f>
        <v>-3488</v>
      </c>
      <c r="CW244" s="92">
        <f>SUM(AP244:AS244)</f>
        <v>-4918</v>
      </c>
      <c r="CX244" s="92">
        <f>SUM(AT244:AW244)</f>
        <v>-7106</v>
      </c>
      <c r="CY244" s="92">
        <f>SUM(AX244:BA244)</f>
        <v>-9360</v>
      </c>
      <c r="CZ244" s="218"/>
      <c r="DA244" s="218"/>
      <c r="DB244" s="216"/>
      <c r="DC244" s="218"/>
      <c r="DD244" s="218"/>
      <c r="DE244" s="218"/>
      <c r="DF244" s="218"/>
      <c r="DG244" s="218"/>
      <c r="DH244" s="218"/>
    </row>
    <row r="245" spans="1:112" ht="12" hidden="1" outlineLevel="1" x14ac:dyDescent="0.3">
      <c r="A245" s="6" t="s">
        <v>79</v>
      </c>
      <c r="B245" s="16">
        <f t="shared" ref="B245:BA245" si="4731">B244/B193</f>
        <v>0.08</v>
      </c>
      <c r="C245" s="16">
        <f t="shared" si="4731"/>
        <v>6.2111801242236017E-2</v>
      </c>
      <c r="D245" s="16">
        <f t="shared" si="4731"/>
        <v>4.8543689320388349E-2</v>
      </c>
      <c r="E245" s="16">
        <f t="shared" si="4731"/>
        <v>6.6371681415929196E-2</v>
      </c>
      <c r="F245" s="16">
        <f t="shared" si="4731"/>
        <v>7.0175438596491224E-2</v>
      </c>
      <c r="G245" s="16">
        <f t="shared" si="4731"/>
        <v>0.35353535353535354</v>
      </c>
      <c r="H245" s="16">
        <f t="shared" si="4731"/>
        <v>0.30555555555555558</v>
      </c>
      <c r="I245" s="16">
        <f t="shared" si="4731"/>
        <v>0.33870967741935482</v>
      </c>
      <c r="J245" s="16">
        <f t="shared" si="4731"/>
        <v>0.39164490861618789</v>
      </c>
      <c r="K245" s="16">
        <f t="shared" si="4731"/>
        <v>0.77304964539007093</v>
      </c>
      <c r="L245" s="16">
        <f t="shared" si="4731"/>
        <v>0.46721311475409838</v>
      </c>
      <c r="M245" s="16">
        <f t="shared" si="4731"/>
        <v>0.41891891891891891</v>
      </c>
      <c r="N245" s="16">
        <f t="shared" si="4731"/>
        <v>0.39931740614334471</v>
      </c>
      <c r="O245" s="16">
        <f t="shared" si="4731"/>
        <v>0.43895348837209303</v>
      </c>
      <c r="P245" s="16">
        <f t="shared" si="4731"/>
        <v>0.44444444444444442</v>
      </c>
      <c r="Q245" s="16">
        <f t="shared" si="4731"/>
        <v>0.42156862745098039</v>
      </c>
      <c r="R245" s="16">
        <f t="shared" si="4731"/>
        <v>0.39780219780219778</v>
      </c>
      <c r="S245" s="16">
        <f t="shared" si="4731"/>
        <v>0.4451219512195122</v>
      </c>
      <c r="T245" s="16">
        <f t="shared" si="4731"/>
        <v>0.39967105263157893</v>
      </c>
      <c r="U245" s="16">
        <f t="shared" si="4731"/>
        <v>0.61656165616561653</v>
      </c>
      <c r="V245" s="16">
        <f t="shared" si="4731"/>
        <v>0.53295668549905839</v>
      </c>
      <c r="W245" s="16">
        <f t="shared" si="4731"/>
        <v>0.51538461538461533</v>
      </c>
      <c r="X245" s="16">
        <f t="shared" si="4731"/>
        <v>0.47049567269866249</v>
      </c>
      <c r="Y245" s="16">
        <f t="shared" si="4731"/>
        <v>0.4436834094368341</v>
      </c>
      <c r="Z245" s="16">
        <f t="shared" si="4731"/>
        <v>0.43633655994043186</v>
      </c>
      <c r="AA245" s="16">
        <f t="shared" si="4731"/>
        <v>0.42352141400407883</v>
      </c>
      <c r="AB245" s="16">
        <f t="shared" si="4731"/>
        <v>0.41050583657587547</v>
      </c>
      <c r="AC245" s="16">
        <f t="shared" si="4731"/>
        <v>0.41010876519513756</v>
      </c>
      <c r="AD245" s="16">
        <f t="shared" si="4731"/>
        <v>0.36532170119956381</v>
      </c>
      <c r="AE245" s="16">
        <f t="shared" si="4731"/>
        <v>0.41010943199583116</v>
      </c>
      <c r="AF245" s="16">
        <f t="shared" si="4731"/>
        <v>0.37816764132553604</v>
      </c>
      <c r="AG245" s="16">
        <f t="shared" si="4731"/>
        <v>0.30118009235505389</v>
      </c>
      <c r="AH245" s="16">
        <f t="shared" si="4731"/>
        <v>0.32082216264521896</v>
      </c>
      <c r="AI245" s="16">
        <f t="shared" si="4731"/>
        <v>0.34918747522790328</v>
      </c>
      <c r="AJ245" s="16">
        <f t="shared" si="4731"/>
        <v>0.28152051185547611</v>
      </c>
      <c r="AK245" s="16">
        <f t="shared" si="4731"/>
        <v>0.23642732049036777</v>
      </c>
      <c r="AL245" s="16">
        <f t="shared" si="4731"/>
        <v>0.2527972027972028</v>
      </c>
      <c r="AM245" s="16">
        <f t="shared" si="4731"/>
        <v>0.27963800904977376</v>
      </c>
      <c r="AN245" s="16">
        <f t="shared" si="4731"/>
        <v>0.25563697857948142</v>
      </c>
      <c r="AO245" s="16">
        <f t="shared" si="4731"/>
        <v>0.2401341243229301</v>
      </c>
      <c r="AP245" s="16">
        <f t="shared" si="4731"/>
        <v>0.24881693648816935</v>
      </c>
      <c r="AQ245" s="16">
        <f t="shared" si="4731"/>
        <v>0.28260869565217389</v>
      </c>
      <c r="AR245" s="16">
        <f t="shared" si="4731"/>
        <v>0.27230736930505983</v>
      </c>
      <c r="AS245" s="16">
        <f t="shared" si="4731"/>
        <v>0.26132872503840243</v>
      </c>
      <c r="AT245" s="16">
        <f t="shared" si="4731"/>
        <v>0.27092553396190111</v>
      </c>
      <c r="AU245" s="34">
        <f t="shared" si="4731"/>
        <v>0.3226706036745407</v>
      </c>
      <c r="AV245" s="34">
        <f t="shared" si="4731"/>
        <v>0.2927485750474984</v>
      </c>
      <c r="AW245" s="34">
        <f t="shared" si="4731"/>
        <v>0.26710190178824866</v>
      </c>
      <c r="AX245" s="34">
        <f t="shared" si="4731"/>
        <v>0.25184896847022187</v>
      </c>
      <c r="AY245" s="34">
        <f t="shared" si="4731"/>
        <v>0.29988492520138088</v>
      </c>
      <c r="AZ245" s="34">
        <f t="shared" si="4731"/>
        <v>0.2668484187568157</v>
      </c>
      <c r="BA245" s="34">
        <f t="shared" si="4731"/>
        <v>0.24214512332412241</v>
      </c>
      <c r="BB245" s="34">
        <f t="shared" ref="BB245" si="4732">BB244/BB193</f>
        <v>0.26105958853000744</v>
      </c>
      <c r="BC245" s="217"/>
      <c r="BD245" s="217"/>
      <c r="BE245" s="217"/>
      <c r="BF245" s="217"/>
      <c r="BG245" s="217"/>
      <c r="BH245" s="217"/>
      <c r="BI245" s="217"/>
      <c r="BJ245" s="217"/>
      <c r="BK245" s="217"/>
      <c r="BL245" s="217"/>
      <c r="BM245" s="217"/>
      <c r="BN245" s="217"/>
      <c r="BO245" s="217"/>
      <c r="BP245" s="217"/>
      <c r="BQ245" s="217"/>
      <c r="BR245" s="217"/>
      <c r="BS245" s="217"/>
      <c r="BT245" s="217"/>
      <c r="BU245" s="217"/>
      <c r="BV245" s="217"/>
      <c r="BW245" s="217"/>
      <c r="BX245" s="217"/>
      <c r="BY245" s="217"/>
      <c r="BZ245" s="217"/>
      <c r="CA245" s="217"/>
      <c r="CB245" s="217"/>
      <c r="CC245" s="217"/>
      <c r="CD245" s="217"/>
      <c r="CE245" s="217"/>
      <c r="CF245" s="217"/>
      <c r="CG245" s="217"/>
      <c r="CH245" s="217"/>
      <c r="CI245" s="217"/>
      <c r="CJ245" s="217"/>
      <c r="CK245" s="217"/>
      <c r="CL245" s="43"/>
      <c r="CM245" s="90">
        <f t="shared" ref="CM245:CY245" si="4733">CM244/CM193</f>
        <v>6.2674094707520875E-2</v>
      </c>
      <c r="CN245" s="16">
        <f t="shared" si="4733"/>
        <v>0.29381443298969073</v>
      </c>
      <c r="CO245" s="90">
        <f t="shared" si="4733"/>
        <v>0.60291803747675576</v>
      </c>
      <c r="CP245" s="16">
        <f t="shared" si="4733"/>
        <v>0.42715700141442714</v>
      </c>
      <c r="CQ245" s="90">
        <f t="shared" si="4733"/>
        <v>0.49812453113278321</v>
      </c>
      <c r="CR245" s="16">
        <f t="shared" si="4733"/>
        <v>0.48785551172929209</v>
      </c>
      <c r="CS245" s="90">
        <f t="shared" si="4733"/>
        <v>0.41949653657712449</v>
      </c>
      <c r="CT245" s="16">
        <f t="shared" si="4733"/>
        <v>0.36368326025277276</v>
      </c>
      <c r="CU245" s="90">
        <f t="shared" si="4733"/>
        <v>0.2941691813491677</v>
      </c>
      <c r="CV245" s="90">
        <f t="shared" si="4733"/>
        <v>0.25647058823529412</v>
      </c>
      <c r="CW245" s="90">
        <f t="shared" si="4733"/>
        <v>0.26658716392020815</v>
      </c>
      <c r="CX245" s="90">
        <f t="shared" si="4733"/>
        <v>0.28821740012167918</v>
      </c>
      <c r="CY245" s="90">
        <f t="shared" si="4733"/>
        <v>0.26487067745769427</v>
      </c>
      <c r="CZ245" s="220"/>
      <c r="DA245" s="220"/>
      <c r="DB245" s="219"/>
      <c r="DC245" s="220"/>
      <c r="DD245" s="220"/>
      <c r="DE245" s="220"/>
      <c r="DF245" s="220"/>
      <c r="DG245" s="220"/>
      <c r="DH245" s="220"/>
    </row>
    <row r="246" spans="1:112" hidden="1" outlineLevel="1" x14ac:dyDescent="0.25">
      <c r="A246" s="1" t="s">
        <v>72</v>
      </c>
      <c r="B246" s="9">
        <v>0</v>
      </c>
      <c r="C246" s="9">
        <v>-1</v>
      </c>
      <c r="D246" s="9">
        <v>0</v>
      </c>
      <c r="E246" s="9">
        <v>-1</v>
      </c>
      <c r="F246" s="9">
        <v>0</v>
      </c>
      <c r="G246" s="9">
        <v>-11</v>
      </c>
      <c r="H246" s="9">
        <v>-13</v>
      </c>
      <c r="I246" s="9">
        <v>-13</v>
      </c>
      <c r="J246" s="9">
        <v>-19</v>
      </c>
      <c r="K246" s="9">
        <v>-232</v>
      </c>
      <c r="L246" s="9">
        <v>-28</v>
      </c>
      <c r="M246" s="9">
        <v>-27</v>
      </c>
      <c r="N246" s="9">
        <v>-24</v>
      </c>
      <c r="O246" s="9">
        <v>-33</v>
      </c>
      <c r="P246" s="9">
        <v>-34</v>
      </c>
      <c r="Q246" s="9">
        <v>-42</v>
      </c>
      <c r="R246" s="9">
        <v>-43</v>
      </c>
      <c r="S246" s="9">
        <v>-50</v>
      </c>
      <c r="T246" s="9">
        <v>-53</v>
      </c>
      <c r="U246" s="9">
        <v>-103</v>
      </c>
      <c r="V246" s="9">
        <v>-72</v>
      </c>
      <c r="W246" s="9">
        <v>-82</v>
      </c>
      <c r="X246" s="9">
        <v>-82</v>
      </c>
      <c r="Y246" s="9">
        <v>-84</v>
      </c>
      <c r="Z246" s="9">
        <v>-82</v>
      </c>
      <c r="AA246" s="9">
        <v>-93</v>
      </c>
      <c r="AB246" s="9">
        <v>-94</v>
      </c>
      <c r="AC246" s="9">
        <v>-96</v>
      </c>
      <c r="AD246" s="9">
        <v>-96</v>
      </c>
      <c r="AE246" s="9">
        <v>-120</v>
      </c>
      <c r="AF246" s="9">
        <v>-114</v>
      </c>
      <c r="AG246" s="9">
        <v>-106</v>
      </c>
      <c r="AH246" s="9">
        <v>-109</v>
      </c>
      <c r="AI246" s="9">
        <v>-139</v>
      </c>
      <c r="AJ246" s="9">
        <v>-133</v>
      </c>
      <c r="AK246" s="9">
        <v>-130</v>
      </c>
      <c r="AL246" s="9">
        <v>-113</v>
      </c>
      <c r="AM246" s="9">
        <v>-160</v>
      </c>
      <c r="AN246" s="9">
        <v>-148</v>
      </c>
      <c r="AO246" s="9">
        <v>-147</v>
      </c>
      <c r="AP246" s="9">
        <v>-149</v>
      </c>
      <c r="AQ246" s="9">
        <v>-187</v>
      </c>
      <c r="AR246" s="9">
        <v>-180</v>
      </c>
      <c r="AS246" s="9">
        <v>-175</v>
      </c>
      <c r="AT246" s="9">
        <v>-174</v>
      </c>
      <c r="AU246" s="9">
        <v>-239</v>
      </c>
      <c r="AV246" s="9">
        <v>-218</v>
      </c>
      <c r="AW246" s="9">
        <v>-206</v>
      </c>
      <c r="AX246" s="9">
        <v>-216</v>
      </c>
      <c r="AY246" s="9">
        <v>-289</v>
      </c>
      <c r="AZ246" s="9">
        <v>-260</v>
      </c>
      <c r="BA246" s="9">
        <v>-239</v>
      </c>
      <c r="BB246" s="9">
        <v>-219</v>
      </c>
      <c r="BC246" s="216"/>
      <c r="BD246" s="216"/>
      <c r="BE246" s="216"/>
      <c r="BF246" s="216"/>
      <c r="BG246" s="216"/>
      <c r="BH246" s="216"/>
      <c r="BI246" s="216"/>
      <c r="BJ246" s="216"/>
      <c r="BK246" s="216"/>
      <c r="BL246" s="216"/>
      <c r="BM246" s="216"/>
      <c r="BN246" s="216"/>
      <c r="BO246" s="216"/>
      <c r="BP246" s="216"/>
      <c r="BQ246" s="216"/>
      <c r="BR246" s="216"/>
      <c r="BS246" s="216"/>
      <c r="BT246" s="216"/>
      <c r="BU246" s="216"/>
      <c r="BV246" s="216"/>
      <c r="BW246" s="216"/>
      <c r="BX246" s="216"/>
      <c r="BY246" s="216"/>
      <c r="BZ246" s="216"/>
      <c r="CA246" s="216"/>
      <c r="CB246" s="216"/>
      <c r="CC246" s="216"/>
      <c r="CD246" s="216"/>
      <c r="CE246" s="216"/>
      <c r="CF246" s="216"/>
      <c r="CG246" s="216"/>
      <c r="CH246" s="216"/>
      <c r="CI246" s="216"/>
      <c r="CJ246" s="216"/>
      <c r="CK246" s="216"/>
      <c r="CL246" s="13"/>
      <c r="CM246" s="92">
        <f>SUM(B246:E246)</f>
        <v>-2</v>
      </c>
      <c r="CN246" s="13">
        <f>SUM(F246:I246)</f>
        <v>-37</v>
      </c>
      <c r="CO246" s="92">
        <f>SUM(J246:M246)</f>
        <v>-306</v>
      </c>
      <c r="CP246" s="13">
        <f>SUM(N246:Q246)</f>
        <v>-133</v>
      </c>
      <c r="CQ246" s="92">
        <f>SUM(R246:U246)</f>
        <v>-249</v>
      </c>
      <c r="CR246" s="13">
        <f>SUM(V246:Y246)</f>
        <v>-320</v>
      </c>
      <c r="CS246" s="92">
        <f>SUM(Z246:AC246)</f>
        <v>-365</v>
      </c>
      <c r="CT246" s="13">
        <f>SUM(AD246:AG246)</f>
        <v>-436</v>
      </c>
      <c r="CU246" s="92">
        <f>SUM(AH246:AK246)</f>
        <v>-511</v>
      </c>
      <c r="CV246" s="92">
        <f>SUM(AL246:AO246)</f>
        <v>-568</v>
      </c>
      <c r="CW246" s="92">
        <f>SUM(AP246:AS246)</f>
        <v>-691</v>
      </c>
      <c r="CX246" s="92">
        <f>SUM(AT246:AW246)</f>
        <v>-837</v>
      </c>
      <c r="CY246" s="92">
        <f>SUM(AX246:BA246)</f>
        <v>-1004</v>
      </c>
      <c r="CZ246" s="218"/>
      <c r="DA246" s="218"/>
      <c r="DB246" s="216"/>
      <c r="DC246" s="218"/>
      <c r="DD246" s="218"/>
      <c r="DE246" s="218"/>
      <c r="DF246" s="218"/>
      <c r="DG246" s="218"/>
      <c r="DH246" s="218"/>
    </row>
    <row r="247" spans="1:112" ht="12" hidden="1" outlineLevel="1" x14ac:dyDescent="0.3">
      <c r="A247" s="6" t="s">
        <v>80</v>
      </c>
      <c r="B247" s="16">
        <f t="shared" ref="B247:BA247" si="4734">B246/B198</f>
        <v>0</v>
      </c>
      <c r="C247" s="16">
        <f t="shared" si="4734"/>
        <v>2.2727272727272728E-2</v>
      </c>
      <c r="D247" s="16">
        <f t="shared" si="4734"/>
        <v>0</v>
      </c>
      <c r="E247" s="16">
        <f t="shared" si="4734"/>
        <v>1.6949152542372881E-2</v>
      </c>
      <c r="F247" s="16">
        <f t="shared" si="4734"/>
        <v>0</v>
      </c>
      <c r="G247" s="16">
        <f t="shared" si="4734"/>
        <v>0.10679611650485436</v>
      </c>
      <c r="H247" s="16">
        <f t="shared" si="4734"/>
        <v>0.10483870967741936</v>
      </c>
      <c r="I247" s="16">
        <f t="shared" si="4734"/>
        <v>9.8484848484848481E-2</v>
      </c>
      <c r="J247" s="16">
        <f t="shared" si="4734"/>
        <v>0.13286713286713286</v>
      </c>
      <c r="K247" s="16">
        <f t="shared" si="4734"/>
        <v>0.59183673469387754</v>
      </c>
      <c r="L247" s="16">
        <f t="shared" si="4734"/>
        <v>0.16666666666666666</v>
      </c>
      <c r="M247" s="16">
        <f t="shared" si="4734"/>
        <v>0.13989637305699482</v>
      </c>
      <c r="N247" s="16">
        <f t="shared" si="4734"/>
        <v>0.11822660098522167</v>
      </c>
      <c r="O247" s="16">
        <f t="shared" si="4734"/>
        <v>0.12267657992565056</v>
      </c>
      <c r="P247" s="16">
        <f t="shared" si="4734"/>
        <v>0.14592274678111589</v>
      </c>
      <c r="Q247" s="16">
        <f t="shared" si="4734"/>
        <v>0.14383561643835616</v>
      </c>
      <c r="R247" s="16">
        <f t="shared" si="4734"/>
        <v>0.13312693498452013</v>
      </c>
      <c r="S247" s="16">
        <f t="shared" si="4734"/>
        <v>0.13966480446927373</v>
      </c>
      <c r="T247" s="16">
        <f t="shared" si="4734"/>
        <v>0.14171122994652408</v>
      </c>
      <c r="U247" s="16">
        <f t="shared" si="4734"/>
        <v>0.16506410256410256</v>
      </c>
      <c r="V247" s="16">
        <f t="shared" si="4734"/>
        <v>0.11612903225806452</v>
      </c>
      <c r="W247" s="16">
        <f t="shared" si="4734"/>
        <v>0.13099041533546327</v>
      </c>
      <c r="X247" s="16">
        <f t="shared" si="4734"/>
        <v>0.11614730878186968</v>
      </c>
      <c r="Y247" s="16">
        <f t="shared" si="4734"/>
        <v>0.10880829015544041</v>
      </c>
      <c r="Z247" s="16">
        <f t="shared" si="4734"/>
        <v>9.9273607748184015E-2</v>
      </c>
      <c r="AA247" s="16">
        <f t="shared" si="4734"/>
        <v>0.10321864594894561</v>
      </c>
      <c r="AB247" s="16">
        <f t="shared" si="4734"/>
        <v>0.10151187904967603</v>
      </c>
      <c r="AC247" s="16">
        <f t="shared" si="4734"/>
        <v>8.5867620751341675E-2</v>
      </c>
      <c r="AD247" s="16">
        <f t="shared" si="4734"/>
        <v>9.0823084200567644E-2</v>
      </c>
      <c r="AE247" s="16">
        <f t="shared" si="4734"/>
        <v>0.10676156583629894</v>
      </c>
      <c r="AF247" s="16">
        <f t="shared" si="4734"/>
        <v>9.7435897435897437E-2</v>
      </c>
      <c r="AG247" s="16">
        <f t="shared" si="4734"/>
        <v>7.7147016011644837E-2</v>
      </c>
      <c r="AH247" s="16">
        <f t="shared" si="4734"/>
        <v>6.8338557993730412E-2</v>
      </c>
      <c r="AI247" s="16">
        <f t="shared" si="4734"/>
        <v>7.4932614555256058E-2</v>
      </c>
      <c r="AJ247" s="16">
        <f t="shared" si="4734"/>
        <v>6.8983402489626561E-2</v>
      </c>
      <c r="AK247" s="16">
        <f t="shared" si="4734"/>
        <v>5.2695581678151603E-2</v>
      </c>
      <c r="AL247" s="16">
        <f t="shared" si="4734"/>
        <v>5.5940594059405942E-2</v>
      </c>
      <c r="AM247" s="16">
        <f t="shared" si="4734"/>
        <v>6.628003314001657E-2</v>
      </c>
      <c r="AN247" s="16">
        <f t="shared" si="4734"/>
        <v>6.1258278145695365E-2</v>
      </c>
      <c r="AO247" s="16">
        <f t="shared" si="4734"/>
        <v>4.8578982154659618E-2</v>
      </c>
      <c r="AP247" s="16">
        <f t="shared" si="4734"/>
        <v>5.346250448510944E-2</v>
      </c>
      <c r="AQ247" s="16">
        <f t="shared" si="4734"/>
        <v>6.5845070422535207E-2</v>
      </c>
      <c r="AR247" s="16">
        <f t="shared" si="4734"/>
        <v>6.708907938874395E-2</v>
      </c>
      <c r="AS247" s="16">
        <f t="shared" si="4734"/>
        <v>5.3353658536585365E-2</v>
      </c>
      <c r="AT247" s="16">
        <f t="shared" si="4734"/>
        <v>6.1202954625395711E-2</v>
      </c>
      <c r="AU247" s="34">
        <f t="shared" si="4734"/>
        <v>7.3335378950598343E-2</v>
      </c>
      <c r="AV247" s="34">
        <f t="shared" si="4734"/>
        <v>6.1339335959482273E-2</v>
      </c>
      <c r="AW247" s="34">
        <f t="shared" si="4734"/>
        <v>4.6956918167312511E-2</v>
      </c>
      <c r="AX247" s="34">
        <f t="shared" si="4734"/>
        <v>6.5217391304347824E-2</v>
      </c>
      <c r="AY247" s="34">
        <f t="shared" si="4734"/>
        <v>8.0389429763560505E-2</v>
      </c>
      <c r="AZ247" s="34">
        <f t="shared" si="4734"/>
        <v>6.8783068783068779E-2</v>
      </c>
      <c r="BA247" s="34">
        <f t="shared" si="4734"/>
        <v>5.2251858329689552E-2</v>
      </c>
      <c r="BB247" s="34">
        <f t="shared" ref="BB247" si="4735">BB246/BB198</f>
        <v>7.1944809461235215E-2</v>
      </c>
      <c r="BC247" s="217"/>
      <c r="BD247" s="217"/>
      <c r="BE247" s="217"/>
      <c r="BF247" s="217"/>
      <c r="BG247" s="217"/>
      <c r="BH247" s="217"/>
      <c r="BI247" s="217"/>
      <c r="BJ247" s="217"/>
      <c r="BK247" s="217"/>
      <c r="BL247" s="217"/>
      <c r="BM247" s="217"/>
      <c r="BN247" s="217"/>
      <c r="BO247" s="217"/>
      <c r="BP247" s="217"/>
      <c r="BQ247" s="217"/>
      <c r="BR247" s="217"/>
      <c r="BS247" s="217"/>
      <c r="BT247" s="217"/>
      <c r="BU247" s="217"/>
      <c r="BV247" s="217"/>
      <c r="BW247" s="217"/>
      <c r="BX247" s="217"/>
      <c r="BY247" s="217"/>
      <c r="BZ247" s="217"/>
      <c r="CA247" s="217"/>
      <c r="CB247" s="217"/>
      <c r="CC247" s="217"/>
      <c r="CD247" s="217"/>
      <c r="CE247" s="217"/>
      <c r="CF247" s="217"/>
      <c r="CG247" s="217"/>
      <c r="CH247" s="217"/>
      <c r="CI247" s="217"/>
      <c r="CJ247" s="217"/>
      <c r="CK247" s="217"/>
      <c r="CL247" s="43"/>
      <c r="CM247" s="90">
        <f t="shared" ref="CM247:CY247" si="4736">CM246/CM198</f>
        <v>1.0869565217391304E-2</v>
      </c>
      <c r="CN247" s="16">
        <f t="shared" si="4736"/>
        <v>8.6651053864168617E-2</v>
      </c>
      <c r="CO247" s="90">
        <f t="shared" si="4736"/>
        <v>0.34151785714285715</v>
      </c>
      <c r="CP247" s="16">
        <f t="shared" si="4736"/>
        <v>0.13340020060180541</v>
      </c>
      <c r="CQ247" s="90">
        <f t="shared" si="4736"/>
        <v>0.14830256104824299</v>
      </c>
      <c r="CR247" s="16">
        <f t="shared" si="4736"/>
        <v>0.11747430249632893</v>
      </c>
      <c r="CS247" s="90">
        <f t="shared" si="4736"/>
        <v>9.6791302041898702E-2</v>
      </c>
      <c r="CT247" s="16">
        <f t="shared" si="4736"/>
        <v>9.2275132275132274E-2</v>
      </c>
      <c r="CU247" s="90">
        <f t="shared" si="4736"/>
        <v>6.5137029955385589E-2</v>
      </c>
      <c r="CV247" s="90">
        <f t="shared" si="4736"/>
        <v>5.7513163223977322E-2</v>
      </c>
      <c r="CW247" s="90">
        <f t="shared" si="4736"/>
        <v>5.9620362381363243E-2</v>
      </c>
      <c r="CX247" s="90">
        <f t="shared" si="4736"/>
        <v>5.9602649006622516E-2</v>
      </c>
      <c r="CY247" s="90">
        <f t="shared" si="4736"/>
        <v>6.5788611493349053E-2</v>
      </c>
      <c r="CZ247" s="220"/>
      <c r="DA247" s="220"/>
      <c r="DB247" s="219"/>
      <c r="DC247" s="220"/>
      <c r="DD247" s="220"/>
      <c r="DE247" s="220"/>
      <c r="DF247" s="220"/>
      <c r="DG247" s="220"/>
      <c r="DH247" s="220"/>
    </row>
    <row r="248" spans="1:112" hidden="1" outlineLevel="1" x14ac:dyDescent="0.25">
      <c r="A248" s="1" t="s">
        <v>73</v>
      </c>
      <c r="B248" s="9">
        <v>-3</v>
      </c>
      <c r="C248" s="9">
        <v>-2</v>
      </c>
      <c r="D248" s="9">
        <v>-2</v>
      </c>
      <c r="E248" s="9">
        <v>-2</v>
      </c>
      <c r="F248" s="9">
        <v>-3</v>
      </c>
      <c r="G248" s="9">
        <v>-15</v>
      </c>
      <c r="H248" s="9">
        <v>-21</v>
      </c>
      <c r="I248" s="9">
        <v>-18</v>
      </c>
      <c r="J248" s="9">
        <v>-19</v>
      </c>
      <c r="K248" s="9">
        <v>-263</v>
      </c>
      <c r="L248" s="9">
        <v>-29</v>
      </c>
      <c r="M248" s="9">
        <v>-24</v>
      </c>
      <c r="N248" s="9">
        <v>-21</v>
      </c>
      <c r="O248" s="9">
        <v>-29</v>
      </c>
      <c r="P248" s="9">
        <v>-29</v>
      </c>
      <c r="Q248" s="9">
        <v>-48</v>
      </c>
      <c r="R248" s="9">
        <v>-38</v>
      </c>
      <c r="S248" s="9">
        <v>-29</v>
      </c>
      <c r="T248" s="9">
        <v>-41</v>
      </c>
      <c r="U248" s="9">
        <v>-90</v>
      </c>
      <c r="V248" s="9">
        <v>-48</v>
      </c>
      <c r="W248" s="9">
        <v>-57</v>
      </c>
      <c r="X248" s="9">
        <v>-56</v>
      </c>
      <c r="Y248" s="9">
        <v>-57</v>
      </c>
      <c r="Z248" s="9">
        <v>-57</v>
      </c>
      <c r="AA248" s="9">
        <v>-61</v>
      </c>
      <c r="AB248" s="9">
        <v>-62</v>
      </c>
      <c r="AC248" s="9">
        <v>-62</v>
      </c>
      <c r="AD248" s="9">
        <v>-67</v>
      </c>
      <c r="AE248" s="9">
        <v>-78</v>
      </c>
      <c r="AF248" s="9">
        <v>-73</v>
      </c>
      <c r="AG248" s="9">
        <v>-71</v>
      </c>
      <c r="AH248" s="9">
        <v>-72</v>
      </c>
      <c r="AI248" s="9">
        <v>-92</v>
      </c>
      <c r="AJ248" s="9">
        <v>-87</v>
      </c>
      <c r="AK248" s="9">
        <v>-84</v>
      </c>
      <c r="AL248" s="9">
        <v>-87</v>
      </c>
      <c r="AM248" s="9">
        <v>-107</v>
      </c>
      <c r="AN248" s="9">
        <v>-103</v>
      </c>
      <c r="AO248" s="9">
        <v>-105</v>
      </c>
      <c r="AP248" s="9">
        <v>-93</v>
      </c>
      <c r="AQ248" s="9">
        <v>-130</v>
      </c>
      <c r="AR248" s="9">
        <v>-129</v>
      </c>
      <c r="AS248" s="9">
        <v>-128</v>
      </c>
      <c r="AT248" s="9">
        <v>-130</v>
      </c>
      <c r="AU248" s="9">
        <v>-179</v>
      </c>
      <c r="AV248" s="9">
        <v>-165</v>
      </c>
      <c r="AW248" s="9">
        <v>-169</v>
      </c>
      <c r="AX248" s="9">
        <v>-181</v>
      </c>
      <c r="AY248" s="9">
        <v>-243</v>
      </c>
      <c r="AZ248" s="9">
        <v>-218</v>
      </c>
      <c r="BA248" s="9">
        <v>-217</v>
      </c>
      <c r="BB248" s="9">
        <v>-223</v>
      </c>
      <c r="BC248" s="216"/>
      <c r="BD248" s="216"/>
      <c r="BE248" s="216"/>
      <c r="BF248" s="216"/>
      <c r="BG248" s="216"/>
      <c r="BH248" s="216"/>
      <c r="BI248" s="216"/>
      <c r="BJ248" s="216"/>
      <c r="BK248" s="216"/>
      <c r="BL248" s="216"/>
      <c r="BM248" s="216"/>
      <c r="BN248" s="216"/>
      <c r="BO248" s="216"/>
      <c r="BP248" s="216"/>
      <c r="BQ248" s="216"/>
      <c r="BR248" s="216"/>
      <c r="BS248" s="216"/>
      <c r="BT248" s="216"/>
      <c r="BU248" s="216"/>
      <c r="BV248" s="216"/>
      <c r="BW248" s="216"/>
      <c r="BX248" s="216"/>
      <c r="BY248" s="216"/>
      <c r="BZ248" s="216"/>
      <c r="CA248" s="216"/>
      <c r="CB248" s="216"/>
      <c r="CC248" s="216"/>
      <c r="CD248" s="216"/>
      <c r="CE248" s="216"/>
      <c r="CF248" s="216"/>
      <c r="CG248" s="216"/>
      <c r="CH248" s="216"/>
      <c r="CI248" s="216"/>
      <c r="CJ248" s="216"/>
      <c r="CK248" s="216"/>
      <c r="CL248" s="13"/>
      <c r="CM248" s="92">
        <f>SUM(B248:E248)</f>
        <v>-9</v>
      </c>
      <c r="CN248" s="13">
        <f>SUM(F248:I248)</f>
        <v>-57</v>
      </c>
      <c r="CO248" s="92">
        <f>SUM(J248:M248)</f>
        <v>-335</v>
      </c>
      <c r="CP248" s="13">
        <f>SUM(N248:Q248)</f>
        <v>-127</v>
      </c>
      <c r="CQ248" s="92">
        <f>SUM(R248:U248)</f>
        <v>-198</v>
      </c>
      <c r="CR248" s="13">
        <f>SUM(V248:Y248)</f>
        <v>-218</v>
      </c>
      <c r="CS248" s="92">
        <f>SUM(Z248:AC248)</f>
        <v>-242</v>
      </c>
      <c r="CT248" s="13">
        <f>SUM(AD248:AG248)</f>
        <v>-289</v>
      </c>
      <c r="CU248" s="92">
        <f>SUM(AH248:AK248)</f>
        <v>-335</v>
      </c>
      <c r="CV248" s="92">
        <f>SUM(AL248:AO248)</f>
        <v>-402</v>
      </c>
      <c r="CW248" s="92">
        <f>SUM(AP248:AS248)</f>
        <v>-480</v>
      </c>
      <c r="CX248" s="92">
        <f>SUM(AT248:AW248)</f>
        <v>-643</v>
      </c>
      <c r="CY248" s="92">
        <f>SUM(AX248:BA248)</f>
        <v>-859</v>
      </c>
      <c r="CZ248" s="218"/>
      <c r="DA248" s="218"/>
      <c r="DB248" s="216"/>
      <c r="DC248" s="218"/>
      <c r="DD248" s="218"/>
      <c r="DE248" s="218"/>
      <c r="DF248" s="218"/>
      <c r="DG248" s="218"/>
      <c r="DH248" s="218"/>
    </row>
    <row r="249" spans="1:112" ht="12" hidden="1" outlineLevel="1" x14ac:dyDescent="0.3">
      <c r="A249" s="6" t="s">
        <v>81</v>
      </c>
      <c r="B249" s="16">
        <f t="shared" ref="B249:BA249" si="4737">B248/B203</f>
        <v>0.13636363636363635</v>
      </c>
      <c r="C249" s="16">
        <f t="shared" si="4737"/>
        <v>7.7519379844961239E-2</v>
      </c>
      <c r="D249" s="16">
        <f t="shared" si="4737"/>
        <v>5.9171597633136098E-2</v>
      </c>
      <c r="E249" s="16">
        <f t="shared" si="4737"/>
        <v>5.0251256281407038E-2</v>
      </c>
      <c r="F249" s="16">
        <f t="shared" si="4737"/>
        <v>5.8823529411764705E-2</v>
      </c>
      <c r="G249" s="16">
        <f t="shared" si="4737"/>
        <v>0.19736842105263158</v>
      </c>
      <c r="H249" s="16">
        <f t="shared" si="4737"/>
        <v>0.29085872576177285</v>
      </c>
      <c r="I249" s="16">
        <f t="shared" si="4737"/>
        <v>0.22443890274314213</v>
      </c>
      <c r="J249" s="16">
        <f t="shared" si="4737"/>
        <v>0.18234165067178496</v>
      </c>
      <c r="K249" s="16">
        <f t="shared" si="4737"/>
        <v>0.56803455723542118</v>
      </c>
      <c r="L249" s="16">
        <f t="shared" si="4737"/>
        <v>0.19205298013245034</v>
      </c>
      <c r="M249" s="16">
        <f t="shared" si="4737"/>
        <v>0.13793103448275862</v>
      </c>
      <c r="N249" s="16">
        <f t="shared" si="4737"/>
        <v>0.11931818181818182</v>
      </c>
      <c r="O249" s="16">
        <f t="shared" si="4737"/>
        <v>0.16763005780346821</v>
      </c>
      <c r="P249" s="16">
        <f t="shared" si="4737"/>
        <v>0.16959064327485379</v>
      </c>
      <c r="Q249" s="16">
        <f t="shared" si="4737"/>
        <v>0.18390804597701149</v>
      </c>
      <c r="R249" s="16">
        <f t="shared" si="4737"/>
        <v>0.20320855614973263</v>
      </c>
      <c r="S249" s="16">
        <f t="shared" si="4737"/>
        <v>0.14720812182741116</v>
      </c>
      <c r="T249" s="16">
        <f t="shared" si="4737"/>
        <v>0.15830115830115829</v>
      </c>
      <c r="U249" s="16">
        <f t="shared" si="4737"/>
        <v>0.27256208358570566</v>
      </c>
      <c r="V249" s="16">
        <f t="shared" si="4737"/>
        <v>0.17518248175182483</v>
      </c>
      <c r="W249" s="16">
        <f t="shared" si="4737"/>
        <v>0.18688524590163935</v>
      </c>
      <c r="X249" s="16">
        <f t="shared" si="4737"/>
        <v>0.16231884057971013</v>
      </c>
      <c r="Y249" s="16">
        <f t="shared" si="4737"/>
        <v>0.15363881401617252</v>
      </c>
      <c r="Z249" s="16">
        <f t="shared" si="4737"/>
        <v>0.15616438356164383</v>
      </c>
      <c r="AA249" s="16">
        <f t="shared" si="4737"/>
        <v>0.14769975786924938</v>
      </c>
      <c r="AB249" s="16">
        <f t="shared" si="4737"/>
        <v>0.14123006833712984</v>
      </c>
      <c r="AC249" s="16">
        <f t="shared" si="4737"/>
        <v>0.12038834951456311</v>
      </c>
      <c r="AD249" s="16">
        <f t="shared" si="4737"/>
        <v>0.10229007633587786</v>
      </c>
      <c r="AE249" s="16">
        <f t="shared" si="4737"/>
        <v>0.121875</v>
      </c>
      <c r="AF249" s="16">
        <f t="shared" si="4737"/>
        <v>0.13619402985074627</v>
      </c>
      <c r="AG249" s="16">
        <f t="shared" si="4737"/>
        <v>0.10349854227405247</v>
      </c>
      <c r="AH249" s="16">
        <f t="shared" si="4737"/>
        <v>9.5112285336856006E-2</v>
      </c>
      <c r="AI249" s="16">
        <f t="shared" si="4737"/>
        <v>0.11855670103092783</v>
      </c>
      <c r="AJ249" s="16">
        <f t="shared" si="4737"/>
        <v>9.2258748674443267E-2</v>
      </c>
      <c r="AK249" s="16">
        <f t="shared" si="4737"/>
        <v>8.6065573770491802E-2</v>
      </c>
      <c r="AL249" s="16">
        <f t="shared" si="4737"/>
        <v>2.140748031496063E-2</v>
      </c>
      <c r="AM249" s="16">
        <f t="shared" si="4737"/>
        <v>3.3188585607940448E-2</v>
      </c>
      <c r="AN249" s="16">
        <f t="shared" si="4737"/>
        <v>7.6409495548961426E-2</v>
      </c>
      <c r="AO249" s="16">
        <f t="shared" si="4737"/>
        <v>5.7408419901585565E-2</v>
      </c>
      <c r="AP249" s="16">
        <f t="shared" si="4737"/>
        <v>5.8749210360075806E-2</v>
      </c>
      <c r="AQ249" s="16">
        <f t="shared" si="4737"/>
        <v>8.1607030759573138E-2</v>
      </c>
      <c r="AR249" s="16">
        <f t="shared" si="4737"/>
        <v>7.2067039106145245E-2</v>
      </c>
      <c r="AS249" s="16">
        <f t="shared" si="4737"/>
        <v>8.0050031269543465E-2</v>
      </c>
      <c r="AT249" s="16">
        <f t="shared" si="4737"/>
        <v>8.0147965474722568E-2</v>
      </c>
      <c r="AU249" s="34">
        <f t="shared" si="4737"/>
        <v>9.1513292433537827E-2</v>
      </c>
      <c r="AV249" s="34">
        <f t="shared" si="4737"/>
        <v>5.6008146639511203E-2</v>
      </c>
      <c r="AW249" s="34">
        <f t="shared" si="4737"/>
        <v>5.113464447806354E-2</v>
      </c>
      <c r="AX249" s="34">
        <f t="shared" si="4737"/>
        <v>7.6694915254237286E-2</v>
      </c>
      <c r="AY249" s="34">
        <f t="shared" si="4737"/>
        <v>8.1352527619685297E-2</v>
      </c>
      <c r="AZ249" s="34">
        <f t="shared" si="4737"/>
        <v>6.4420803782505906E-2</v>
      </c>
      <c r="BA249" s="34">
        <f t="shared" si="4737"/>
        <v>7.0340356564019449E-2</v>
      </c>
      <c r="BB249" s="34">
        <f t="shared" ref="BB249" si="4738">BB248/BB203</f>
        <v>7.7296360485268625E-2</v>
      </c>
      <c r="BC249" s="217"/>
      <c r="BD249" s="217"/>
      <c r="BE249" s="217"/>
      <c r="BF249" s="217"/>
      <c r="BG249" s="217"/>
      <c r="BH249" s="217"/>
      <c r="BI249" s="217"/>
      <c r="BJ249" s="217"/>
      <c r="BK249" s="217"/>
      <c r="BL249" s="217"/>
      <c r="BM249" s="217"/>
      <c r="BN249" s="217"/>
      <c r="BO249" s="217"/>
      <c r="BP249" s="217"/>
      <c r="BQ249" s="217"/>
      <c r="BR249" s="217"/>
      <c r="BS249" s="217"/>
      <c r="BT249" s="217"/>
      <c r="BU249" s="217"/>
      <c r="BV249" s="217"/>
      <c r="BW249" s="217"/>
      <c r="BX249" s="217"/>
      <c r="BY249" s="217"/>
      <c r="BZ249" s="217"/>
      <c r="CA249" s="217"/>
      <c r="CB249" s="217"/>
      <c r="CC249" s="217"/>
      <c r="CD249" s="217"/>
      <c r="CE249" s="217"/>
      <c r="CF249" s="217"/>
      <c r="CG249" s="217"/>
      <c r="CH249" s="217"/>
      <c r="CI249" s="217"/>
      <c r="CJ249" s="217"/>
      <c r="CK249" s="217"/>
      <c r="CL249" s="43"/>
      <c r="CM249" s="90">
        <f t="shared" ref="CM249:CY249" si="4739">CM248/CM203</f>
        <v>7.4135090609555199E-2</v>
      </c>
      <c r="CN249" s="16">
        <f t="shared" si="4739"/>
        <v>0.20400858983536149</v>
      </c>
      <c r="CO249" s="90">
        <f t="shared" si="4739"/>
        <v>0.37547635059403717</v>
      </c>
      <c r="CP249" s="16">
        <f t="shared" si="4739"/>
        <v>0.16261203585147246</v>
      </c>
      <c r="CQ249" s="90">
        <f t="shared" si="4739"/>
        <v>0.20345252774352651</v>
      </c>
      <c r="CR249" s="16">
        <f t="shared" si="4739"/>
        <v>0.16833976833976835</v>
      </c>
      <c r="CS249" s="90">
        <f t="shared" si="4739"/>
        <v>0.13972286374133949</v>
      </c>
      <c r="CT249" s="16">
        <f t="shared" si="4739"/>
        <v>0.11481922924116011</v>
      </c>
      <c r="CU249" s="90">
        <f t="shared" si="4739"/>
        <v>9.7045191193511002E-2</v>
      </c>
      <c r="CV249" s="90">
        <f t="shared" si="4739"/>
        <v>3.8413760152890587E-2</v>
      </c>
      <c r="CW249" s="90">
        <f t="shared" si="4739"/>
        <v>7.311500380807312E-2</v>
      </c>
      <c r="CX249" s="90">
        <f t="shared" si="4739"/>
        <v>6.5418659070098681E-2</v>
      </c>
      <c r="CY249" s="90">
        <f t="shared" si="4739"/>
        <v>7.26980365605958E-2</v>
      </c>
      <c r="CZ249" s="220"/>
      <c r="DA249" s="220"/>
      <c r="DB249" s="219"/>
      <c r="DC249" s="220"/>
      <c r="DD249" s="220"/>
      <c r="DE249" s="220"/>
      <c r="DF249" s="220"/>
      <c r="DG249" s="220"/>
      <c r="DH249" s="220"/>
    </row>
    <row r="250" spans="1:112" collapsed="1" x14ac:dyDescent="0.25">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c r="AA250" s="13"/>
      <c r="AB250" s="13"/>
      <c r="AC250" s="13"/>
      <c r="AD250" s="13"/>
      <c r="AE250" s="13"/>
      <c r="AF250" s="13"/>
      <c r="AG250" s="13"/>
      <c r="AH250" s="13"/>
      <c r="AI250" s="13"/>
      <c r="AJ250" s="13"/>
      <c r="AK250" s="13"/>
      <c r="AL250" s="13"/>
      <c r="AM250" s="13"/>
      <c r="AN250" s="13"/>
      <c r="AO250" s="13"/>
      <c r="AP250" s="13"/>
      <c r="AQ250" s="13"/>
      <c r="AR250" s="13"/>
      <c r="AS250" s="13"/>
      <c r="CM250" s="91"/>
      <c r="CO250" s="91"/>
      <c r="CQ250" s="91"/>
      <c r="CS250" s="91"/>
      <c r="CU250" s="91"/>
      <c r="CV250" s="91"/>
      <c r="CW250" s="91"/>
      <c r="CX250" s="91"/>
      <c r="CY250" s="91"/>
      <c r="CZ250" s="91"/>
      <c r="DA250" s="91"/>
      <c r="DC250" s="91"/>
      <c r="DD250" s="91"/>
      <c r="DE250" s="91"/>
      <c r="DF250" s="91"/>
      <c r="DG250" s="91"/>
      <c r="DH250" s="91"/>
    </row>
    <row r="251" spans="1:112" x14ac:dyDescent="0.25">
      <c r="A251" s="2" t="s">
        <v>84</v>
      </c>
      <c r="CM251" s="91"/>
      <c r="CO251" s="91"/>
      <c r="CQ251" s="91"/>
      <c r="CS251" s="91"/>
      <c r="CU251" s="91"/>
      <c r="CV251" s="91"/>
      <c r="CW251" s="91"/>
      <c r="CX251" s="91"/>
      <c r="CY251" s="91"/>
      <c r="CZ251" s="91"/>
      <c r="DA251" s="91"/>
      <c r="DC251" s="91"/>
      <c r="DD251" s="91"/>
      <c r="DE251" s="91"/>
      <c r="DF251" s="91"/>
      <c r="DG251" s="91"/>
      <c r="DH251" s="91"/>
    </row>
    <row r="252" spans="1:112" hidden="1" outlineLevel="1" x14ac:dyDescent="0.25">
      <c r="A252" s="1" t="s">
        <v>85</v>
      </c>
      <c r="B252" s="302"/>
      <c r="C252" s="302"/>
      <c r="D252" s="302"/>
      <c r="E252" s="11">
        <v>2127</v>
      </c>
      <c r="F252" s="11">
        <v>2431</v>
      </c>
      <c r="G252" s="11">
        <v>2661</v>
      </c>
      <c r="H252" s="11">
        <v>2958</v>
      </c>
      <c r="I252" s="11">
        <v>3200</v>
      </c>
      <c r="J252" s="11">
        <v>3539</v>
      </c>
      <c r="K252" s="11">
        <v>3976</v>
      </c>
      <c r="L252" s="11">
        <v>4331</v>
      </c>
      <c r="M252" s="11">
        <v>4619</v>
      </c>
      <c r="N252" s="11">
        <v>4900</v>
      </c>
      <c r="O252" s="11">
        <v>5300</v>
      </c>
      <c r="P252" s="11">
        <v>5800</v>
      </c>
      <c r="Q252" s="11">
        <v>6337</v>
      </c>
      <c r="R252" s="11">
        <v>6811</v>
      </c>
      <c r="S252" s="11">
        <v>7195</v>
      </c>
      <c r="T252" s="11">
        <v>8348</v>
      </c>
      <c r="U252" s="11">
        <v>9199</v>
      </c>
      <c r="V252" s="11">
        <v>10082</v>
      </c>
      <c r="W252" s="11">
        <v>10955</v>
      </c>
      <c r="X252" s="11">
        <v>11996</v>
      </c>
      <c r="Y252" s="11">
        <v>12700</v>
      </c>
      <c r="Z252" s="11">
        <v>13500</v>
      </c>
      <c r="AA252" s="11">
        <v>14500</v>
      </c>
      <c r="AB252" s="11">
        <v>15700</v>
      </c>
      <c r="AC252" s="11">
        <v>17000</v>
      </c>
      <c r="AD252" s="11">
        <v>18770</v>
      </c>
      <c r="AE252" s="11">
        <v>20658</v>
      </c>
      <c r="AF252" s="11">
        <v>23165</v>
      </c>
      <c r="AG252" s="11">
        <v>25105</v>
      </c>
      <c r="AH252" s="11">
        <v>27742</v>
      </c>
      <c r="AI252" s="11">
        <v>30275</v>
      </c>
      <c r="AJ252" s="11">
        <v>33606</v>
      </c>
      <c r="AK252" s="11">
        <v>35587</v>
      </c>
      <c r="AL252" s="11">
        <v>37773</v>
      </c>
      <c r="AM252" s="11">
        <v>39651</v>
      </c>
      <c r="AN252" s="11">
        <v>43030</v>
      </c>
      <c r="AO252" s="11">
        <v>44942</v>
      </c>
      <c r="AP252" s="11">
        <v>48268</v>
      </c>
      <c r="AQ252" s="11">
        <v>52534</v>
      </c>
      <c r="AR252" s="11">
        <v>56653</v>
      </c>
      <c r="AS252" s="11">
        <v>58604</v>
      </c>
      <c r="AT252" s="11">
        <v>60654</v>
      </c>
      <c r="AU252" s="111">
        <v>63404</v>
      </c>
      <c r="AV252" s="111">
        <v>68177</v>
      </c>
      <c r="AW252" s="111">
        <v>71970</v>
      </c>
      <c r="AX252" s="111">
        <v>77805</v>
      </c>
      <c r="AY252" s="111">
        <v>83553</v>
      </c>
      <c r="AZ252" s="111">
        <v>87314</v>
      </c>
      <c r="BA252" s="111">
        <v>86482</v>
      </c>
      <c r="BB252" s="111">
        <v>77114</v>
      </c>
      <c r="BC252" s="111">
        <v>71469</v>
      </c>
      <c r="BD252" s="111">
        <v>66185</v>
      </c>
      <c r="BE252" s="111">
        <v>67317</v>
      </c>
      <c r="BF252" s="111">
        <v>69329</v>
      </c>
      <c r="BG252" s="111">
        <v>70799</v>
      </c>
      <c r="BH252" s="111">
        <v>72404</v>
      </c>
      <c r="BI252" s="111">
        <v>74067</v>
      </c>
      <c r="BJ252" s="111">
        <v>76834</v>
      </c>
      <c r="BK252" s="111">
        <v>75945</v>
      </c>
      <c r="BL252" s="111">
        <v>78450</v>
      </c>
      <c r="BM252" s="111">
        <v>78865</v>
      </c>
      <c r="CM252" s="91"/>
      <c r="CO252" s="91"/>
      <c r="CQ252" s="91"/>
      <c r="CS252" s="91"/>
      <c r="CU252" s="91"/>
      <c r="CV252" s="91"/>
      <c r="CW252" s="91"/>
      <c r="CX252" s="91"/>
      <c r="CY252" s="91"/>
      <c r="CZ252" s="91"/>
      <c r="DA252" s="91"/>
      <c r="DC252" s="91"/>
      <c r="DD252" s="91"/>
      <c r="DE252" s="91"/>
      <c r="DF252" s="91"/>
      <c r="DG252" s="91"/>
      <c r="DH252" s="91"/>
    </row>
    <row r="253" spans="1:112" ht="12" hidden="1" outlineLevel="1" x14ac:dyDescent="0.3">
      <c r="A253" s="1" t="s">
        <v>1</v>
      </c>
      <c r="B253" s="302"/>
      <c r="C253" s="302"/>
      <c r="D253" s="302"/>
      <c r="E253" s="15" t="s">
        <v>65</v>
      </c>
      <c r="F253" s="16">
        <f>IF(AND(E252&lt;0,F252&gt;0),"n/a",F252/E252-1)</f>
        <v>0.14292430653502586</v>
      </c>
      <c r="G253" s="16">
        <f t="shared" ref="G253:I253" si="4740">IF(AND(F252&lt;0,G252&gt;0),"n/a",G252/F252-1)</f>
        <v>9.4611271081859405E-2</v>
      </c>
      <c r="H253" s="16">
        <f t="shared" si="4740"/>
        <v>0.11161217587373162</v>
      </c>
      <c r="I253" s="16">
        <f t="shared" si="4740"/>
        <v>8.1812035158891128E-2</v>
      </c>
      <c r="J253" s="16">
        <f t="shared" ref="J253" si="4741">IF(AND(I252&lt;0,J252&gt;0),"n/a",J252/I252-1)</f>
        <v>0.10593750000000002</v>
      </c>
      <c r="K253" s="16">
        <f t="shared" ref="K253" si="4742">IF(AND(J252&lt;0,K252&gt;0),"n/a",K252/J252-1)</f>
        <v>0.12348120938118123</v>
      </c>
      <c r="L253" s="16">
        <f t="shared" ref="L253" si="4743">IF(AND(K252&lt;0,L252&gt;0),"n/a",L252/K252-1)</f>
        <v>8.9285714285714191E-2</v>
      </c>
      <c r="M253" s="16">
        <f t="shared" ref="M253" si="4744">IF(AND(L252&lt;0,M252&gt;0),"n/a",M252/L252-1)</f>
        <v>6.6497344724082197E-2</v>
      </c>
      <c r="N253" s="16">
        <f t="shared" ref="N253" si="4745">IF(AND(M252&lt;0,N252&gt;0),"n/a",N252/M252-1)</f>
        <v>6.0835678718337283E-2</v>
      </c>
      <c r="O253" s="16">
        <f t="shared" ref="O253" si="4746">IF(AND(N252&lt;0,O252&gt;0),"n/a",O252/N252-1)</f>
        <v>8.163265306122458E-2</v>
      </c>
      <c r="P253" s="16">
        <f t="shared" ref="P253" si="4747">IF(AND(O252&lt;0,P252&gt;0),"n/a",P252/O252-1)</f>
        <v>9.4339622641509413E-2</v>
      </c>
      <c r="Q253" s="16">
        <f t="shared" ref="Q253" si="4748">IF(AND(P252&lt;0,Q252&gt;0),"n/a",Q252/P252-1)</f>
        <v>9.2586206896551726E-2</v>
      </c>
      <c r="R253" s="16">
        <f t="shared" ref="R253" si="4749">IF(AND(Q252&lt;0,R252&gt;0),"n/a",R252/Q252-1)</f>
        <v>7.4798800694334755E-2</v>
      </c>
      <c r="S253" s="16">
        <f t="shared" ref="S253" si="4750">IF(AND(R252&lt;0,S252&gt;0),"n/a",S252/R252-1)</f>
        <v>5.6379386286888877E-2</v>
      </c>
      <c r="T253" s="16">
        <f t="shared" ref="T253" si="4751">IF(AND(S252&lt;0,T252&gt;0),"n/a",T252/S252-1)</f>
        <v>0.16025017373175809</v>
      </c>
      <c r="U253" s="16">
        <f t="shared" ref="U253" si="4752">IF(AND(T252&lt;0,U252&gt;0),"n/a",U252/T252-1)</f>
        <v>0.10194058457115474</v>
      </c>
      <c r="V253" s="16">
        <f t="shared" ref="V253" si="4753">IF(AND(U252&lt;0,V252&gt;0),"n/a",V252/U252-1)</f>
        <v>9.598869442330682E-2</v>
      </c>
      <c r="W253" s="16">
        <f t="shared" ref="W253" si="4754">IF(AND(V252&lt;0,W252&gt;0),"n/a",W252/V252-1)</f>
        <v>8.6589962309065571E-2</v>
      </c>
      <c r="X253" s="16">
        <f t="shared" ref="X253" si="4755">IF(AND(W252&lt;0,X252&gt;0),"n/a",X252/W252-1)</f>
        <v>9.5025102692834373E-2</v>
      </c>
      <c r="Y253" s="16">
        <f t="shared" ref="Y253" si="4756">IF(AND(X252&lt;0,Y252&gt;0),"n/a",Y252/X252-1)</f>
        <v>5.8686228742914404E-2</v>
      </c>
      <c r="Z253" s="16">
        <f t="shared" ref="Z253" si="4757">IF(AND(Y252&lt;0,Z252&gt;0),"n/a",Z252/Y252-1)</f>
        <v>6.2992125984252079E-2</v>
      </c>
      <c r="AA253" s="16">
        <f t="shared" ref="AA253" si="4758">IF(AND(Z252&lt;0,AA252&gt;0),"n/a",AA252/Z252-1)</f>
        <v>7.4074074074074181E-2</v>
      </c>
      <c r="AB253" s="16">
        <f t="shared" ref="AB253" si="4759">IF(AND(AA252&lt;0,AB252&gt;0),"n/a",AB252/AA252-1)</f>
        <v>8.2758620689655116E-2</v>
      </c>
      <c r="AC253" s="16">
        <f t="shared" ref="AC253" si="4760">IF(AND(AB252&lt;0,AC252&gt;0),"n/a",AC252/AB252-1)</f>
        <v>8.2802547770700619E-2</v>
      </c>
      <c r="AD253" s="16">
        <f t="shared" ref="AD253" si="4761">IF(AND(AC252&lt;0,AD252&gt;0),"n/a",AD252/AC252-1)</f>
        <v>0.10411764705882343</v>
      </c>
      <c r="AE253" s="16">
        <f t="shared" ref="AE253" si="4762">IF(AND(AD252&lt;0,AE252&gt;0),"n/a",AE252/AD252-1)</f>
        <v>0.10058604155567386</v>
      </c>
      <c r="AF253" s="16">
        <f t="shared" ref="AF253" si="4763">IF(AND(AE252&lt;0,AF252&gt;0),"n/a",AF252/AE252-1)</f>
        <v>0.12135734340207183</v>
      </c>
      <c r="AG253" s="16">
        <f t="shared" ref="AG253" si="4764">IF(AND(AF252&lt;0,AG252&gt;0),"n/a",AG252/AF252-1)</f>
        <v>8.3747032160587098E-2</v>
      </c>
      <c r="AH253" s="16">
        <f t="shared" ref="AH253" si="4765">IF(AND(AG252&lt;0,AH252&gt;0),"n/a",AH252/AG252-1)</f>
        <v>0.10503883688508275</v>
      </c>
      <c r="AI253" s="16">
        <f t="shared" ref="AI253" si="4766">IF(AND(AH252&lt;0,AI252&gt;0),"n/a",AI252/AH252-1)</f>
        <v>9.1305601614879883E-2</v>
      </c>
      <c r="AJ253" s="16">
        <f t="shared" ref="AJ253" si="4767">IF(AND(AI252&lt;0,AJ252&gt;0),"n/a",AJ252/AI252-1)</f>
        <v>0.11002477291494639</v>
      </c>
      <c r="AK253" s="16">
        <f t="shared" ref="AK253" si="4768">IF(AND(AJ252&lt;0,AK252&gt;0),"n/a",AK252/AJ252-1)</f>
        <v>5.8947806939237068E-2</v>
      </c>
      <c r="AL253" s="16">
        <f t="shared" ref="AL253" si="4769">IF(AND(AK252&lt;0,AL252&gt;0),"n/a",AL252/AK252-1)</f>
        <v>6.142692556270557E-2</v>
      </c>
      <c r="AM253" s="16">
        <f t="shared" ref="AM253" si="4770">IF(AND(AL252&lt;0,AM252&gt;0),"n/a",AM252/AL252-1)</f>
        <v>4.9718052577237604E-2</v>
      </c>
      <c r="AN253" s="16">
        <f t="shared" ref="AN253" si="4771">IF(AND(AM252&lt;0,AN252&gt;0),"n/a",AN252/AM252-1)</f>
        <v>8.521853168898641E-2</v>
      </c>
      <c r="AO253" s="16">
        <f t="shared" ref="AO253" si="4772">IF(AND(AN252&lt;0,AO252&gt;0),"n/a",AO252/AN252-1)</f>
        <v>4.4434115733209323E-2</v>
      </c>
      <c r="AP253" s="16">
        <f t="shared" ref="AP253" si="4773">IF(AND(AO252&lt;0,AP252&gt;0),"n/a",AP252/AO252-1)</f>
        <v>7.4006497263139126E-2</v>
      </c>
      <c r="AQ253" s="16">
        <f t="shared" ref="AQ253" si="4774">IF(AND(AP252&lt;0,AQ252&gt;0),"n/a",AQ252/AP252-1)</f>
        <v>8.8381536421645812E-2</v>
      </c>
      <c r="AR253" s="16">
        <f t="shared" ref="AR253" si="4775">IF(AND(AQ252&lt;0,AR252&gt;0),"n/a",AR252/AQ252-1)</f>
        <v>7.8406365401454403E-2</v>
      </c>
      <c r="AS253" s="16">
        <f t="shared" ref="AS253" si="4776">IF(AND(AR252&lt;0,AS252&gt;0),"n/a",AS252/AR252-1)</f>
        <v>3.44377173318271E-2</v>
      </c>
      <c r="AT253" s="16">
        <f t="shared" ref="AT253:BM253" si="4777">IF(AND(AS252&lt;0,AT252&gt;0),"n/a",AT252/AS252-1)</f>
        <v>3.498054740290768E-2</v>
      </c>
      <c r="AU253" s="16">
        <f t="shared" si="4777"/>
        <v>4.5339136742836406E-2</v>
      </c>
      <c r="AV253" s="16">
        <f t="shared" si="4777"/>
        <v>7.5279162197968486E-2</v>
      </c>
      <c r="AW253" s="16">
        <f t="shared" si="4777"/>
        <v>5.5634598178271322E-2</v>
      </c>
      <c r="AX253" s="16">
        <f t="shared" si="4777"/>
        <v>8.1075448103376413E-2</v>
      </c>
      <c r="AY253" s="16">
        <f t="shared" si="4777"/>
        <v>7.3877000192789755E-2</v>
      </c>
      <c r="AZ253" s="16">
        <f t="shared" si="4777"/>
        <v>4.5013344823046531E-2</v>
      </c>
      <c r="BA253" s="16">
        <f t="shared" si="4777"/>
        <v>-9.5288269922348956E-3</v>
      </c>
      <c r="BB253" s="16">
        <f t="shared" si="4777"/>
        <v>-0.10832311926181171</v>
      </c>
      <c r="BC253" s="34">
        <f t="shared" si="4777"/>
        <v>-7.3203309386103643E-2</v>
      </c>
      <c r="BD253" s="34">
        <f t="shared" si="4777"/>
        <v>-7.393415326924957E-2</v>
      </c>
      <c r="BE253" s="34">
        <f t="shared" si="4777"/>
        <v>1.7103573317216902E-2</v>
      </c>
      <c r="BF253" s="34">
        <f t="shared" si="4777"/>
        <v>2.9888438284534358E-2</v>
      </c>
      <c r="BG253" s="34">
        <f t="shared" si="4777"/>
        <v>2.1203248279940468E-2</v>
      </c>
      <c r="BH253" s="34">
        <f t="shared" si="4777"/>
        <v>2.2669811720504418E-2</v>
      </c>
      <c r="BI253" s="34">
        <f t="shared" si="4777"/>
        <v>2.2968344290370757E-2</v>
      </c>
      <c r="BJ253" s="34">
        <f t="shared" si="4777"/>
        <v>3.7358067695465014E-2</v>
      </c>
      <c r="BK253" s="34">
        <f t="shared" si="4777"/>
        <v>-1.157039852148789E-2</v>
      </c>
      <c r="BL253" s="34">
        <f t="shared" si="4777"/>
        <v>3.2984396602804722E-2</v>
      </c>
      <c r="BM253" s="34">
        <f t="shared" si="4777"/>
        <v>5.2899936265136116E-3</v>
      </c>
      <c r="CM253" s="91"/>
      <c r="CO253" s="91"/>
      <c r="CQ253" s="91"/>
      <c r="CS253" s="91"/>
      <c r="CU253" s="91"/>
      <c r="CV253" s="91"/>
      <c r="CW253" s="91"/>
      <c r="CX253" s="91"/>
      <c r="CY253" s="91"/>
      <c r="CZ253" s="91"/>
      <c r="DA253" s="91"/>
      <c r="DC253" s="91"/>
      <c r="DD253" s="91"/>
      <c r="DE253" s="91"/>
      <c r="DF253" s="91"/>
      <c r="DG253" s="91"/>
      <c r="DH253" s="91"/>
    </row>
    <row r="254" spans="1:112" ht="12" hidden="1" outlineLevel="1" x14ac:dyDescent="0.3">
      <c r="A254" s="1" t="s">
        <v>2</v>
      </c>
      <c r="B254" s="302"/>
      <c r="C254" s="302"/>
      <c r="D254" s="302"/>
      <c r="E254" s="15" t="s">
        <v>65</v>
      </c>
      <c r="F254" s="15" t="s">
        <v>65</v>
      </c>
      <c r="G254" s="15" t="s">
        <v>65</v>
      </c>
      <c r="H254" s="15" t="s">
        <v>65</v>
      </c>
      <c r="I254" s="16">
        <f>IF(AND(E252&lt;0,I252&gt;0),"n/a",I252/E252-1)</f>
        <v>0.50446638457921966</v>
      </c>
      <c r="J254" s="16">
        <f t="shared" ref="J254:BM254" si="4778">IF(AND(F252&lt;0,J252&gt;0),"n/a",J252/F252-1)</f>
        <v>0.45577951460304411</v>
      </c>
      <c r="K254" s="16">
        <f t="shared" si="4778"/>
        <v>0.49417512213453585</v>
      </c>
      <c r="L254" s="16">
        <f t="shared" si="4778"/>
        <v>0.46416497633536169</v>
      </c>
      <c r="M254" s="16">
        <f t="shared" si="4778"/>
        <v>0.44343749999999993</v>
      </c>
      <c r="N254" s="16">
        <f t="shared" si="4778"/>
        <v>0.38457191296976556</v>
      </c>
      <c r="O254" s="16">
        <f t="shared" si="4778"/>
        <v>0.3329979879275653</v>
      </c>
      <c r="P254" s="16">
        <f t="shared" si="4778"/>
        <v>0.33918263680443306</v>
      </c>
      <c r="Q254" s="16">
        <f t="shared" si="4778"/>
        <v>0.3719419787832865</v>
      </c>
      <c r="R254" s="16">
        <f t="shared" si="4778"/>
        <v>0.3899999999999999</v>
      </c>
      <c r="S254" s="16">
        <f t="shared" si="4778"/>
        <v>0.35754716981132084</v>
      </c>
      <c r="T254" s="16">
        <f t="shared" si="4778"/>
        <v>0.43931034482758613</v>
      </c>
      <c r="U254" s="16">
        <f t="shared" si="4778"/>
        <v>0.45163326495186995</v>
      </c>
      <c r="V254" s="16">
        <f t="shared" si="4778"/>
        <v>0.48025253266774337</v>
      </c>
      <c r="W254" s="16">
        <f t="shared" si="4778"/>
        <v>0.52258512856150108</v>
      </c>
      <c r="X254" s="16">
        <f t="shared" si="4778"/>
        <v>0.43699089602299956</v>
      </c>
      <c r="Y254" s="16">
        <f t="shared" si="4778"/>
        <v>0.38058484617893251</v>
      </c>
      <c r="Z254" s="16">
        <f t="shared" si="4778"/>
        <v>0.33902003570720085</v>
      </c>
      <c r="AA254" s="16">
        <f t="shared" si="4778"/>
        <v>0.3235965312642628</v>
      </c>
      <c r="AB254" s="16">
        <f t="shared" si="4778"/>
        <v>0.30876958986328784</v>
      </c>
      <c r="AC254" s="16">
        <f t="shared" si="4778"/>
        <v>0.3385826771653544</v>
      </c>
      <c r="AD254" s="16">
        <f t="shared" si="4778"/>
        <v>0.39037037037037048</v>
      </c>
      <c r="AE254" s="16">
        <f t="shared" si="4778"/>
        <v>0.42468965517241375</v>
      </c>
      <c r="AF254" s="16">
        <f t="shared" si="4778"/>
        <v>0.47547770700636938</v>
      </c>
      <c r="AG254" s="16">
        <f t="shared" si="4778"/>
        <v>0.47676470588235298</v>
      </c>
      <c r="AH254" s="16">
        <f t="shared" si="4778"/>
        <v>0.47799680340969641</v>
      </c>
      <c r="AI254" s="16">
        <f t="shared" si="4778"/>
        <v>0.46553393358505191</v>
      </c>
      <c r="AJ254" s="16">
        <f t="shared" si="4778"/>
        <v>0.45072307360241748</v>
      </c>
      <c r="AK254" s="16">
        <f t="shared" si="4778"/>
        <v>0.41752638916550477</v>
      </c>
      <c r="AL254" s="16">
        <f t="shared" si="4778"/>
        <v>0.36158171725182031</v>
      </c>
      <c r="AM254" s="16">
        <f t="shared" si="4778"/>
        <v>0.30969446738232875</v>
      </c>
      <c r="AN254" s="16">
        <f t="shared" si="4778"/>
        <v>0.28042611438433607</v>
      </c>
      <c r="AO254" s="16">
        <f t="shared" si="4778"/>
        <v>0.26287689324753427</v>
      </c>
      <c r="AP254" s="16">
        <f t="shared" si="4778"/>
        <v>0.27784396261880184</v>
      </c>
      <c r="AQ254" s="16">
        <f t="shared" si="4778"/>
        <v>0.32490983833951215</v>
      </c>
      <c r="AR254" s="16">
        <f t="shared" si="4778"/>
        <v>0.31659307459911679</v>
      </c>
      <c r="AS254" s="16">
        <f t="shared" si="4778"/>
        <v>0.30399181166837264</v>
      </c>
      <c r="AT254" s="16">
        <f t="shared" si="4778"/>
        <v>0.2566089334548769</v>
      </c>
      <c r="AU254" s="16">
        <f t="shared" si="4778"/>
        <v>0.2069136178474893</v>
      </c>
      <c r="AV254" s="16">
        <f t="shared" si="4778"/>
        <v>0.20341376449614312</v>
      </c>
      <c r="AW254" s="16">
        <f t="shared" si="4778"/>
        <v>0.22807316906695796</v>
      </c>
      <c r="AX254" s="16">
        <f t="shared" si="4778"/>
        <v>0.28276783064595912</v>
      </c>
      <c r="AY254" s="16">
        <f t="shared" si="4778"/>
        <v>0.31778752129203203</v>
      </c>
      <c r="AZ254" s="16">
        <f t="shared" si="4778"/>
        <v>0.28069583583906588</v>
      </c>
      <c r="BA254" s="16">
        <f t="shared" si="4778"/>
        <v>0.20163957204390726</v>
      </c>
      <c r="BB254" s="16">
        <f t="shared" si="4778"/>
        <v>-8.8811773022299256E-3</v>
      </c>
      <c r="BC254" s="34">
        <f t="shared" si="4778"/>
        <v>-0.14462676385049011</v>
      </c>
      <c r="BD254" s="34">
        <f t="shared" si="4778"/>
        <v>-0.24198868451794675</v>
      </c>
      <c r="BE254" s="34">
        <f t="shared" si="4778"/>
        <v>-0.22160680835318336</v>
      </c>
      <c r="BF254" s="34">
        <f t="shared" si="4778"/>
        <v>-0.10095443110200486</v>
      </c>
      <c r="BG254" s="34">
        <f t="shared" si="4778"/>
        <v>-9.3746939232394189E-3</v>
      </c>
      <c r="BH254" s="34">
        <f t="shared" si="4778"/>
        <v>9.3963889098738429E-2</v>
      </c>
      <c r="BI254" s="34">
        <f t="shared" si="4778"/>
        <v>0.10027184812157408</v>
      </c>
      <c r="BJ254" s="34">
        <f t="shared" si="4778"/>
        <v>0.10825195805507071</v>
      </c>
      <c r="BK254" s="34">
        <f t="shared" si="4778"/>
        <v>7.2684642438452629E-2</v>
      </c>
      <c r="BL254" s="34">
        <f t="shared" si="4778"/>
        <v>8.3503673830175096E-2</v>
      </c>
      <c r="BM254" s="34">
        <f t="shared" si="4778"/>
        <v>6.4779186412302403E-2</v>
      </c>
      <c r="CM254" s="91"/>
      <c r="CO254" s="91"/>
      <c r="CQ254" s="91"/>
      <c r="CS254" s="91"/>
      <c r="CU254" s="91"/>
      <c r="CV254" s="91"/>
      <c r="CW254" s="91"/>
      <c r="CX254" s="91"/>
      <c r="CY254" s="91"/>
      <c r="CZ254" s="91"/>
      <c r="DA254" s="91"/>
      <c r="DC254" s="91"/>
      <c r="DD254" s="91"/>
      <c r="DE254" s="91"/>
      <c r="DF254" s="91"/>
      <c r="DG254" s="91"/>
      <c r="DH254" s="91"/>
    </row>
    <row r="255" spans="1:112" ht="12" hidden="1" outlineLevel="1" x14ac:dyDescent="0.3">
      <c r="A255" s="1" t="s">
        <v>86</v>
      </c>
      <c r="B255" s="302"/>
      <c r="C255" s="302"/>
      <c r="D255" s="302"/>
      <c r="E255" s="15" t="s">
        <v>65</v>
      </c>
      <c r="F255" s="15" t="s">
        <v>65</v>
      </c>
      <c r="G255" s="15" t="s">
        <v>65</v>
      </c>
      <c r="H255" s="15" t="s">
        <v>65</v>
      </c>
      <c r="I255" s="28">
        <f t="shared" ref="I255:AW255" si="4779">I254/I159</f>
        <v>0.92102138796068633</v>
      </c>
      <c r="J255" s="28">
        <f t="shared" si="4779"/>
        <v>1.0206362580109509</v>
      </c>
      <c r="K255" s="28">
        <f t="shared" si="4779"/>
        <v>1.5290744539037346</v>
      </c>
      <c r="L255" s="28">
        <f t="shared" si="4779"/>
        <v>1.4371085634020104</v>
      </c>
      <c r="M255" s="28">
        <f t="shared" si="4779"/>
        <v>1.1046868116740087</v>
      </c>
      <c r="N255" s="28">
        <f t="shared" si="4779"/>
        <v>1.0164921777596649</v>
      </c>
      <c r="O255" s="28">
        <f t="shared" si="4779"/>
        <v>0.62639571741836431</v>
      </c>
      <c r="P255" s="28">
        <f t="shared" si="4779"/>
        <v>0.56785754481490969</v>
      </c>
      <c r="Q255" s="28">
        <f t="shared" si="4779"/>
        <v>0.58952803637150908</v>
      </c>
      <c r="R255" s="28">
        <f t="shared" si="4779"/>
        <v>0.54465517241379291</v>
      </c>
      <c r="S255" s="28">
        <f t="shared" si="4779"/>
        <v>0.59091432895891027</v>
      </c>
      <c r="T255" s="28">
        <f t="shared" si="4779"/>
        <v>0.74612439357406368</v>
      </c>
      <c r="U255" s="28">
        <f t="shared" si="4779"/>
        <v>0.92217376769398418</v>
      </c>
      <c r="V255" s="28">
        <f t="shared" si="4779"/>
        <v>1.1542668940775156</v>
      </c>
      <c r="W255" s="28">
        <f t="shared" si="4779"/>
        <v>1.3433946326095128</v>
      </c>
      <c r="X255" s="28">
        <f t="shared" si="4779"/>
        <v>1.0783373189227021</v>
      </c>
      <c r="Y255" s="28">
        <f t="shared" si="4779"/>
        <v>0.73649861438948183</v>
      </c>
      <c r="Z255" s="28">
        <f t="shared" si="4779"/>
        <v>0.65315279309984364</v>
      </c>
      <c r="AA255" s="28">
        <f t="shared" si="4779"/>
        <v>0.54635638236012951</v>
      </c>
      <c r="AB255" s="28">
        <f t="shared" si="4779"/>
        <v>0.55369399361540184</v>
      </c>
      <c r="AC255" s="28">
        <f t="shared" si="4779"/>
        <v>0.6663279707961034</v>
      </c>
      <c r="AD255" s="28">
        <f t="shared" si="4779"/>
        <v>0.79282012578616368</v>
      </c>
      <c r="AE255" s="28">
        <f t="shared" si="4779"/>
        <v>0.9474185860276102</v>
      </c>
      <c r="AF255" s="28">
        <f t="shared" si="4779"/>
        <v>1.0049967451979667</v>
      </c>
      <c r="AG255" s="28">
        <f t="shared" si="4779"/>
        <v>1.0088446538836529</v>
      </c>
      <c r="AH255" s="28">
        <f t="shared" si="4779"/>
        <v>0.97592026562955803</v>
      </c>
      <c r="AI255" s="28">
        <f t="shared" si="4779"/>
        <v>1.1097805102164373</v>
      </c>
      <c r="AJ255" s="28">
        <f t="shared" si="4779"/>
        <v>1.3695404248796017</v>
      </c>
      <c r="AK255" s="28">
        <f t="shared" si="4779"/>
        <v>1.3739605074213412</v>
      </c>
      <c r="AL255" s="28">
        <f t="shared" si="4779"/>
        <v>1.3907704367197946</v>
      </c>
      <c r="AM255" s="28">
        <f t="shared" si="4779"/>
        <v>1.1212388830033089</v>
      </c>
      <c r="AN255" s="28">
        <f t="shared" si="4779"/>
        <v>0.980741215835358</v>
      </c>
      <c r="AO255" s="28">
        <f t="shared" si="4779"/>
        <v>1.066770578788099</v>
      </c>
      <c r="AP255" s="28">
        <f t="shared" si="4779"/>
        <v>1.5748321144374724</v>
      </c>
      <c r="AQ255" s="28">
        <f t="shared" si="4779"/>
        <v>3.0453872191406228</v>
      </c>
      <c r="AR255" s="28">
        <f t="shared" si="4779"/>
        <v>1.4637247126305946</v>
      </c>
      <c r="AS255" s="28">
        <f t="shared" si="4779"/>
        <v>0.91684626231654232</v>
      </c>
      <c r="AT255" s="28">
        <f t="shared" si="4779"/>
        <v>0.53965765386402087</v>
      </c>
      <c r="AU255" s="28">
        <f t="shared" si="4779"/>
        <v>0.37214579179172586</v>
      </c>
      <c r="AV255" s="28">
        <f t="shared" si="4779"/>
        <v>0.57921664770984005</v>
      </c>
      <c r="AW255" s="28">
        <f t="shared" si="4779"/>
        <v>1.1435024115105634</v>
      </c>
      <c r="AX255" s="28">
        <f t="shared" ref="AX255:AY255" si="4780">AX254/AX159</f>
        <v>4.2604012065834151</v>
      </c>
      <c r="AY255" s="28">
        <f t="shared" si="4780"/>
        <v>-36.236501006307556</v>
      </c>
      <c r="AZ255" s="28">
        <f t="shared" ref="AZ255:BA255" si="4781">AZ254/AZ159</f>
        <v>-6.2831683624161254</v>
      </c>
      <c r="BA255" s="28">
        <f t="shared" si="4781"/>
        <v>-4.5082377359165982</v>
      </c>
      <c r="BB255" s="28">
        <f t="shared" ref="BB255:BC255" si="4782">BB254/BB159</f>
        <v>-0.33630379396286547</v>
      </c>
      <c r="BC255" s="28">
        <f t="shared" si="4782"/>
        <v>-1.3120656555551864</v>
      </c>
      <c r="BD255" s="28">
        <f t="shared" ref="BD255:BE255" si="4783">BD254/BD159</f>
        <v>-1.0426732591309666</v>
      </c>
      <c r="BE255" s="28">
        <f t="shared" si="4783"/>
        <v>-0.89705298145987167</v>
      </c>
      <c r="BF255" s="28">
        <f t="shared" ref="BF255:BG255" si="4784">BF254/BF159</f>
        <v>-0.37027396657066947</v>
      </c>
      <c r="BG255" s="28">
        <f t="shared" si="4784"/>
        <v>-4.2418103909748033E-2</v>
      </c>
      <c r="BH255" s="28">
        <f t="shared" ref="BH255:BI255" si="4785">BH254/BH159</f>
        <v>0.49798090286598223</v>
      </c>
      <c r="BI255" s="28">
        <f t="shared" si="4785"/>
        <v>0.48610153492923125</v>
      </c>
      <c r="BJ255" s="28">
        <f t="shared" ref="BJ255:BK255" si="4786">BJ254/BJ159</f>
        <v>0.67354926282601135</v>
      </c>
      <c r="BK255" s="28">
        <f t="shared" si="4786"/>
        <v>0.33627728415781927</v>
      </c>
      <c r="BL255" s="28">
        <f t="shared" ref="BL255:BM255" si="4787">BL254/BL159</f>
        <v>0.31815738450135905</v>
      </c>
      <c r="BM255" s="28">
        <f t="shared" si="4787"/>
        <v>0.27236191645457514</v>
      </c>
      <c r="CM255" s="91"/>
      <c r="CO255" s="91"/>
      <c r="CQ255" s="91"/>
      <c r="CS255" s="91"/>
      <c r="CU255" s="91"/>
      <c r="CV255" s="91"/>
      <c r="CW255" s="91"/>
      <c r="CX255" s="91"/>
      <c r="CY255" s="91"/>
      <c r="CZ255" s="91"/>
      <c r="DA255" s="91"/>
      <c r="DC255" s="91"/>
      <c r="DD255" s="91"/>
      <c r="DE255" s="91"/>
      <c r="DF255" s="91"/>
      <c r="DG255" s="91"/>
      <c r="DH255" s="91"/>
    </row>
    <row r="256" spans="1:112" hidden="1" outlineLevel="1" x14ac:dyDescent="0.25">
      <c r="A256" s="1" t="s">
        <v>87</v>
      </c>
      <c r="B256" s="302"/>
      <c r="C256" s="302"/>
      <c r="D256" s="302"/>
      <c r="E256" s="17">
        <f>E$157/E252*1000</f>
        <v>343.55900329102025</v>
      </c>
      <c r="F256" s="17">
        <f t="shared" ref="F256:AT256" si="4788">F$157/F252*1000</f>
        <v>300.80213903743311</v>
      </c>
      <c r="G256" s="17">
        <f t="shared" si="4788"/>
        <v>336.18940248027053</v>
      </c>
      <c r="H256" s="17">
        <f t="shared" si="4788"/>
        <v>322.51521298174441</v>
      </c>
      <c r="I256" s="17">
        <f t="shared" si="4788"/>
        <v>353.4375</v>
      </c>
      <c r="J256" s="17">
        <f t="shared" si="4788"/>
        <v>298.89799378355463</v>
      </c>
      <c r="K256" s="17">
        <f t="shared" si="4788"/>
        <v>297.71680080482901</v>
      </c>
      <c r="L256" s="17">
        <f t="shared" si="4788"/>
        <v>291.41722465943207</v>
      </c>
      <c r="M256" s="17">
        <f t="shared" si="4788"/>
        <v>343.14786750378869</v>
      </c>
      <c r="N256" s="17">
        <f t="shared" si="4788"/>
        <v>297.55102040816325</v>
      </c>
      <c r="O256" s="17">
        <f t="shared" si="4788"/>
        <v>342.07547169811318</v>
      </c>
      <c r="P256" s="17">
        <f t="shared" si="4788"/>
        <v>347.58620689655174</v>
      </c>
      <c r="Q256" s="17">
        <f t="shared" si="4788"/>
        <v>407.92172952501181</v>
      </c>
      <c r="R256" s="17">
        <f t="shared" si="4788"/>
        <v>367.34693877551024</v>
      </c>
      <c r="S256" s="17">
        <f t="shared" si="4788"/>
        <v>404.44753300903409</v>
      </c>
      <c r="T256" s="17">
        <f t="shared" si="4788"/>
        <v>383.68471490177285</v>
      </c>
      <c r="U256" s="17">
        <f t="shared" si="4788"/>
        <v>418.63246005000542</v>
      </c>
      <c r="V256" s="17">
        <f t="shared" si="4788"/>
        <v>351.41836937115653</v>
      </c>
      <c r="W256" s="17">
        <f t="shared" si="4788"/>
        <v>368.96394340483795</v>
      </c>
      <c r="X256" s="17">
        <f t="shared" si="4788"/>
        <v>375.20840280093364</v>
      </c>
      <c r="Y256" s="17">
        <f t="shared" si="4788"/>
        <v>459.9212598425197</v>
      </c>
      <c r="Z256" s="17">
        <f t="shared" si="4788"/>
        <v>398.66666666666669</v>
      </c>
      <c r="AA256" s="17">
        <f t="shared" si="4788"/>
        <v>443.86206896551721</v>
      </c>
      <c r="AB256" s="17">
        <f t="shared" si="4788"/>
        <v>446.56050955414014</v>
      </c>
      <c r="AC256" s="17">
        <f t="shared" si="4788"/>
        <v>518.17647058823536</v>
      </c>
      <c r="AD256" s="17">
        <f t="shared" si="4788"/>
        <v>427.91688865210443</v>
      </c>
      <c r="AE256" s="17">
        <f t="shared" si="4788"/>
        <v>451.20534417659019</v>
      </c>
      <c r="AF256" s="17">
        <f t="shared" si="4788"/>
        <v>445.8450248219296</v>
      </c>
      <c r="AG256" s="17">
        <f t="shared" si="4788"/>
        <v>516.70981876120288</v>
      </c>
      <c r="AH256" s="17">
        <f t="shared" si="4788"/>
        <v>431.33155504289527</v>
      </c>
      <c r="AI256" s="17">
        <f t="shared" si="4788"/>
        <v>437.02725020644095</v>
      </c>
      <c r="AJ256" s="17">
        <f t="shared" si="4788"/>
        <v>408.46872582276973</v>
      </c>
      <c r="AK256" s="17">
        <f t="shared" si="4788"/>
        <v>475.28591901537078</v>
      </c>
      <c r="AL256" s="17">
        <f t="shared" si="4788"/>
        <v>399.14753924761072</v>
      </c>
      <c r="AM256" s="17">
        <f t="shared" si="4788"/>
        <v>425.85306801846104</v>
      </c>
      <c r="AN256" s="17">
        <f t="shared" si="4788"/>
        <v>410.22542412270508</v>
      </c>
      <c r="AO256" s="17">
        <f t="shared" si="4788"/>
        <v>469.09349828668064</v>
      </c>
      <c r="AP256" s="17">
        <f t="shared" si="4788"/>
        <v>367.46913068699763</v>
      </c>
      <c r="AQ256" s="17">
        <f t="shared" si="4788"/>
        <v>355.71249095823657</v>
      </c>
      <c r="AR256" s="17">
        <f t="shared" si="4788"/>
        <v>378.97375249324841</v>
      </c>
      <c r="AS256" s="17">
        <f t="shared" si="4788"/>
        <v>479.01167155825539</v>
      </c>
      <c r="AT256" s="17">
        <f t="shared" si="4788"/>
        <v>431.4801991624625</v>
      </c>
      <c r="AU256" s="17">
        <f t="shared" ref="AU256:AV256" si="4789">AU$157/AU252*1000</f>
        <v>458.59882657245601</v>
      </c>
      <c r="AV256" s="17">
        <f t="shared" si="4789"/>
        <v>425.51006937823604</v>
      </c>
      <c r="AW256" s="17">
        <f t="shared" ref="AW256:AX256" si="4790">AW$157/AW252*1000</f>
        <v>467.84771432541339</v>
      </c>
      <c r="AX256" s="17">
        <f t="shared" si="4790"/>
        <v>358.69160079686395</v>
      </c>
      <c r="AY256" s="17">
        <f t="shared" ref="AY256:AZ256" si="4791">AY$157/AY252*1000</f>
        <v>344.9546994123491</v>
      </c>
      <c r="AZ256" s="17">
        <f t="shared" si="4791"/>
        <v>317.4061433447099</v>
      </c>
      <c r="BA256" s="17">
        <f t="shared" ref="BA256:BB256" si="4792">BA$157/BA252*1000</f>
        <v>371.92710621863512</v>
      </c>
      <c r="BB256" s="17">
        <f t="shared" si="4792"/>
        <v>371.4630287626112</v>
      </c>
      <c r="BC256" s="42">
        <f t="shared" ref="BC256:BD256" si="4793">BC$157/BC252*1000</f>
        <v>447.73258335781946</v>
      </c>
      <c r="BD256" s="42">
        <f t="shared" si="4793"/>
        <v>515.91750396615544</v>
      </c>
      <c r="BE256" s="42">
        <f t="shared" ref="BE256:BF256" si="4794">BE$157/BE252*1000</f>
        <v>595.85245925991944</v>
      </c>
      <c r="BF256" s="42">
        <f t="shared" si="4794"/>
        <v>525.82613336410441</v>
      </c>
      <c r="BG256" s="42">
        <f t="shared" ref="BG256:BH256" si="4795">BG$157/BG252*1000</f>
        <v>551.85807709148435</v>
      </c>
      <c r="BH256" s="42">
        <f t="shared" si="4795"/>
        <v>560.59057510634773</v>
      </c>
      <c r="BI256" s="42">
        <f t="shared" ref="BI256:BJ256" si="4796">BI$157/BI252*1000</f>
        <v>653.25988631914345</v>
      </c>
      <c r="BJ256" s="42">
        <f t="shared" si="4796"/>
        <v>550.71973345133665</v>
      </c>
      <c r="BK256" s="42">
        <f t="shared" ref="BK256:BL256" si="4797">BK$157/BK252*1000</f>
        <v>625.66330897359933</v>
      </c>
      <c r="BL256" s="42">
        <f t="shared" si="4797"/>
        <v>653.18036966220529</v>
      </c>
      <c r="BM256" s="42">
        <f t="shared" ref="BM256" si="4798">BM$157/BM252*1000</f>
        <v>759.43701261649653</v>
      </c>
      <c r="CM256" s="91"/>
      <c r="CO256" s="91"/>
      <c r="CQ256" s="91"/>
      <c r="CS256" s="91"/>
      <c r="CU256" s="91"/>
      <c r="CV256" s="91"/>
      <c r="CW256" s="91"/>
      <c r="CX256" s="91"/>
      <c r="CY256" s="91"/>
      <c r="CZ256" s="91"/>
      <c r="DA256" s="91"/>
      <c r="DC256" s="91"/>
      <c r="DD256" s="91"/>
      <c r="DE256" s="91"/>
      <c r="DF256" s="91"/>
      <c r="DG256" s="91"/>
      <c r="DH256" s="91"/>
    </row>
    <row r="257" spans="1:112" collapsed="1" x14ac:dyDescent="0.25">
      <c r="F257" s="13"/>
      <c r="G257" s="13"/>
      <c r="H257" s="13"/>
      <c r="I257" s="13"/>
      <c r="J257" s="13"/>
      <c r="K257" s="13"/>
      <c r="L257" s="13"/>
      <c r="M257" s="13"/>
      <c r="N257" s="13"/>
      <c r="O257" s="13"/>
      <c r="P257" s="13"/>
      <c r="Q257" s="13"/>
      <c r="R257" s="13"/>
      <c r="S257" s="13"/>
      <c r="T257" s="13"/>
      <c r="U257" s="13"/>
      <c r="V257" s="13"/>
      <c r="W257" s="13"/>
      <c r="X257" s="13"/>
      <c r="Y257" s="13"/>
      <c r="Z257" s="13"/>
      <c r="AA257" s="13"/>
      <c r="AB257" s="13"/>
      <c r="AC257" s="13"/>
      <c r="AD257" s="13"/>
      <c r="AE257" s="13"/>
      <c r="AF257" s="13"/>
      <c r="AG257" s="13"/>
      <c r="AH257" s="13"/>
      <c r="AI257" s="13"/>
      <c r="AJ257" s="13"/>
      <c r="AK257" s="13"/>
      <c r="AL257" s="13"/>
      <c r="AM257" s="13"/>
      <c r="AN257" s="13"/>
      <c r="AO257" s="13"/>
      <c r="AP257" s="13"/>
      <c r="AQ257" s="13"/>
      <c r="AR257" s="13"/>
      <c r="AS257" s="13"/>
      <c r="AT257" s="13"/>
      <c r="AU257" s="13"/>
      <c r="AV257" s="13"/>
      <c r="AW257" s="13"/>
      <c r="AX257" s="13"/>
      <c r="AY257" s="13"/>
      <c r="AZ257" s="13"/>
      <c r="BA257" s="13"/>
      <c r="BB257" s="13"/>
      <c r="BC257" s="13"/>
      <c r="BD257" s="13"/>
      <c r="BE257" s="13"/>
      <c r="BF257" s="13"/>
      <c r="BG257" s="13"/>
      <c r="BH257" s="13"/>
      <c r="BI257" s="13"/>
      <c r="BJ257" s="13"/>
      <c r="BK257" s="13"/>
      <c r="BL257" s="13"/>
      <c r="BM257" s="13"/>
      <c r="CM257" s="91"/>
      <c r="CO257" s="91"/>
      <c r="CQ257" s="91"/>
      <c r="CS257" s="91"/>
      <c r="CU257" s="91"/>
      <c r="CV257" s="91"/>
      <c r="CW257" s="91"/>
      <c r="CX257" s="91"/>
      <c r="CY257" s="91"/>
      <c r="CZ257" s="91"/>
      <c r="DA257" s="91"/>
      <c r="DC257" s="91"/>
      <c r="DD257" s="91"/>
      <c r="DE257" s="91"/>
      <c r="DF257" s="91"/>
      <c r="DG257" s="91"/>
      <c r="DH257" s="91"/>
    </row>
    <row r="258" spans="1:112" x14ac:dyDescent="0.25">
      <c r="A258" s="1" t="s">
        <v>207</v>
      </c>
      <c r="B258" s="9">
        <v>-4.5</v>
      </c>
      <c r="C258" s="9">
        <v>-5</v>
      </c>
      <c r="D258" s="9">
        <v>-3.5</v>
      </c>
      <c r="E258" s="9">
        <v>-11</v>
      </c>
      <c r="F258" s="9">
        <v>10</v>
      </c>
      <c r="G258" s="9">
        <v>-8</v>
      </c>
      <c r="H258" s="9">
        <v>-35</v>
      </c>
      <c r="I258" s="9">
        <v>-27.9</v>
      </c>
      <c r="J258" s="9">
        <v>1.2000000000000011</v>
      </c>
      <c r="K258" s="9">
        <v>-22.3</v>
      </c>
      <c r="L258" s="9">
        <v>-4.8</v>
      </c>
      <c r="M258" s="9">
        <v>-18</v>
      </c>
      <c r="N258" s="9">
        <v>-20</v>
      </c>
      <c r="O258" s="9">
        <v>-17</v>
      </c>
      <c r="P258" s="9">
        <v>-10</v>
      </c>
      <c r="Q258" s="9">
        <v>-3</v>
      </c>
      <c r="R258" s="9">
        <v>0</v>
      </c>
      <c r="S258" s="9">
        <v>-4</v>
      </c>
      <c r="T258" s="9">
        <v>-61</v>
      </c>
      <c r="U258" s="9">
        <v>-19</v>
      </c>
      <c r="V258" s="9">
        <v>-1</v>
      </c>
      <c r="W258" s="9">
        <v>0</v>
      </c>
      <c r="X258" s="9">
        <v>-27</v>
      </c>
      <c r="Y258" s="9">
        <v>-3</v>
      </c>
      <c r="Z258" s="9">
        <v>56</v>
      </c>
      <c r="AA258" s="9">
        <v>20</v>
      </c>
      <c r="AB258" s="9">
        <v>47</v>
      </c>
      <c r="AC258" s="9">
        <v>-33</v>
      </c>
      <c r="AD258" s="9">
        <v>81</v>
      </c>
      <c r="AE258" s="9">
        <v>87</v>
      </c>
      <c r="AF258" s="9">
        <v>114</v>
      </c>
      <c r="AG258" s="9">
        <v>110</v>
      </c>
      <c r="AH258" s="9">
        <v>161</v>
      </c>
      <c r="AI258" s="9">
        <v>5</v>
      </c>
      <c r="AJ258" s="9">
        <v>131</v>
      </c>
      <c r="AK258" s="9">
        <v>151</v>
      </c>
      <c r="AL258" s="9">
        <v>165</v>
      </c>
      <c r="AM258" s="9">
        <v>206</v>
      </c>
      <c r="AN258" s="9">
        <v>144</v>
      </c>
      <c r="AO258" s="9">
        <v>311</v>
      </c>
      <c r="AP258" s="9">
        <v>-32</v>
      </c>
      <c r="AQ258" s="9">
        <v>168</v>
      </c>
      <c r="AR258" s="9">
        <v>93</v>
      </c>
      <c r="AS258" s="9">
        <v>280</v>
      </c>
      <c r="AT258" s="9">
        <v>125</v>
      </c>
      <c r="AU258" s="9">
        <v>146</v>
      </c>
      <c r="AV258" s="9">
        <v>142</v>
      </c>
      <c r="AW258" s="9">
        <v>117</v>
      </c>
      <c r="AX258" s="9">
        <v>384</v>
      </c>
      <c r="AY258" s="9">
        <v>-172</v>
      </c>
      <c r="AZ258" s="9">
        <v>-88</v>
      </c>
      <c r="BA258" s="9">
        <v>-250</v>
      </c>
      <c r="BB258" s="9">
        <v>80</v>
      </c>
      <c r="BC258" s="9">
        <v>-99</v>
      </c>
      <c r="BD258" s="9">
        <v>272</v>
      </c>
      <c r="BE258" s="9">
        <v>424</v>
      </c>
      <c r="BF258" s="9">
        <v>365</v>
      </c>
      <c r="BG258" s="9">
        <v>259</v>
      </c>
      <c r="BH258" s="9">
        <v>472</v>
      </c>
      <c r="BI258" s="9">
        <v>188</v>
      </c>
      <c r="BJ258" s="9">
        <v>827</v>
      </c>
      <c r="BK258" s="9">
        <v>93</v>
      </c>
      <c r="BL258" s="9">
        <v>1128</v>
      </c>
      <c r="BM258" s="9">
        <v>609</v>
      </c>
      <c r="BN258" s="13">
        <f>'Debt &amp; Interest'!BN26</f>
        <v>353.41694783573809</v>
      </c>
      <c r="BO258" s="13">
        <f>'Debt &amp; Interest'!BO26</f>
        <v>482.83585420666242</v>
      </c>
      <c r="BP258" s="13">
        <f>'Debt &amp; Interest'!BP26</f>
        <v>467.70659049978366</v>
      </c>
      <c r="BQ258" s="13">
        <f>'Debt &amp; Interest'!BQ26</f>
        <v>418.51681582062832</v>
      </c>
      <c r="BR258" s="13">
        <f>'Debt &amp; Interest'!BR26</f>
        <v>535.57946698835599</v>
      </c>
      <c r="BS258" s="13">
        <f>'Debt &amp; Interest'!BS26</f>
        <v>552.23518068666135</v>
      </c>
      <c r="BT258" s="13">
        <f>'Debt &amp; Interest'!BT26</f>
        <v>541.31688218837621</v>
      </c>
      <c r="BU258" s="13">
        <f>'Debt &amp; Interest'!BU26</f>
        <v>476.21200188124732</v>
      </c>
      <c r="BV258" s="13">
        <f>'Debt &amp; Interest'!BV26</f>
        <v>646.71685617850335</v>
      </c>
      <c r="BW258" s="13">
        <f>'Debt &amp; Interest'!BW26</f>
        <v>631.29002329619289</v>
      </c>
      <c r="BX258" s="13">
        <f>'Debt &amp; Interest'!BX26</f>
        <v>670.33557459217991</v>
      </c>
      <c r="BY258" s="13">
        <f>'Debt &amp; Interest'!BY26</f>
        <v>630.82920685997442</v>
      </c>
      <c r="BZ258" s="13">
        <f>'Debt &amp; Interest'!BZ26</f>
        <v>877.81159712123826</v>
      </c>
      <c r="CA258" s="13">
        <f>'Debt &amp; Interest'!CA26</f>
        <v>824.08455736067754</v>
      </c>
      <c r="CB258" s="13">
        <f>'Debt &amp; Interest'!CB26</f>
        <v>919.14319721446714</v>
      </c>
      <c r="CC258" s="13">
        <f>'Debt &amp; Interest'!CC26</f>
        <v>915.36205551932994</v>
      </c>
      <c r="CD258" s="13">
        <f>'Debt &amp; Interest'!CD26</f>
        <v>1261.5031813806809</v>
      </c>
      <c r="CE258" s="13">
        <f>'Debt &amp; Interest'!CE26</f>
        <v>1155.5909238787563</v>
      </c>
      <c r="CF258" s="13">
        <f>'Debt &amp; Interest'!CF26</f>
        <v>1308.9832236679267</v>
      </c>
      <c r="CG258" s="13">
        <f>'Debt &amp; Interest'!CG26</f>
        <v>1345.336979626629</v>
      </c>
      <c r="CH258" s="13">
        <f>'Debt &amp; Interest'!CH26</f>
        <v>1791.8075830982129</v>
      </c>
      <c r="CI258" s="13">
        <f>'Debt &amp; Interest'!CI26</f>
        <v>1607.1929631486132</v>
      </c>
      <c r="CJ258" s="13">
        <f>'Debt &amp; Interest'!CJ26</f>
        <v>1835.4949602133483</v>
      </c>
      <c r="CK258" s="13">
        <f>'Debt &amp; Interest'!CK26</f>
        <v>1933.3407455974625</v>
      </c>
      <c r="CL258" s="13"/>
      <c r="CM258" s="92">
        <f>SUM(B258:E258)</f>
        <v>-24</v>
      </c>
      <c r="CN258" s="13">
        <f>SUM(F258:I258)</f>
        <v>-60.9</v>
      </c>
      <c r="CO258" s="92">
        <f>SUM(J258:M258)</f>
        <v>-43.900000000000006</v>
      </c>
      <c r="CP258" s="13">
        <f>SUM(N258:Q258)</f>
        <v>-50</v>
      </c>
      <c r="CQ258" s="92">
        <f>SUM(R258:U258)</f>
        <v>-84</v>
      </c>
      <c r="CR258" s="13">
        <f>SUM(V258:Y258)</f>
        <v>-31</v>
      </c>
      <c r="CS258" s="92">
        <f>SUM(Z258:AC258)</f>
        <v>90</v>
      </c>
      <c r="CT258" s="13">
        <f>SUM(AD258:AG258)</f>
        <v>392</v>
      </c>
      <c r="CU258" s="92">
        <f>SUM(AH258:AK258)</f>
        <v>448</v>
      </c>
      <c r="CV258" s="92">
        <f>SUM(AL258:AO258)</f>
        <v>826</v>
      </c>
      <c r="CW258" s="92">
        <f>SUM(AP258:AS258)</f>
        <v>509</v>
      </c>
      <c r="CX258" s="92">
        <f>SUM(AT258:AW258)</f>
        <v>530</v>
      </c>
      <c r="CY258" s="92">
        <f>SUM(AX258:BA258)</f>
        <v>-126</v>
      </c>
      <c r="CZ258" s="92">
        <f>SUM(BB258:BE258)</f>
        <v>677</v>
      </c>
      <c r="DA258" s="92">
        <f>SUM(BF258:BI258)</f>
        <v>1284</v>
      </c>
      <c r="DB258" s="13">
        <f>SUM(BJ258:BM258)</f>
        <v>2657</v>
      </c>
      <c r="DC258" s="92">
        <f>SUM(BN258:BQ258)</f>
        <v>1722.4762083628125</v>
      </c>
      <c r="DD258" s="92">
        <f>SUM(BR258:BU258)</f>
        <v>2105.343531744641</v>
      </c>
      <c r="DE258" s="92">
        <f>SUM(BV258:BY258)</f>
        <v>2579.1716609268506</v>
      </c>
      <c r="DF258" s="92">
        <f>SUM(BZ258:CC258)</f>
        <v>3536.4014072157133</v>
      </c>
      <c r="DG258" s="92">
        <f>SUM(CD258:CG258)</f>
        <v>5071.4143085539927</v>
      </c>
      <c r="DH258" s="92">
        <f>SUM(CH258:CK258)</f>
        <v>7167.8362520576375</v>
      </c>
    </row>
    <row r="259" spans="1:112" ht="12" x14ac:dyDescent="0.3">
      <c r="A259" s="3" t="s">
        <v>88</v>
      </c>
      <c r="B259" s="302"/>
      <c r="C259" s="302"/>
      <c r="D259" s="302"/>
      <c r="E259" s="302"/>
      <c r="F259" s="302"/>
      <c r="G259" s="302"/>
      <c r="H259" s="302"/>
      <c r="I259" s="302"/>
      <c r="J259" s="16">
        <f>-(J258/AVERAGE('Balance Sheet'!I42:J42))</f>
        <v>3.0698388334612458E-4</v>
      </c>
      <c r="K259" s="16">
        <f>-(K258/AVERAGE('Balance Sheet'!J42:K42))</f>
        <v>-3.1635693006100158E-3</v>
      </c>
      <c r="L259" s="16">
        <f>-(L258/AVERAGE('Balance Sheet'!K42:L42))</f>
        <v>-4.6511627906976741E-4</v>
      </c>
      <c r="M259" s="16">
        <f>-(M258/AVERAGE('Balance Sheet'!L42:M42))</f>
        <v>-1.9377758639250726E-3</v>
      </c>
      <c r="N259" s="16">
        <f>-(N258/AVERAGE('Balance Sheet'!M42:N42))</f>
        <v>-2.4847807181016274E-3</v>
      </c>
      <c r="O259" s="16">
        <f>-(O258/AVERAGE('Balance Sheet'!N42:O42))</f>
        <v>-2.033006457785219E-3</v>
      </c>
      <c r="P259" s="16">
        <f>-(P258/AVERAGE('Balance Sheet'!O42:P42))</f>
        <v>-1.1061946902654867E-3</v>
      </c>
      <c r="Q259" s="16">
        <f>-(Q258/AVERAGE('Balance Sheet'!P42:Q42))</f>
        <v>-2.8878086345478172E-4</v>
      </c>
      <c r="R259" s="16">
        <f>-(R258/AVERAGE('Balance Sheet'!Q42:R42))</f>
        <v>0</v>
      </c>
      <c r="S259" s="16">
        <f>-(S258/AVERAGE('Balance Sheet'!R42:S42))</f>
        <v>-3.0092157231521535E-4</v>
      </c>
      <c r="T259" s="16">
        <f>-(T258/AVERAGE('Balance Sheet'!S42:T42))</f>
        <v>-4.3253208537190665E-3</v>
      </c>
      <c r="U259" s="16">
        <f>-(U258/AVERAGE('Balance Sheet'!T42:U42))</f>
        <v>-1.4931824433180086E-3</v>
      </c>
      <c r="V259" s="16">
        <f>-(V258/AVERAGE('Balance Sheet'!U42:V42))</f>
        <v>-8.4702693545654747E-5</v>
      </c>
      <c r="W259" s="16">
        <f>-(W258/AVERAGE('Balance Sheet'!V42:W42))</f>
        <v>0</v>
      </c>
      <c r="X259" s="16">
        <f>-(X258/AVERAGE('Balance Sheet'!W42:X42))</f>
        <v>-1.8024633666010215E-3</v>
      </c>
      <c r="Y259" s="16">
        <f>-(Y258/AVERAGE('Balance Sheet'!X42:Y42))</f>
        <v>-1.7509046340609315E-4</v>
      </c>
      <c r="Z259" s="16">
        <f>-(Z258/AVERAGE('Balance Sheet'!Y42:Z42))</f>
        <v>2.8677506081167584E-3</v>
      </c>
      <c r="AA259" s="16">
        <f>-(AA258/AVERAGE('Balance Sheet'!Z42:AA42))</f>
        <v>9.1087124834904581E-4</v>
      </c>
      <c r="AB259" s="16">
        <f>-(AB258/AVERAGE('Balance Sheet'!AA42:AB42))</f>
        <v>1.9015637327291486E-3</v>
      </c>
      <c r="AC259" s="16">
        <f>-(AC258/AVERAGE('Balance Sheet'!AB42:AC42))</f>
        <v>-1.1872852542769252E-3</v>
      </c>
      <c r="AD259" s="16">
        <f>-(AD258/AVERAGE('Balance Sheet'!AC42:AD42))</f>
        <v>2.6232693709011415E-3</v>
      </c>
      <c r="AE259" s="16">
        <f>-(AE258/AVERAGE('Balance Sheet'!AD42:AE42))</f>
        <v>2.567962454617905E-3</v>
      </c>
      <c r="AF259" s="16">
        <f>-(AF258/AVERAGE('Balance Sheet'!AE42:AF42))</f>
        <v>3.0919027406734381E-3</v>
      </c>
      <c r="AG259" s="16">
        <f>-(AG258/AVERAGE('Balance Sheet'!AF42:AG42))</f>
        <v>2.7499999999999998E-3</v>
      </c>
      <c r="AH259" s="16">
        <f>-(AH258/AVERAGE('Balance Sheet'!AG42:AH42))</f>
        <v>3.7587402383648313E-3</v>
      </c>
      <c r="AI259" s="16">
        <f>-(AI258/AVERAGE('Balance Sheet'!AH42:AI42))</f>
        <v>1.159218686605228E-4</v>
      </c>
      <c r="AJ259" s="16">
        <f>-(AJ258/AVERAGE('Balance Sheet'!AI42:AJ42))</f>
        <v>3.1371609890438845E-3</v>
      </c>
      <c r="AK259" s="16">
        <f>-(AK258/AVERAGE('Balance Sheet'!AJ42:AK42))</f>
        <v>3.6686103012633624E-3</v>
      </c>
      <c r="AL259" s="16">
        <f>-(AL258/AVERAGE('Balance Sheet'!AK42:AL42))</f>
        <v>3.8213462718714175E-3</v>
      </c>
      <c r="AM259" s="16">
        <f>-(AM258/AVERAGE('Balance Sheet'!AL42:AM42))</f>
        <v>4.3904986199767683E-3</v>
      </c>
      <c r="AN259" s="16">
        <f>-(AN258/AVERAGE('Balance Sheet'!AM42:AN42))</f>
        <v>2.8553016408070192E-3</v>
      </c>
      <c r="AO259" s="16">
        <f>-(AO258/AVERAGE('Balance Sheet'!AN42:AO42))</f>
        <v>5.8063552518576606E-3</v>
      </c>
      <c r="AP259" s="16">
        <f>-(AP258/AVERAGE('Balance Sheet'!AO42:AP42))</f>
        <v>-5.5582574862780517E-4</v>
      </c>
      <c r="AQ259" s="16">
        <f>-(AQ258/AVERAGE('Balance Sheet'!AP42:AQ42))</f>
        <v>2.8347493018586168E-3</v>
      </c>
      <c r="AR259" s="16">
        <f>-(AR258/AVERAGE('Balance Sheet'!AQ42:AR42))</f>
        <v>1.6335851045143157E-3</v>
      </c>
      <c r="AS259" s="16">
        <f>-(AS258/AVERAGE('Balance Sheet'!AR42:AS42))</f>
        <v>4.7629577967918078E-3</v>
      </c>
      <c r="AT259" s="16">
        <f>-(AT258/AVERAGE('Balance Sheet'!AS42:AT42))</f>
        <v>1.9814064815768823E-3</v>
      </c>
      <c r="AU259" s="16">
        <f>-(AU258/AVERAGE('Balance Sheet'!AT42:AU42))</f>
        <v>2.2759335614463091E-3</v>
      </c>
      <c r="AV259" s="16">
        <f>-(AV258/AVERAGE('Balance Sheet'!AU42:AV42))</f>
        <v>2.3249150669231713E-3</v>
      </c>
      <c r="AW259" s="16">
        <f>-(AW258/AVERAGE('Balance Sheet'!AV42:AW42))</f>
        <v>2.2060279241654331E-3</v>
      </c>
      <c r="AX259" s="16">
        <f>-(AX258/AVERAGE('Balance Sheet'!AW42:AX42))</f>
        <v>8.358001044750131E-3</v>
      </c>
      <c r="AY259" s="16">
        <f>-(AY258/AVERAGE('Balance Sheet'!AX42:AY42))</f>
        <v>-4.0768437644437593E-3</v>
      </c>
      <c r="AZ259" s="16">
        <f>-(AZ258/AVERAGE('Balance Sheet'!AY42:AZ42))</f>
        <v>-2.4328545954688083E-3</v>
      </c>
      <c r="BA259" s="16">
        <f>-(BA258/AVERAGE('Balance Sheet'!AZ42:BA42))</f>
        <v>-7.9784263351896471E-3</v>
      </c>
      <c r="BB259" s="16">
        <f>-(BB258/AVERAGE('Balance Sheet'!BA42:BB42))</f>
        <v>2.7430609130964013E-3</v>
      </c>
      <c r="BC259" s="34">
        <f>-(BC258/AVERAGE('Balance Sheet'!BB42:BC42))</f>
        <v>-3.1640512640224998E-3</v>
      </c>
      <c r="BD259" s="34">
        <f>-(BD258/AVERAGE('Balance Sheet'!BC42:BD42))</f>
        <v>6.9919284355560128E-3</v>
      </c>
      <c r="BE259" s="34">
        <f>-(BE258/AVERAGE('Balance Sheet'!BD42:BE42))</f>
        <v>9.4476258383653818E-3</v>
      </c>
      <c r="BF259" s="34">
        <f>-(BF258/AVERAGE('Balance Sheet'!BE42:BF42))</f>
        <v>8.4148885891805279E-3</v>
      </c>
      <c r="BG259" s="34">
        <f>-(BG258/AVERAGE('Balance Sheet'!BF42:BG42))</f>
        <v>6.5219580983078163E-3</v>
      </c>
      <c r="BH259" s="34">
        <f>-(BH258/AVERAGE('Balance Sheet'!BG42:BH42))</f>
        <v>1.1544858624400743E-2</v>
      </c>
      <c r="BI259" s="34">
        <f>-(BI258/AVERAGE('Balance Sheet'!BH42:BI42))</f>
        <v>4.1288735642281424E-3</v>
      </c>
      <c r="BJ259" s="34">
        <f>-(BJ258/AVERAGE('Balance Sheet'!BI42:BJ42))</f>
        <v>1.8298484345613451E-2</v>
      </c>
      <c r="BK259" s="34">
        <f>-(BK258/AVERAGE('Balance Sheet'!BJ42:BK42))</f>
        <v>3.118712273641851E-3</v>
      </c>
      <c r="BL259" s="34">
        <f>-(BL258/AVERAGE('Balance Sheet'!BK42:BL42))</f>
        <v>6.6641065784420875E-2</v>
      </c>
      <c r="BM259" s="34">
        <f>-(BM258/AVERAGE('Balance Sheet'!BL42:BM42))</f>
        <v>3.1667619988560138E-2</v>
      </c>
      <c r="BN259" s="16">
        <f>-(BN258/AVERAGE('Balance Sheet'!BM42:BN42))</f>
        <v>1.2054217639683578E-2</v>
      </c>
      <c r="BO259" s="16">
        <f>-(BO258/AVERAGE('Balance Sheet'!BN42:BO42))</f>
        <v>1.3782147204171549E-2</v>
      </c>
      <c r="BP259" s="16">
        <f>-(BP258/AVERAGE('Balance Sheet'!BO42:BP42))</f>
        <v>1.4699676283959934E-2</v>
      </c>
      <c r="BQ259" s="16">
        <f>-(BQ258/AVERAGE('Balance Sheet'!BP42:BQ42))</f>
        <v>1.1885927612207752E-2</v>
      </c>
      <c r="BR259" s="34">
        <f>-(BR258/AVERAGE('Balance Sheet'!BQ42:BR42))</f>
        <v>1.2783229976767917E-2</v>
      </c>
      <c r="BS259" s="34">
        <f>-(BS258/AVERAGE('Balance Sheet'!BR42:BS42))</f>
        <v>1.3091133613593176E-2</v>
      </c>
      <c r="BT259" s="34">
        <f>-(BT258/AVERAGE('Balance Sheet'!BS42:BT42))</f>
        <v>1.4103129410203741E-2</v>
      </c>
      <c r="BU259" s="34">
        <f>-(BU258/AVERAGE('Balance Sheet'!BT42:BU42))</f>
        <v>1.0909095587259511E-2</v>
      </c>
      <c r="BV259" s="34">
        <f>-(BV258/AVERAGE('Balance Sheet'!BU42:BV42))</f>
        <v>1.2580412580213102E-2</v>
      </c>
      <c r="BW259" s="34">
        <f>-(BW258/AVERAGE('Balance Sheet'!BV42:BW42))</f>
        <v>1.2004544836305964E-2</v>
      </c>
      <c r="BX259" s="34">
        <f>-(BX258/AVERAGE('Balance Sheet'!BW42:BX42))</f>
        <v>1.2752618398178069E-2</v>
      </c>
      <c r="BY259" s="34">
        <f>-(BY258/AVERAGE('Balance Sheet'!BX42:BY42))</f>
        <v>1.0022970936009868E-2</v>
      </c>
      <c r="BZ259" s="34">
        <f>-(BZ258/AVERAGE('Balance Sheet'!BY42:BZ42))</f>
        <v>1.2090883480538099E-2</v>
      </c>
      <c r="CA259" s="34">
        <f>-(CA258/AVERAGE('Balance Sheet'!BZ42:CA42))</f>
        <v>1.1036695053182791E-2</v>
      </c>
      <c r="CB259" s="34">
        <f>-(CB258/AVERAGE('Balance Sheet'!CA42:CB42))</f>
        <v>1.1600719537929965E-2</v>
      </c>
      <c r="CC259" s="34">
        <f>-(CC258/AVERAGE('Balance Sheet'!CB42:CC42))</f>
        <v>9.5004272820006491E-3</v>
      </c>
      <c r="CD259" s="34">
        <f>-(CD258/AVERAGE('Balance Sheet'!CC42:CD42))</f>
        <v>1.1641670521525099E-2</v>
      </c>
      <c r="CE259" s="34">
        <f>-(CE258/AVERAGE('Balance Sheet'!CD42:CE42))</f>
        <v>1.0435641779516724E-2</v>
      </c>
      <c r="CF259" s="34">
        <f>-(CF258/AVERAGE('Balance Sheet'!CE42:CF42))</f>
        <v>1.0888022074087608E-2</v>
      </c>
      <c r="CG259" s="34">
        <f>-(CG258/AVERAGE('Balance Sheet'!CF42:CG42))</f>
        <v>9.3190915211259131E-3</v>
      </c>
      <c r="CH259" s="34">
        <f>-(CH258/AVERAGE('Balance Sheet'!CG42:CH42))</f>
        <v>1.1379711151158987E-2</v>
      </c>
      <c r="CI259" s="34">
        <f>-(CI258/AVERAGE('Balance Sheet'!CH42:CI42))</f>
        <v>1.0067563905757282E-2</v>
      </c>
      <c r="CJ259" s="34">
        <f>-(CJ258/AVERAGE('Balance Sheet'!CI42:CJ42))</f>
        <v>1.0432025462309129E-2</v>
      </c>
      <c r="CK259" s="34">
        <f>-(CK258/AVERAGE('Balance Sheet'!CJ42:CK42))</f>
        <v>9.2584853579354611E-3</v>
      </c>
      <c r="CL259" s="34"/>
      <c r="CM259" s="99" t="s">
        <v>65</v>
      </c>
      <c r="CN259" s="16">
        <f>-(CN258/AVERAGE('Balance Sheet'!CM42:CN42))</f>
        <v>-2.2377365423479699E-2</v>
      </c>
      <c r="CO259" s="90">
        <f>-(CO258/AVERAGE('Balance Sheet'!CN42:CO42))</f>
        <v>-7.2959946817350851E-3</v>
      </c>
      <c r="CP259" s="16">
        <f>-(CP258/AVERAGE('Balance Sheet'!CO42:CP42))</f>
        <v>-5.108556832694764E-3</v>
      </c>
      <c r="CQ259" s="90">
        <f>-(CQ258/AVERAGE('Balance Sheet'!CP42:CQ42))</f>
        <v>-7.4178735429176971E-3</v>
      </c>
      <c r="CR259" s="16">
        <f>-(CR258/AVERAGE('Balance Sheet'!CQ42:CR42))</f>
        <v>-2.092262005196909E-3</v>
      </c>
      <c r="CS259" s="90">
        <f>-(CS258/AVERAGE('Balance Sheet'!CR42:CS42))</f>
        <v>3.7591629597143036E-3</v>
      </c>
      <c r="CT259" s="16">
        <f>-(CT258/AVERAGE('Balance Sheet'!CS42:CT42))</f>
        <v>1.1017425519955031E-2</v>
      </c>
      <c r="CU259" s="90">
        <f>-(CU258/AVERAGE('Balance Sheet'!CT42:CU42))</f>
        <v>1.0817989737398129E-2</v>
      </c>
      <c r="CV259" s="90">
        <f>-(CV258/AVERAGE('Balance Sheet'!CU42:CV42))</f>
        <v>1.7213891985953796E-2</v>
      </c>
      <c r="CW259" s="90">
        <f>-(CW258/AVERAGE('Balance Sheet'!CV42:CW42))</f>
        <v>8.7150818858135939E-3</v>
      </c>
      <c r="CX259" s="90">
        <f>-(CX258/AVERAGE('Balance Sheet'!CW42:CX42))</f>
        <v>9.6405704307334101E-3</v>
      </c>
      <c r="CY259" s="90">
        <f>-(CY258/AVERAGE('Balance Sheet'!CX42:CY42))</f>
        <v>-3.1974420463629096E-3</v>
      </c>
      <c r="CZ259" s="90">
        <f>-(CZ258/AVERAGE('Balance Sheet'!CY42:CZ42))</f>
        <v>1.7396220112291701E-2</v>
      </c>
      <c r="DA259" s="90">
        <f>-(DA258/AVERAGE('Balance Sheet'!CZ42:DA42))</f>
        <v>2.6748049621381775E-2</v>
      </c>
      <c r="DB259" s="16">
        <f>-(DB258/AVERAGE('Balance Sheet'!DA42:DB42))</f>
        <v>7.3973022258724611E-2</v>
      </c>
      <c r="DC259" s="90">
        <f>-(DC258/AVERAGE('Balance Sheet'!DB42:DC42))</f>
        <v>5.3901283611366452E-2</v>
      </c>
      <c r="DD259" s="90">
        <f>-(DD258/AVERAGE('Balance Sheet'!DC42:DD42))</f>
        <v>4.5158577693157537E-2</v>
      </c>
      <c r="DE259" s="90">
        <f>-(DE258/AVERAGE('Balance Sheet'!DD42:DE42))</f>
        <v>4.0468559038079839E-2</v>
      </c>
      <c r="DF259" s="90">
        <f>-(DF258/AVERAGE('Balance Sheet'!DE42:DF42))</f>
        <v>3.7433310979468906E-2</v>
      </c>
      <c r="DG259" s="90">
        <f>-(DG258/AVERAGE('Balance Sheet'!DF42:DH42))</f>
        <v>2.9419979841073758E-2</v>
      </c>
      <c r="DH259" s="90">
        <f>-(DH258/AVERAGE('Balance Sheet'!DG42:DI42))</f>
        <v>3.5529788623133086E-2</v>
      </c>
    </row>
    <row r="260" spans="1:112" x14ac:dyDescent="0.25">
      <c r="CM260" s="91"/>
      <c r="CO260" s="91"/>
      <c r="CQ260" s="91"/>
      <c r="CS260" s="91"/>
      <c r="CU260" s="91"/>
      <c r="CV260" s="91"/>
      <c r="CW260" s="91"/>
      <c r="CX260" s="91"/>
      <c r="CY260" s="91"/>
      <c r="CZ260" s="91"/>
      <c r="DA260" s="91"/>
      <c r="DC260" s="91"/>
      <c r="DD260" s="91"/>
      <c r="DE260" s="91"/>
      <c r="DF260" s="91"/>
      <c r="DG260" s="91"/>
      <c r="DH260" s="91"/>
    </row>
    <row r="261" spans="1:112" x14ac:dyDescent="0.25">
      <c r="A261" s="2" t="s">
        <v>89</v>
      </c>
      <c r="B261" s="14">
        <f t="shared" ref="B261:AG261" si="4799">B216+B258</f>
        <v>157.05000000000001</v>
      </c>
      <c r="C261" s="14">
        <f t="shared" si="4799"/>
        <v>213.05</v>
      </c>
      <c r="D261" s="14">
        <f t="shared" si="4799"/>
        <v>212.3</v>
      </c>
      <c r="E261" s="14">
        <f t="shared" si="4799"/>
        <v>425.54999999999995</v>
      </c>
      <c r="F261" s="14">
        <f t="shared" si="4799"/>
        <v>398.25</v>
      </c>
      <c r="G261" s="14">
        <f t="shared" si="4799"/>
        <v>398.59999999999991</v>
      </c>
      <c r="H261" s="14">
        <f t="shared" si="4799"/>
        <v>378.8</v>
      </c>
      <c r="I261" s="14">
        <f t="shared" si="4799"/>
        <v>519.9</v>
      </c>
      <c r="J261" s="14">
        <f t="shared" si="4799"/>
        <v>381.59999999999985</v>
      </c>
      <c r="K261" s="14">
        <f t="shared" si="4799"/>
        <v>-765.57799999999997</v>
      </c>
      <c r="L261" s="14">
        <f t="shared" si="4799"/>
        <v>372.32800000000015</v>
      </c>
      <c r="M261" s="14">
        <f t="shared" si="4799"/>
        <v>506</v>
      </c>
      <c r="N261" s="14">
        <f t="shared" si="4799"/>
        <v>353</v>
      </c>
      <c r="O261" s="14">
        <f t="shared" si="4799"/>
        <v>545</v>
      </c>
      <c r="P261" s="14">
        <f t="shared" si="4799"/>
        <v>726</v>
      </c>
      <c r="Q261" s="14">
        <f t="shared" si="4799"/>
        <v>1130</v>
      </c>
      <c r="R261" s="14">
        <f t="shared" si="4799"/>
        <v>1075</v>
      </c>
      <c r="S261" s="14">
        <f t="shared" si="4799"/>
        <v>1386</v>
      </c>
      <c r="T261" s="14">
        <f t="shared" si="4799"/>
        <v>1336</v>
      </c>
      <c r="U261" s="14">
        <f t="shared" si="4799"/>
        <v>1113.8000000000002</v>
      </c>
      <c r="V261" s="14">
        <f t="shared" si="4799"/>
        <v>932</v>
      </c>
      <c r="W261" s="14">
        <f t="shared" si="4799"/>
        <v>1273</v>
      </c>
      <c r="X261" s="14">
        <f t="shared" si="4799"/>
        <v>1432</v>
      </c>
      <c r="Y261" s="14">
        <f t="shared" si="4799"/>
        <v>2557</v>
      </c>
      <c r="Z261" s="14">
        <f t="shared" si="4799"/>
        <v>2066</v>
      </c>
      <c r="AA261" s="14">
        <f t="shared" si="4799"/>
        <v>2754</v>
      </c>
      <c r="AB261" s="14">
        <f t="shared" si="4799"/>
        <v>3164</v>
      </c>
      <c r="AC261" s="14">
        <f t="shared" si="4799"/>
        <v>4533</v>
      </c>
      <c r="AD261" s="14">
        <f t="shared" si="4799"/>
        <v>3408</v>
      </c>
      <c r="AE261" s="14">
        <f t="shared" si="4799"/>
        <v>4488</v>
      </c>
      <c r="AF261" s="14">
        <f t="shared" si="4799"/>
        <v>5236</v>
      </c>
      <c r="AG261" s="14">
        <f t="shared" si="4799"/>
        <v>7462</v>
      </c>
      <c r="AH261" s="14">
        <f t="shared" ref="AH261:BQ261" si="4800">AH216+AH258</f>
        <v>5610</v>
      </c>
      <c r="AI261" s="14">
        <f t="shared" si="4800"/>
        <v>5868</v>
      </c>
      <c r="AJ261" s="14">
        <f t="shared" si="4800"/>
        <v>5912</v>
      </c>
      <c r="AK261" s="14">
        <f t="shared" si="4800"/>
        <v>7971</v>
      </c>
      <c r="AL261" s="14">
        <f t="shared" si="4800"/>
        <v>3482</v>
      </c>
      <c r="AM261" s="14">
        <f t="shared" si="4800"/>
        <v>4831.5</v>
      </c>
      <c r="AN261" s="14">
        <f t="shared" si="4800"/>
        <v>7329</v>
      </c>
      <c r="AO261" s="14">
        <f t="shared" si="4800"/>
        <v>9169</v>
      </c>
      <c r="AP261" s="14">
        <f t="shared" si="4800"/>
        <v>5861</v>
      </c>
      <c r="AQ261" s="14">
        <f t="shared" si="4800"/>
        <v>6131</v>
      </c>
      <c r="AR261" s="14">
        <f t="shared" si="4800"/>
        <v>8133</v>
      </c>
      <c r="AS261" s="14">
        <f t="shared" si="4800"/>
        <v>13055</v>
      </c>
      <c r="AT261" s="14">
        <f t="shared" si="4800"/>
        <v>11503</v>
      </c>
      <c r="AU261" s="14">
        <f t="shared" si="4800"/>
        <v>12513</v>
      </c>
      <c r="AV261" s="14">
        <f t="shared" si="4800"/>
        <v>10565</v>
      </c>
      <c r="AW261" s="14">
        <f t="shared" si="4800"/>
        <v>12702</v>
      </c>
      <c r="AX261" s="14">
        <f t="shared" si="4800"/>
        <v>8908</v>
      </c>
      <c r="AY261" s="14">
        <f t="shared" si="4800"/>
        <v>8186</v>
      </c>
      <c r="AZ261" s="14">
        <f t="shared" si="4800"/>
        <v>5576</v>
      </c>
      <c r="BA261" s="14">
        <f t="shared" si="4800"/>
        <v>6149</v>
      </c>
      <c r="BB261" s="14">
        <f t="shared" si="4800"/>
        <v>7307</v>
      </c>
      <c r="BC261" s="14">
        <f t="shared" si="4800"/>
        <v>9293</v>
      </c>
      <c r="BD261" s="14">
        <f t="shared" ref="BD261:BE261" si="4801">BD216+BD258</f>
        <v>14020</v>
      </c>
      <c r="BE261" s="14">
        <f t="shared" si="4801"/>
        <v>16808</v>
      </c>
      <c r="BF261" s="14">
        <f t="shared" ref="BF261:BG261" si="4802">BF216+BF258</f>
        <v>14183</v>
      </c>
      <c r="BG261" s="14">
        <f t="shared" si="4802"/>
        <v>15106</v>
      </c>
      <c r="BH261" s="14">
        <f t="shared" ref="BH261:BI261" si="4803">BH216+BH258</f>
        <v>17822</v>
      </c>
      <c r="BI261" s="14">
        <f t="shared" si="4803"/>
        <v>23553</v>
      </c>
      <c r="BJ261" s="14">
        <f t="shared" ref="BJ261:BK261" si="4804">BJ216+BJ258</f>
        <v>18382</v>
      </c>
      <c r="BK261" s="14">
        <f t="shared" si="4804"/>
        <v>20534</v>
      </c>
      <c r="BL261" s="14">
        <f t="shared" ref="BL261:BM261" si="4805">BL216+BL258</f>
        <v>21663</v>
      </c>
      <c r="BM261" s="14">
        <f t="shared" si="4805"/>
        <v>25354</v>
      </c>
      <c r="BN261" s="14">
        <f t="shared" si="4800"/>
        <v>18206.069865116544</v>
      </c>
      <c r="BO261" s="14">
        <f t="shared" si="4800"/>
        <v>19904.294282250274</v>
      </c>
      <c r="BP261" s="14">
        <f t="shared" si="4800"/>
        <v>21484.315202049489</v>
      </c>
      <c r="BQ261" s="14">
        <f t="shared" si="4800"/>
        <v>26889.998873027813</v>
      </c>
      <c r="BR261" s="14">
        <f>BR216+BR258</f>
        <v>21656.019731343244</v>
      </c>
      <c r="BS261" s="14">
        <f t="shared" ref="BS261:BU261" si="4806">BS216+BS258</f>
        <v>23476.211567148839</v>
      </c>
      <c r="BT261" s="14">
        <f t="shared" si="4806"/>
        <v>25312.028240872718</v>
      </c>
      <c r="BU261" s="14">
        <f t="shared" si="4806"/>
        <v>31492.654475865693</v>
      </c>
      <c r="BV261" s="14">
        <f t="shared" ref="BV261:CC261" si="4807">BV216+BV258</f>
        <v>24445.35667710505</v>
      </c>
      <c r="BW261" s="14">
        <f t="shared" si="4807"/>
        <v>26433.24114706707</v>
      </c>
      <c r="BX261" s="14">
        <f t="shared" si="4807"/>
        <v>28528.968243333824</v>
      </c>
      <c r="BY261" s="14">
        <f t="shared" si="4807"/>
        <v>35411.36789767044</v>
      </c>
      <c r="BZ261" s="14">
        <f t="shared" si="4807"/>
        <v>27239.612479282685</v>
      </c>
      <c r="CA261" s="14">
        <f t="shared" si="4807"/>
        <v>29376.551791268728</v>
      </c>
      <c r="CB261" s="14">
        <f t="shared" si="4807"/>
        <v>31724.852172617106</v>
      </c>
      <c r="CC261" s="14">
        <f t="shared" si="4807"/>
        <v>39278.600825777496</v>
      </c>
      <c r="CD261" s="14">
        <f t="shared" ref="CD261:CG261" si="4808">CD216+CD258</f>
        <v>30387.264658190736</v>
      </c>
      <c r="CE261" s="14">
        <f t="shared" si="4808"/>
        <v>32663.900148811001</v>
      </c>
      <c r="CF261" s="14">
        <f t="shared" si="4808"/>
        <v>35277.227325407301</v>
      </c>
      <c r="CG261" s="14">
        <f t="shared" si="4808"/>
        <v>43517.620719991952</v>
      </c>
      <c r="CH261" s="14">
        <f t="shared" ref="CH261:CK261" si="4809">CH216+CH258</f>
        <v>34580.88640594024</v>
      </c>
      <c r="CI261" s="14">
        <f t="shared" si="4809"/>
        <v>37015.570184305354</v>
      </c>
      <c r="CJ261" s="14">
        <f t="shared" si="4809"/>
        <v>39969.487257706853</v>
      </c>
      <c r="CK261" s="14">
        <f t="shared" si="4809"/>
        <v>49067.705150530572</v>
      </c>
      <c r="CL261" s="14"/>
      <c r="CM261" s="88">
        <f>SUM(B261:E261)</f>
        <v>1007.95</v>
      </c>
      <c r="CN261" s="14">
        <f>SUM(F261:I261)</f>
        <v>1695.5499999999997</v>
      </c>
      <c r="CO261" s="88">
        <f>SUM(J261:M261)</f>
        <v>494.35</v>
      </c>
      <c r="CP261" s="14">
        <f>SUM(N261:Q261)</f>
        <v>2754</v>
      </c>
      <c r="CQ261" s="88">
        <f>SUM(R261:U261)</f>
        <v>4910.8</v>
      </c>
      <c r="CR261" s="14">
        <f>SUM(V261:Y261)</f>
        <v>6194</v>
      </c>
      <c r="CS261" s="88">
        <f>SUM(Z261:AC261)</f>
        <v>12517</v>
      </c>
      <c r="CT261" s="14">
        <f>SUM(AD261:AG261)</f>
        <v>20594</v>
      </c>
      <c r="CU261" s="88">
        <f>SUM(AH261:AK261)</f>
        <v>25361</v>
      </c>
      <c r="CV261" s="88">
        <f>SUM(AL261:AO261)</f>
        <v>24811.5</v>
      </c>
      <c r="CW261" s="88">
        <f>SUM(AP261:AS261)</f>
        <v>33180</v>
      </c>
      <c r="CX261" s="88">
        <f>SUM(AT261:AW261)</f>
        <v>47283</v>
      </c>
      <c r="CY261" s="88">
        <f>SUM(AX261:BA261)</f>
        <v>28819</v>
      </c>
      <c r="CZ261" s="88">
        <f>SUM(BB261:BE261)</f>
        <v>47428</v>
      </c>
      <c r="DA261" s="88">
        <f>SUM(BF261:BI261)</f>
        <v>70664</v>
      </c>
      <c r="DB261" s="14">
        <f>SUM(BJ261:BM261)</f>
        <v>85933</v>
      </c>
      <c r="DC261" s="88">
        <f>SUM(BN261:BQ261)</f>
        <v>86484.678222444112</v>
      </c>
      <c r="DD261" s="88">
        <f>SUM(BR261:BU261)</f>
        <v>101936.9140152305</v>
      </c>
      <c r="DE261" s="88">
        <f>SUM(BV261:BY261)</f>
        <v>114818.93396517639</v>
      </c>
      <c r="DF261" s="88">
        <f>SUM(BZ261:CC261)</f>
        <v>127619.61726894601</v>
      </c>
      <c r="DG261" s="88">
        <f>SUM(CD261:CG261)</f>
        <v>141846.01285240098</v>
      </c>
      <c r="DH261" s="88">
        <f>SUM(CH261:CK261)</f>
        <v>160633.64899848303</v>
      </c>
    </row>
    <row r="262" spans="1:112" ht="12" x14ac:dyDescent="0.3">
      <c r="A262" s="3" t="s">
        <v>90</v>
      </c>
      <c r="B262" s="16">
        <f>B261/B$157</f>
        <v>0.45554749818709211</v>
      </c>
      <c r="C262" s="16">
        <f t="shared" ref="C262:BA262" si="4810">C261/C$157</f>
        <v>0.49402898550724639</v>
      </c>
      <c r="D262" s="16">
        <f t="shared" si="4810"/>
        <v>0.45460385438972167</v>
      </c>
      <c r="E262" s="16">
        <f t="shared" si="4810"/>
        <v>0.58234690386589116</v>
      </c>
      <c r="F262" s="16">
        <f t="shared" si="4810"/>
        <v>0.54461538461538461</v>
      </c>
      <c r="G262" s="16">
        <f t="shared" si="4810"/>
        <v>0.44556226246367087</v>
      </c>
      <c r="H262" s="16">
        <f t="shared" si="4810"/>
        <v>0.39706498951781971</v>
      </c>
      <c r="I262" s="16">
        <f t="shared" si="4810"/>
        <v>0.45968169761273209</v>
      </c>
      <c r="J262" s="16">
        <f t="shared" si="4810"/>
        <v>0.36074872376630729</v>
      </c>
      <c r="K262" s="16">
        <f t="shared" si="4810"/>
        <v>-0.64675489684233289</v>
      </c>
      <c r="L262" s="16">
        <f t="shared" si="4810"/>
        <v>0.29500019015503981</v>
      </c>
      <c r="M262" s="16">
        <f t="shared" si="4810"/>
        <v>0.3192429022082019</v>
      </c>
      <c r="N262" s="16">
        <f t="shared" si="4810"/>
        <v>0.24211248285322359</v>
      </c>
      <c r="O262" s="16">
        <f t="shared" si="4810"/>
        <v>0.30060672917815773</v>
      </c>
      <c r="P262" s="16">
        <f t="shared" si="4810"/>
        <v>0.36011904761904762</v>
      </c>
      <c r="Q262" s="16">
        <f t="shared" si="4810"/>
        <v>0.43713733075435202</v>
      </c>
      <c r="R262" s="16">
        <f t="shared" si="4810"/>
        <v>0.42965627498001596</v>
      </c>
      <c r="S262" s="16">
        <f t="shared" si="4810"/>
        <v>0.47628865979381441</v>
      </c>
      <c r="T262" s="16">
        <f t="shared" si="4810"/>
        <v>0.41710896034967221</v>
      </c>
      <c r="U262" s="16">
        <f t="shared" si="4810"/>
        <v>0.28922357829135292</v>
      </c>
      <c r="V262" s="16">
        <f t="shared" si="4810"/>
        <v>0.2630539091165679</v>
      </c>
      <c r="W262" s="16">
        <f t="shared" si="4810"/>
        <v>0.31494309747649679</v>
      </c>
      <c r="X262" s="16">
        <f t="shared" si="4810"/>
        <v>0.31815152188402579</v>
      </c>
      <c r="Y262" s="16">
        <f t="shared" si="4810"/>
        <v>0.43776750556411576</v>
      </c>
      <c r="Z262" s="16">
        <f t="shared" si="4810"/>
        <v>0.38387216648086214</v>
      </c>
      <c r="AA262" s="16">
        <f t="shared" si="4810"/>
        <v>0.427905531385954</v>
      </c>
      <c r="AB262" s="16">
        <f t="shared" si="4810"/>
        <v>0.45129082869776066</v>
      </c>
      <c r="AC262" s="16">
        <f t="shared" si="4810"/>
        <v>0.51458735384266097</v>
      </c>
      <c r="AD262" s="16">
        <f t="shared" si="4810"/>
        <v>0.42430278884462153</v>
      </c>
      <c r="AE262" s="16">
        <f t="shared" si="4810"/>
        <v>0.48149340199549406</v>
      </c>
      <c r="AF262" s="16">
        <f t="shared" si="4810"/>
        <v>0.50697134004647559</v>
      </c>
      <c r="AG262" s="16">
        <f t="shared" si="4810"/>
        <v>0.57523897625655263</v>
      </c>
      <c r="AH262" s="16">
        <f t="shared" si="4810"/>
        <v>0.46882834698311882</v>
      </c>
      <c r="AI262" s="16">
        <f t="shared" si="4810"/>
        <v>0.4435038923739702</v>
      </c>
      <c r="AJ262" s="16">
        <f t="shared" si="4810"/>
        <v>0.43068405332556275</v>
      </c>
      <c r="AK262" s="16">
        <f t="shared" si="4810"/>
        <v>0.4712664065271373</v>
      </c>
      <c r="AL262" s="16">
        <f t="shared" si="4810"/>
        <v>0.23094780128672812</v>
      </c>
      <c r="AM262" s="16">
        <f t="shared" si="4810"/>
        <v>0.28613307275473038</v>
      </c>
      <c r="AN262" s="16">
        <f t="shared" si="4810"/>
        <v>0.41519374575118967</v>
      </c>
      <c r="AO262" s="16">
        <f t="shared" si="4810"/>
        <v>0.43492078550422159</v>
      </c>
      <c r="AP262" s="16">
        <f t="shared" si="4810"/>
        <v>0.33043919490330947</v>
      </c>
      <c r="AQ262" s="16">
        <f t="shared" si="4810"/>
        <v>0.32808904586075882</v>
      </c>
      <c r="AR262" s="16">
        <f t="shared" si="4810"/>
        <v>0.37880763856544014</v>
      </c>
      <c r="AS262" s="16">
        <f t="shared" si="4810"/>
        <v>0.46505414648047877</v>
      </c>
      <c r="AT262" s="16">
        <f t="shared" si="4810"/>
        <v>0.43953230675174809</v>
      </c>
      <c r="AU262" s="16">
        <f t="shared" si="4810"/>
        <v>0.43034013137531379</v>
      </c>
      <c r="AV262" s="16">
        <f t="shared" si="4810"/>
        <v>0.36418476387452603</v>
      </c>
      <c r="AW262" s="16">
        <f t="shared" si="4810"/>
        <v>0.37723857325294763</v>
      </c>
      <c r="AX262" s="16">
        <f t="shared" si="4810"/>
        <v>0.3191916296402465</v>
      </c>
      <c r="AY262" s="16">
        <f t="shared" si="4810"/>
        <v>0.28401915203663869</v>
      </c>
      <c r="AZ262" s="16">
        <f t="shared" si="4810"/>
        <v>0.201197950494335</v>
      </c>
      <c r="BA262" s="16">
        <f t="shared" si="4810"/>
        <v>0.19117052697030934</v>
      </c>
      <c r="BB262" s="16">
        <f t="shared" ref="BB262:BC262" si="4811">BB261/BB$157</f>
        <v>0.25508814801885143</v>
      </c>
      <c r="BC262" s="34">
        <f t="shared" si="4811"/>
        <v>0.29041532547892124</v>
      </c>
      <c r="BD262" s="34">
        <f t="shared" ref="BD262:BE262" si="4812">BD261/BD$157</f>
        <v>0.4105898201839161</v>
      </c>
      <c r="BE262" s="34">
        <f t="shared" si="4812"/>
        <v>0.41903717184812145</v>
      </c>
      <c r="BF262" s="34">
        <f t="shared" ref="BF262:BG262" si="4813">BF261/BF$157</f>
        <v>0.38905499931422299</v>
      </c>
      <c r="BG262" s="34">
        <f t="shared" si="4813"/>
        <v>0.38662946942745258</v>
      </c>
      <c r="BH262" s="34">
        <f t="shared" ref="BH262:BI262" si="4814">BH261/BH$157</f>
        <v>0.4390844810170243</v>
      </c>
      <c r="BI262" s="34">
        <f t="shared" si="4814"/>
        <v>0.48678309393407049</v>
      </c>
      <c r="BJ262" s="34">
        <f t="shared" ref="BJ262:BK262" si="4815">BJ261/BJ$157</f>
        <v>0.43441886845961147</v>
      </c>
      <c r="BK262" s="34">
        <f t="shared" si="4815"/>
        <v>0.43214917080562337</v>
      </c>
      <c r="BL262" s="34">
        <f t="shared" ref="BL262:BM262" si="4816">BL261/BL$157</f>
        <v>0.42275867452480387</v>
      </c>
      <c r="BM262" s="34">
        <f t="shared" si="4816"/>
        <v>0.42332159016913495</v>
      </c>
      <c r="BN262" s="16">
        <f t="shared" ref="BN262:BQ262" si="4817">BN261/BN$157</f>
        <v>0.32562136038445821</v>
      </c>
      <c r="BO262" s="16">
        <f t="shared" si="4817"/>
        <v>0.3374111313895572</v>
      </c>
      <c r="BP262" s="16">
        <f t="shared" si="4817"/>
        <v>0.3420781147901632</v>
      </c>
      <c r="BQ262" s="16">
        <f t="shared" si="4817"/>
        <v>0.36634865866559452</v>
      </c>
      <c r="BR262" s="34">
        <f>BR261/BR$157</f>
        <v>0.32519960739035625</v>
      </c>
      <c r="BS262" s="34">
        <f t="shared" ref="BS262:BU262" si="4818">BS261/BS$157</f>
        <v>0.33412823189044133</v>
      </c>
      <c r="BT262" s="34">
        <f t="shared" si="4818"/>
        <v>0.33836585101738148</v>
      </c>
      <c r="BU262" s="34">
        <f t="shared" si="4818"/>
        <v>0.36017621116381887</v>
      </c>
      <c r="BV262" s="34">
        <f t="shared" ref="BV262:CC262" si="4819">BV261/BV$157</f>
        <v>0.31789970090626918</v>
      </c>
      <c r="BW262" s="34">
        <f t="shared" si="4819"/>
        <v>0.32579837138475831</v>
      </c>
      <c r="BX262" s="34">
        <f t="shared" si="4819"/>
        <v>0.3302488494645292</v>
      </c>
      <c r="BY262" s="34">
        <f t="shared" si="4819"/>
        <v>0.35062892883918939</v>
      </c>
      <c r="BZ262" s="34">
        <f t="shared" si="4819"/>
        <v>0.31351892967627015</v>
      </c>
      <c r="CA262" s="34">
        <f t="shared" si="4819"/>
        <v>0.32045587804842535</v>
      </c>
      <c r="CB262" s="34">
        <f t="shared" si="4819"/>
        <v>0.32503035141505282</v>
      </c>
      <c r="CC262" s="34">
        <f t="shared" si="4819"/>
        <v>0.34415186143712867</v>
      </c>
      <c r="CD262" s="34">
        <f t="shared" ref="CD262:CG262" si="4820">CD261/CD$157</f>
        <v>0.31513992170145477</v>
      </c>
      <c r="CE262" s="34">
        <f t="shared" si="4820"/>
        <v>0.32105772707938851</v>
      </c>
      <c r="CF262" s="34">
        <f t="shared" si="4820"/>
        <v>0.32565827111369167</v>
      </c>
      <c r="CG262" s="34">
        <f t="shared" si="4820"/>
        <v>0.34352176874029544</v>
      </c>
      <c r="CH262" s="34">
        <f t="shared" ref="CH262:CK262" si="4821">CH261/CH$157</f>
        <v>0.32782204179755919</v>
      </c>
      <c r="CI262" s="34">
        <f t="shared" si="4821"/>
        <v>0.33257245694921794</v>
      </c>
      <c r="CJ262" s="34">
        <f t="shared" si="4821"/>
        <v>0.33726828961526328</v>
      </c>
      <c r="CK262" s="34">
        <f t="shared" si="4821"/>
        <v>0.35403221028012255</v>
      </c>
      <c r="CL262" s="34"/>
      <c r="CM262" s="90">
        <f>CM261/CM$157</f>
        <v>0.51067764407853078</v>
      </c>
      <c r="CN262" s="16">
        <f>CN261/CN$157</f>
        <v>0.45691687888219673</v>
      </c>
      <c r="CO262" s="90">
        <f t="shared" ref="CO262" si="4822">CO261/CO$157</f>
        <v>9.7147573521464442E-2</v>
      </c>
      <c r="CP262" s="16">
        <f t="shared" ref="CP262" si="4823">CP261/CP$157</f>
        <v>0.34984756097560976</v>
      </c>
      <c r="CQ262" s="90">
        <f t="shared" ref="CQ262" si="4824">CQ261/CQ$157</f>
        <v>0.39393550457243703</v>
      </c>
      <c r="CR262" s="16">
        <f t="shared" ref="CR262" si="4825">CR261/CR$157</f>
        <v>0.34551235566463995</v>
      </c>
      <c r="CS262" s="90">
        <f t="shared" ref="CS262" si="4826">CS261/CS$157</f>
        <v>0.45289094724654461</v>
      </c>
      <c r="CT262" s="16">
        <f t="shared" ref="CT262" si="4827">CT261/CT$157</f>
        <v>0.50658008019088385</v>
      </c>
      <c r="CU262" s="90">
        <f t="shared" ref="CU262" si="4828">CU261/CU$157</f>
        <v>0.45418890361402631</v>
      </c>
      <c r="CV262" s="90">
        <f t="shared" ref="CV262" si="4829">CV261/CV$157</f>
        <v>0.35095796821624831</v>
      </c>
      <c r="CW262" s="90">
        <f t="shared" ref="CW262" si="4830">CW261/CW$157</f>
        <v>0.38596654491310517</v>
      </c>
      <c r="CX262" s="90">
        <f t="shared" ref="CX262" si="4831">CX261/CX$157</f>
        <v>0.40094463617939607</v>
      </c>
      <c r="CY262" s="90">
        <f t="shared" ref="CY262" si="4832">CY261/CY$157</f>
        <v>0.24714215883851159</v>
      </c>
      <c r="CZ262" s="90">
        <f t="shared" ref="CZ262" si="4833">CZ261/CZ$157</f>
        <v>0.35157634116870889</v>
      </c>
      <c r="DA262" s="90">
        <f t="shared" ref="DA262" si="4834">DA261/DA$157</f>
        <v>0.42956838905775074</v>
      </c>
      <c r="DB262" s="16">
        <f t="shared" ref="DB262" si="4835">DB261/DB$157</f>
        <v>0.42760182121264895</v>
      </c>
      <c r="DC262" s="90">
        <f t="shared" ref="DC262" si="4836">DC261/DC$157</f>
        <v>0.34441185248884881</v>
      </c>
      <c r="DD262" s="90">
        <f>DD261/DD$157</f>
        <v>0.34081491327167557</v>
      </c>
      <c r="DE262" s="90">
        <f>DE261/DE$157</f>
        <v>0.33241315441243524</v>
      </c>
      <c r="DF262" s="90">
        <f>DF261/DF$157</f>
        <v>0.32698496238426566</v>
      </c>
      <c r="DG262" s="90">
        <f>DG261/DG$157</f>
        <v>0.3274605254668177</v>
      </c>
      <c r="DH262" s="90">
        <f>DH261/DH$157</f>
        <v>0.33896554906087928</v>
      </c>
    </row>
    <row r="263" spans="1:112" ht="12" x14ac:dyDescent="0.3">
      <c r="A263" s="3" t="s">
        <v>1</v>
      </c>
      <c r="B263" s="15" t="s">
        <v>65</v>
      </c>
      <c r="C263" s="16">
        <f>IF(AND(B261&lt;0,C261&gt;0),"n/a",C261/B261-1)</f>
        <v>0.35657433938236238</v>
      </c>
      <c r="D263" s="16">
        <f t="shared" ref="D263:E263" si="4837">IF(AND(C261&lt;0,D261&gt;0),"n/a",D261/C261-1)</f>
        <v>-3.5203003989673354E-3</v>
      </c>
      <c r="E263" s="16">
        <f t="shared" si="4837"/>
        <v>1.0044747998115873</v>
      </c>
      <c r="F263" s="16">
        <f>IF(AND(E261&lt;0,F261&gt;0),"n/a",F261/E261-1)</f>
        <v>-6.4152273528374937E-2</v>
      </c>
      <c r="G263" s="16">
        <f t="shared" ref="G263:BM263" si="4838">IF(AND(F261&lt;0,G261&gt;0),"n/a",G261/F261-1)</f>
        <v>8.7884494664125512E-4</v>
      </c>
      <c r="H263" s="16">
        <f t="shared" si="4838"/>
        <v>-4.9673858504766466E-2</v>
      </c>
      <c r="I263" s="16">
        <f t="shared" si="4838"/>
        <v>0.37249208025343172</v>
      </c>
      <c r="J263" s="16">
        <f t="shared" si="4838"/>
        <v>-0.26601269474899047</v>
      </c>
      <c r="K263" s="16">
        <f t="shared" si="4838"/>
        <v>-3.0062316561844873</v>
      </c>
      <c r="L263" s="16" t="str">
        <f t="shared" si="4838"/>
        <v>n/a</v>
      </c>
      <c r="M263" s="16">
        <f t="shared" si="4838"/>
        <v>0.35901678090285927</v>
      </c>
      <c r="N263" s="16">
        <f t="shared" si="4838"/>
        <v>-0.30237154150197632</v>
      </c>
      <c r="O263" s="16">
        <f t="shared" si="4838"/>
        <v>0.5439093484419264</v>
      </c>
      <c r="P263" s="16">
        <f t="shared" si="4838"/>
        <v>0.33211009174311923</v>
      </c>
      <c r="Q263" s="16">
        <f t="shared" si="4838"/>
        <v>0.556473829201102</v>
      </c>
      <c r="R263" s="16">
        <f t="shared" si="4838"/>
        <v>-4.8672566371681381E-2</v>
      </c>
      <c r="S263" s="16">
        <f t="shared" si="4838"/>
        <v>0.28930232558139535</v>
      </c>
      <c r="T263" s="16">
        <f t="shared" si="4838"/>
        <v>-3.6075036075036038E-2</v>
      </c>
      <c r="U263" s="16">
        <f t="shared" si="4838"/>
        <v>-0.16631736526946095</v>
      </c>
      <c r="V263" s="16">
        <f t="shared" si="4838"/>
        <v>-0.16322499551086389</v>
      </c>
      <c r="W263" s="16">
        <f t="shared" si="4838"/>
        <v>0.36587982832618016</v>
      </c>
      <c r="X263" s="16">
        <f t="shared" si="4838"/>
        <v>0.12490180675569529</v>
      </c>
      <c r="Y263" s="16">
        <f t="shared" si="4838"/>
        <v>0.7856145251396649</v>
      </c>
      <c r="Z263" s="16">
        <f t="shared" si="4838"/>
        <v>-0.19202190066484159</v>
      </c>
      <c r="AA263" s="16">
        <f t="shared" si="4838"/>
        <v>0.33301064859632135</v>
      </c>
      <c r="AB263" s="16">
        <f t="shared" si="4838"/>
        <v>0.14887436456063896</v>
      </c>
      <c r="AC263" s="16">
        <f t="shared" si="4838"/>
        <v>0.43268015170670049</v>
      </c>
      <c r="AD263" s="16">
        <f t="shared" si="4838"/>
        <v>-0.24818001323626737</v>
      </c>
      <c r="AE263" s="16">
        <f t="shared" si="4838"/>
        <v>0.31690140845070425</v>
      </c>
      <c r="AF263" s="16">
        <f t="shared" si="4838"/>
        <v>0.16666666666666674</v>
      </c>
      <c r="AG263" s="16">
        <f t="shared" si="4838"/>
        <v>0.42513368983957212</v>
      </c>
      <c r="AH263" s="16">
        <f t="shared" si="4838"/>
        <v>-0.24819083355668725</v>
      </c>
      <c r="AI263" s="16">
        <f t="shared" si="4838"/>
        <v>4.5989304812834142E-2</v>
      </c>
      <c r="AJ263" s="16">
        <f t="shared" si="4838"/>
        <v>7.4982958418541301E-3</v>
      </c>
      <c r="AK263" s="16">
        <f t="shared" si="4838"/>
        <v>0.34827469553450618</v>
      </c>
      <c r="AL263" s="16">
        <f t="shared" si="4838"/>
        <v>-0.56316647848450629</v>
      </c>
      <c r="AM263" s="16">
        <f t="shared" si="4838"/>
        <v>0.38756461803561182</v>
      </c>
      <c r="AN263" s="16">
        <f t="shared" si="4838"/>
        <v>0.51692021111456077</v>
      </c>
      <c r="AO263" s="16">
        <f t="shared" si="4838"/>
        <v>0.25105744303452049</v>
      </c>
      <c r="AP263" s="16">
        <f t="shared" si="4838"/>
        <v>-0.36078089213654707</v>
      </c>
      <c r="AQ263" s="16">
        <f t="shared" si="4838"/>
        <v>4.606722402320429E-2</v>
      </c>
      <c r="AR263" s="16">
        <f t="shared" si="4838"/>
        <v>0.32653726961343987</v>
      </c>
      <c r="AS263" s="16">
        <f t="shared" si="4838"/>
        <v>0.60518873724332956</v>
      </c>
      <c r="AT263" s="16">
        <f t="shared" si="4838"/>
        <v>-0.11888165453849098</v>
      </c>
      <c r="AU263" s="16">
        <f t="shared" si="4838"/>
        <v>8.7803181778666417E-2</v>
      </c>
      <c r="AV263" s="16">
        <f t="shared" si="4838"/>
        <v>-0.15567809478142736</v>
      </c>
      <c r="AW263" s="16">
        <f t="shared" si="4838"/>
        <v>0.20227165168007577</v>
      </c>
      <c r="AX263" s="16">
        <f t="shared" si="4838"/>
        <v>-0.29869311919382779</v>
      </c>
      <c r="AY263" s="16">
        <f t="shared" si="4838"/>
        <v>-8.105074090704989E-2</v>
      </c>
      <c r="AZ263" s="16">
        <f t="shared" si="4838"/>
        <v>-0.31883703884681158</v>
      </c>
      <c r="BA263" s="16">
        <f t="shared" si="4838"/>
        <v>0.10276183644189385</v>
      </c>
      <c r="BB263" s="16">
        <f t="shared" si="4838"/>
        <v>0.18832330460237445</v>
      </c>
      <c r="BC263" s="34">
        <f t="shared" si="4838"/>
        <v>0.27179416997399763</v>
      </c>
      <c r="BD263" s="34">
        <f t="shared" si="4838"/>
        <v>0.50866243409017531</v>
      </c>
      <c r="BE263" s="34">
        <f t="shared" si="4838"/>
        <v>0.19885877318116973</v>
      </c>
      <c r="BF263" s="34">
        <f t="shared" si="4838"/>
        <v>-0.15617563065207041</v>
      </c>
      <c r="BG263" s="34">
        <f t="shared" si="4838"/>
        <v>6.5077910174152098E-2</v>
      </c>
      <c r="BH263" s="34">
        <f t="shared" si="4838"/>
        <v>0.17979610750695096</v>
      </c>
      <c r="BI263" s="34">
        <f t="shared" si="4838"/>
        <v>0.3215688474918641</v>
      </c>
      <c r="BJ263" s="34">
        <f t="shared" si="4838"/>
        <v>-0.21954740372776294</v>
      </c>
      <c r="BK263" s="34">
        <f t="shared" si="4838"/>
        <v>0.11707104776411703</v>
      </c>
      <c r="BL263" s="34">
        <f t="shared" si="4838"/>
        <v>5.4981981104509581E-2</v>
      </c>
      <c r="BM263" s="34">
        <f t="shared" si="4838"/>
        <v>0.17038268014587077</v>
      </c>
      <c r="BN263" s="16">
        <f t="shared" ref="BN263" si="4839">IF(AND(BM261&lt;0,BN261&gt;0),"n/a",BN261/BM261-1)</f>
        <v>-0.28192514533736124</v>
      </c>
      <c r="BO263" s="16">
        <f t="shared" ref="BO263" si="4840">IF(AND(BN261&lt;0,BO261&gt;0),"n/a",BO261/BN261-1)</f>
        <v>9.3277924874252349E-2</v>
      </c>
      <c r="BP263" s="16">
        <f t="shared" ref="BP263" si="4841">IF(AND(BO261&lt;0,BP261&gt;0),"n/a",BP261/BO261-1)</f>
        <v>7.9380906320713152E-2</v>
      </c>
      <c r="BQ263" s="16">
        <f t="shared" ref="BQ263" si="4842">IF(AND(BP261&lt;0,BQ261&gt;0),"n/a",BQ261/BP261-1)</f>
        <v>0.25161070390843321</v>
      </c>
      <c r="BR263" s="34">
        <f>IF(AND(BQ261&lt;0,BR261&gt;0),"n/a",BR261/BQ261-1)</f>
        <v>-0.19464408185359006</v>
      </c>
      <c r="BS263" s="34">
        <f t="shared" ref="BS263" si="4843">IF(AND(BR261&lt;0,BS261&gt;0),"n/a",BS261/BR261-1)</f>
        <v>8.4050155955999184E-2</v>
      </c>
      <c r="BT263" s="34">
        <f t="shared" ref="BT263" si="4844">IF(AND(BS261&lt;0,BT261&gt;0),"n/a",BT261/BS261-1)</f>
        <v>7.8199017267880144E-2</v>
      </c>
      <c r="BU263" s="34">
        <f t="shared" ref="BU263" si="4845">IF(AND(BT261&lt;0,BU261&gt;0),"n/a",BU261/BT261-1)</f>
        <v>0.2441774391280418</v>
      </c>
      <c r="BV263" s="34">
        <f t="shared" ref="BV263" si="4846">IF(AND(BU261&lt;0,BV261&gt;0),"n/a",BV261/BU261-1)</f>
        <v>-0.22377592222850951</v>
      </c>
      <c r="BW263" s="34">
        <f t="shared" ref="BW263" si="4847">IF(AND(BV261&lt;0,BW261&gt;0),"n/a",BW261/BV261-1)</f>
        <v>8.1319511767395269E-2</v>
      </c>
      <c r="BX263" s="34">
        <f t="shared" ref="BX263" si="4848">IF(AND(BW261&lt;0,BX261&gt;0),"n/a",BX261/BW261-1)</f>
        <v>7.9283773208390196E-2</v>
      </c>
      <c r="BY263" s="34">
        <f t="shared" ref="BY263" si="4849">IF(AND(BX261&lt;0,BY261&gt;0),"n/a",BY261/BX261-1)</f>
        <v>0.24124250115300905</v>
      </c>
      <c r="BZ263" s="34">
        <f t="shared" ref="BZ263" si="4850">IF(AND(BY261&lt;0,BZ261&gt;0),"n/a",BZ261/BY261-1)</f>
        <v>-0.23076644319423023</v>
      </c>
      <c r="CA263" s="34">
        <f t="shared" ref="CA263" si="4851">IF(AND(BZ261&lt;0,CA261&gt;0),"n/a",CA261/BZ261-1)</f>
        <v>7.8449695773436856E-2</v>
      </c>
      <c r="CB263" s="34">
        <f t="shared" ref="CB263" si="4852">IF(AND(CA261&lt;0,CB261&gt;0),"n/a",CB261/CA261-1)</f>
        <v>7.9937917766316424E-2</v>
      </c>
      <c r="CC263" s="34">
        <f t="shared" ref="CC263" si="4853">IF(AND(CB261&lt;0,CC261&gt;0),"n/a",CC261/CB261-1)</f>
        <v>0.23810193384227363</v>
      </c>
      <c r="CD263" s="34">
        <f t="shared" ref="CD263" si="4854">IF(AND(CC261&lt;0,CD261&gt;0),"n/a",CD261/CC261-1)</f>
        <v>-0.22636590867950712</v>
      </c>
      <c r="CE263" s="34">
        <f t="shared" ref="CE263" si="4855">IF(AND(CD261&lt;0,CE261&gt;0),"n/a",CE261/CD261-1)</f>
        <v>7.4920711562190823E-2</v>
      </c>
      <c r="CF263" s="34">
        <f t="shared" ref="CF263" si="4856">IF(AND(CE261&lt;0,CF261&gt;0),"n/a",CF261/CE261-1)</f>
        <v>8.0006587232095416E-2</v>
      </c>
      <c r="CG263" s="34">
        <f t="shared" ref="CG263" si="4857">IF(AND(CF261&lt;0,CG261&gt;0),"n/a",CG261/CF261-1)</f>
        <v>0.23358959927810918</v>
      </c>
      <c r="CH263" s="34">
        <f t="shared" ref="CH263" si="4858">IF(AND(CG261&lt;0,CH261&gt;0),"n/a",CH261/CG261-1)</f>
        <v>-0.20535898254993945</v>
      </c>
      <c r="CI263" s="34">
        <f t="shared" ref="CI263" si="4859">IF(AND(CH261&lt;0,CI261&gt;0),"n/a",CI261/CH261-1)</f>
        <v>7.0405476302275671E-2</v>
      </c>
      <c r="CJ263" s="34">
        <f t="shared" ref="CJ263" si="4860">IF(AND(CI261&lt;0,CJ261&gt;0),"n/a",CJ261/CI261-1)</f>
        <v>7.9802014630426132E-2</v>
      </c>
      <c r="CK263" s="34">
        <f t="shared" ref="CK263" si="4861">IF(AND(CJ261&lt;0,CK261&gt;0),"n/a",CK261/CJ261-1)</f>
        <v>0.22762908701235385</v>
      </c>
      <c r="CL263" s="34"/>
      <c r="CM263" s="89" t="s">
        <v>65</v>
      </c>
      <c r="CN263" s="15" t="s">
        <v>65</v>
      </c>
      <c r="CO263" s="89" t="s">
        <v>65</v>
      </c>
      <c r="CP263" s="15" t="s">
        <v>65</v>
      </c>
      <c r="CQ263" s="89" t="s">
        <v>65</v>
      </c>
      <c r="CR263" s="15" t="s">
        <v>65</v>
      </c>
      <c r="CS263" s="89" t="s">
        <v>65</v>
      </c>
      <c r="CT263" s="15" t="s">
        <v>65</v>
      </c>
      <c r="CU263" s="89" t="s">
        <v>65</v>
      </c>
      <c r="CV263" s="89" t="s">
        <v>65</v>
      </c>
      <c r="CW263" s="89" t="s">
        <v>65</v>
      </c>
      <c r="CX263" s="89" t="s">
        <v>65</v>
      </c>
      <c r="CY263" s="89" t="s">
        <v>65</v>
      </c>
      <c r="CZ263" s="89" t="s">
        <v>65</v>
      </c>
      <c r="DA263" s="89" t="s">
        <v>65</v>
      </c>
      <c r="DB263" s="15" t="s">
        <v>65</v>
      </c>
      <c r="DC263" s="89" t="s">
        <v>65</v>
      </c>
      <c r="DD263" s="89" t="s">
        <v>65</v>
      </c>
      <c r="DE263" s="89" t="s">
        <v>65</v>
      </c>
      <c r="DF263" s="89" t="s">
        <v>65</v>
      </c>
      <c r="DG263" s="89" t="s">
        <v>65</v>
      </c>
      <c r="DH263" s="89" t="s">
        <v>65</v>
      </c>
    </row>
    <row r="264" spans="1:112" ht="12" x14ac:dyDescent="0.3">
      <c r="A264" s="3" t="s">
        <v>2</v>
      </c>
      <c r="B264" s="15" t="s">
        <v>65</v>
      </c>
      <c r="C264" s="15" t="s">
        <v>65</v>
      </c>
      <c r="D264" s="15" t="s">
        <v>65</v>
      </c>
      <c r="E264" s="15" t="s">
        <v>65</v>
      </c>
      <c r="F264" s="16">
        <f>IF(AND(B261&lt;0,F261&gt;0),"n/a",F261/B261-1)</f>
        <v>1.5358166189111744</v>
      </c>
      <c r="G264" s="16">
        <f t="shared" ref="G264:BM264" si="4862">IF(AND(C261&lt;0,G261&gt;0),"n/a",G261/C261-1)</f>
        <v>0.87092231870452896</v>
      </c>
      <c r="H264" s="16">
        <f t="shared" si="4862"/>
        <v>0.78426754592557701</v>
      </c>
      <c r="I264" s="16">
        <f t="shared" si="4862"/>
        <v>0.22171307719421929</v>
      </c>
      <c r="J264" s="16">
        <f t="shared" si="4862"/>
        <v>-4.1807909604520188E-2</v>
      </c>
      <c r="K264" s="16">
        <f t="shared" si="4862"/>
        <v>-2.9206673356748625</v>
      </c>
      <c r="L264" s="16">
        <f t="shared" si="4862"/>
        <v>-1.7085533262935271E-2</v>
      </c>
      <c r="M264" s="16">
        <f t="shared" si="4862"/>
        <v>-2.6735910752067715E-2</v>
      </c>
      <c r="N264" s="16">
        <f t="shared" si="4862"/>
        <v>-7.4947589098532164E-2</v>
      </c>
      <c r="O264" s="16" t="str">
        <f t="shared" si="4862"/>
        <v>n/a</v>
      </c>
      <c r="P264" s="16">
        <f t="shared" si="4862"/>
        <v>0.94989364216497196</v>
      </c>
      <c r="Q264" s="16">
        <f t="shared" si="4862"/>
        <v>1.233201581027668</v>
      </c>
      <c r="R264" s="16">
        <f t="shared" si="4862"/>
        <v>2.0453257790368271</v>
      </c>
      <c r="S264" s="16">
        <f t="shared" si="4862"/>
        <v>1.5431192660550459</v>
      </c>
      <c r="T264" s="16">
        <f t="shared" si="4862"/>
        <v>0.84022038567493107</v>
      </c>
      <c r="U264" s="16">
        <f t="shared" si="4862"/>
        <v>-1.433628318584057E-2</v>
      </c>
      <c r="V264" s="16">
        <f t="shared" si="4862"/>
        <v>-0.13302325581395347</v>
      </c>
      <c r="W264" s="16">
        <f t="shared" si="4862"/>
        <v>-8.1529581529581563E-2</v>
      </c>
      <c r="X264" s="16">
        <f t="shared" si="4862"/>
        <v>7.1856287425149601E-2</v>
      </c>
      <c r="Y264" s="16">
        <f t="shared" si="4862"/>
        <v>1.2957442987969112</v>
      </c>
      <c r="Z264" s="16">
        <f t="shared" si="4862"/>
        <v>1.2167381974248928</v>
      </c>
      <c r="AA264" s="16">
        <f t="shared" si="4862"/>
        <v>1.1633935585231736</v>
      </c>
      <c r="AB264" s="16">
        <f t="shared" si="4862"/>
        <v>1.2094972067039107</v>
      </c>
      <c r="AC264" s="16">
        <f t="shared" si="4862"/>
        <v>0.77278060226828305</v>
      </c>
      <c r="AD264" s="16">
        <f t="shared" si="4862"/>
        <v>0.64956437560503377</v>
      </c>
      <c r="AE264" s="16">
        <f t="shared" si="4862"/>
        <v>0.62962962962962954</v>
      </c>
      <c r="AF264" s="16">
        <f t="shared" si="4862"/>
        <v>0.65486725663716805</v>
      </c>
      <c r="AG264" s="16">
        <f t="shared" si="4862"/>
        <v>0.64615045223913525</v>
      </c>
      <c r="AH264" s="16">
        <f t="shared" si="4862"/>
        <v>0.64612676056338025</v>
      </c>
      <c r="AI264" s="16">
        <f t="shared" si="4862"/>
        <v>0.30748663101604268</v>
      </c>
      <c r="AJ264" s="16">
        <f t="shared" si="4862"/>
        <v>0.12910618792971729</v>
      </c>
      <c r="AK264" s="16">
        <f t="shared" si="4862"/>
        <v>6.8212275529348609E-2</v>
      </c>
      <c r="AL264" s="16">
        <f t="shared" si="4862"/>
        <v>-0.37932263814616751</v>
      </c>
      <c r="AM264" s="16">
        <f t="shared" si="4862"/>
        <v>-0.17663599182004086</v>
      </c>
      <c r="AN264" s="16">
        <f t="shared" si="4862"/>
        <v>0.23968200270635998</v>
      </c>
      <c r="AO264" s="16">
        <f t="shared" si="4862"/>
        <v>0.15029481871785211</v>
      </c>
      <c r="AP264" s="16">
        <f t="shared" si="4862"/>
        <v>0.68322802986789211</v>
      </c>
      <c r="AQ264" s="16">
        <f t="shared" si="4862"/>
        <v>0.2689640898271759</v>
      </c>
      <c r="AR264" s="16">
        <f t="shared" si="4862"/>
        <v>0.10970118706508392</v>
      </c>
      <c r="AS264" s="16">
        <f t="shared" si="4862"/>
        <v>0.42381939142763669</v>
      </c>
      <c r="AT264" s="16">
        <f t="shared" si="4862"/>
        <v>0.96263436273673442</v>
      </c>
      <c r="AU264" s="16">
        <f t="shared" si="4862"/>
        <v>1.0409394878486382</v>
      </c>
      <c r="AV264" s="16">
        <f t="shared" si="4862"/>
        <v>0.29902864871511126</v>
      </c>
      <c r="AW264" s="16">
        <f t="shared" si="4862"/>
        <v>-2.7039448487169659E-2</v>
      </c>
      <c r="AX264" s="16">
        <f t="shared" si="4862"/>
        <v>-0.22559332348083105</v>
      </c>
      <c r="AY264" s="16">
        <f t="shared" si="4862"/>
        <v>-0.34580036761767763</v>
      </c>
      <c r="AZ264" s="16">
        <f t="shared" si="4862"/>
        <v>-0.47221959299574068</v>
      </c>
      <c r="BA264" s="16">
        <f t="shared" si="4862"/>
        <v>-0.5159030074004094</v>
      </c>
      <c r="BB264" s="16">
        <f t="shared" si="4862"/>
        <v>-0.179726088908846</v>
      </c>
      <c r="BC264" s="34">
        <f t="shared" si="4862"/>
        <v>0.13523088199364763</v>
      </c>
      <c r="BD264" s="34">
        <f t="shared" si="4862"/>
        <v>1.5143472022955522</v>
      </c>
      <c r="BE264" s="34">
        <f t="shared" si="4862"/>
        <v>1.7334525939177103</v>
      </c>
      <c r="BF264" s="34">
        <f t="shared" si="4862"/>
        <v>0.94101546462296426</v>
      </c>
      <c r="BG264" s="34">
        <f t="shared" si="4862"/>
        <v>0.6255245883998708</v>
      </c>
      <c r="BH264" s="34">
        <f t="shared" si="4862"/>
        <v>0.27118402282453635</v>
      </c>
      <c r="BI264" s="34">
        <f t="shared" si="4862"/>
        <v>0.40129700142789138</v>
      </c>
      <c r="BJ264" s="34">
        <f t="shared" si="4862"/>
        <v>0.29605866177818507</v>
      </c>
      <c r="BK264" s="34">
        <f t="shared" si="4862"/>
        <v>0.35932741956838332</v>
      </c>
      <c r="BL264" s="34">
        <f t="shared" si="4862"/>
        <v>0.21552014364268879</v>
      </c>
      <c r="BM264" s="34">
        <f t="shared" si="4862"/>
        <v>7.6465842992400113E-2</v>
      </c>
      <c r="BN264" s="16">
        <f t="shared" ref="BN264" si="4863">IF(AND(BJ261&lt;0,BN261&gt;0),"n/a",BN261/BJ261-1)</f>
        <v>-9.5707830966954566E-3</v>
      </c>
      <c r="BO264" s="16">
        <f t="shared" ref="BO264" si="4864">IF(AND(BK261&lt;0,BO261&gt;0),"n/a",BO261/BK261-1)</f>
        <v>-3.0666490588766249E-2</v>
      </c>
      <c r="BP264" s="16">
        <f t="shared" ref="BP264" si="4865">IF(AND(BL261&lt;0,BP261&gt;0),"n/a",BP261/BL261-1)</f>
        <v>-8.2483865554406899E-3</v>
      </c>
      <c r="BQ264" s="16">
        <f t="shared" ref="BQ264" si="4866">IF(AND(BM261&lt;0,BQ261&gt;0),"n/a",BQ261/BM261-1)</f>
        <v>6.05821122121879E-2</v>
      </c>
      <c r="BR264" s="34">
        <f>IF(AND(BN261&lt;0,BR261&gt;0),"n/a",BR261/BN261-1)</f>
        <v>0.18949448682699632</v>
      </c>
      <c r="BS264" s="34">
        <f t="shared" ref="BS264" si="4867">IF(AND(BO261&lt;0,BS261&gt;0),"n/a",BS261/BO261-1)</f>
        <v>0.1794546058376878</v>
      </c>
      <c r="BT264" s="34">
        <f t="shared" ref="BT264" si="4868">IF(AND(BP261&lt;0,BT261&gt;0),"n/a",BT261/BP261-1)</f>
        <v>0.17816313914711546</v>
      </c>
      <c r="BU264" s="34">
        <f t="shared" ref="BU264" si="4869">IF(AND(BQ261&lt;0,BU261&gt;0),"n/a",BU261/BQ261-1)</f>
        <v>0.17116607644988058</v>
      </c>
      <c r="BV264" s="34">
        <f t="shared" ref="BV264" si="4870">IF(AND(BR261&lt;0,BV261&gt;0),"n/a",BV261/BR261-1)</f>
        <v>0.12880192114549738</v>
      </c>
      <c r="BW264" s="34">
        <f t="shared" ref="BW264" si="4871">IF(AND(BS261&lt;0,BW261&gt;0),"n/a",BW261/BS261-1)</f>
        <v>0.12595855048674531</v>
      </c>
      <c r="BX264" s="34">
        <f t="shared" ref="BX264" si="4872">IF(AND(BT261&lt;0,BX261&gt;0),"n/a",BX261/BT261-1)</f>
        <v>0.12709135640369329</v>
      </c>
      <c r="BY264" s="34">
        <f t="shared" ref="BY264" si="4873">IF(AND(BU261&lt;0,BY261&gt;0),"n/a",BY261/BU261-1)</f>
        <v>0.12443261728882971</v>
      </c>
      <c r="BZ264" s="34">
        <f t="shared" ref="BZ264" si="4874">IF(AND(BV261&lt;0,BZ261&gt;0),"n/a",BZ261/BV261-1)</f>
        <v>0.11430619888621507</v>
      </c>
      <c r="CA264" s="34">
        <f t="shared" ref="CA264" si="4875">IF(AND(BW261&lt;0,CA261&gt;0),"n/a",CA261/BW261-1)</f>
        <v>0.11134883640738225</v>
      </c>
      <c r="CB264" s="34">
        <f t="shared" ref="CB264" si="4876">IF(AND(BX261&lt;0,CB261&gt;0),"n/a",CB261/BX261-1)</f>
        <v>0.11202241532271473</v>
      </c>
      <c r="CC264" s="34">
        <f t="shared" ref="CC264" si="4877">IF(AND(BY261&lt;0,CC261&gt;0),"n/a",CC261/BY261-1)</f>
        <v>0.10920879812613693</v>
      </c>
      <c r="CD264" s="34">
        <f t="shared" ref="CD264" si="4878">IF(AND(BZ261&lt;0,CD261&gt;0),"n/a",CD261/BZ261-1)</f>
        <v>0.11555422021154027</v>
      </c>
      <c r="CE264" s="34">
        <f t="shared" ref="CE264" si="4879">IF(AND(CA261&lt;0,CE261&gt;0),"n/a",CE261/CA261-1)</f>
        <v>0.11190381978457165</v>
      </c>
      <c r="CF264" s="34">
        <f t="shared" ref="CF264" si="4880">IF(AND(CB261&lt;0,CF261&gt;0),"n/a",CF261/CB261-1)</f>
        <v>0.11197452184998302</v>
      </c>
      <c r="CG264" s="34">
        <f t="shared" ref="CG264" si="4881">IF(AND(CC261&lt;0,CG261&gt;0),"n/a",CG261/CC261-1)</f>
        <v>0.10792186598033049</v>
      </c>
      <c r="CH264" s="34">
        <f t="shared" ref="CH264" si="4882">IF(AND(CD261&lt;0,CH261&gt;0),"n/a",CH261/CD261-1)</f>
        <v>0.1380058980273875</v>
      </c>
      <c r="CI264" s="34">
        <f t="shared" ref="CI264" si="4883">IF(AND(CE261&lt;0,CI261&gt;0),"n/a",CI261/CE261-1)</f>
        <v>0.13322567163348253</v>
      </c>
      <c r="CJ264" s="34">
        <f t="shared" ref="CJ264" si="4884">IF(AND(CF261&lt;0,CJ261&gt;0),"n/a",CJ261/CF261-1)</f>
        <v>0.13301101838352536</v>
      </c>
      <c r="CK264" s="34">
        <f t="shared" ref="CK264" si="4885">IF(AND(CG261&lt;0,CK261&gt;0),"n/a",CK261/CG261-1)</f>
        <v>0.12753648611099089</v>
      </c>
      <c r="CL264" s="34"/>
      <c r="CM264" s="89" t="s">
        <v>65</v>
      </c>
      <c r="CN264" s="16">
        <f>IF(AND(CM261&lt;0,CN261&gt;0),"n/a",CN261/CM261-1)</f>
        <v>0.68217669527258251</v>
      </c>
      <c r="CO264" s="90">
        <f t="shared" ref="CO264:DC264" si="4886">IF(AND(CN261&lt;0,CO261&gt;0),"n/a",CO261/CN261-1)</f>
        <v>-0.70844268821326406</v>
      </c>
      <c r="CP264" s="16">
        <f t="shared" si="4886"/>
        <v>4.5709517548295739</v>
      </c>
      <c r="CQ264" s="90">
        <f t="shared" si="4886"/>
        <v>0.78315177923021073</v>
      </c>
      <c r="CR264" s="16">
        <f t="shared" si="4886"/>
        <v>0.26130162091716214</v>
      </c>
      <c r="CS264" s="90">
        <f t="shared" si="4886"/>
        <v>1.020826606393284</v>
      </c>
      <c r="CT264" s="16">
        <f t="shared" si="4886"/>
        <v>0.64528241591435642</v>
      </c>
      <c r="CU264" s="90">
        <f t="shared" si="4886"/>
        <v>0.23147518694765457</v>
      </c>
      <c r="CV264" s="90">
        <f t="shared" si="4886"/>
        <v>-2.1667126690587901E-2</v>
      </c>
      <c r="CW264" s="90">
        <f t="shared" si="4886"/>
        <v>0.33728311468472283</v>
      </c>
      <c r="CX264" s="90">
        <f t="shared" si="4886"/>
        <v>0.42504520795660028</v>
      </c>
      <c r="CY264" s="90">
        <f t="shared" si="4886"/>
        <v>-0.39049975678362203</v>
      </c>
      <c r="CZ264" s="90">
        <f t="shared" si="4886"/>
        <v>0.64571983760713425</v>
      </c>
      <c r="DA264" s="90">
        <f t="shared" si="4886"/>
        <v>0.48992156532006415</v>
      </c>
      <c r="DB264" s="16">
        <f t="shared" si="4886"/>
        <v>0.2160789086380619</v>
      </c>
      <c r="DC264" s="90">
        <f t="shared" si="4886"/>
        <v>6.4198645740765059E-3</v>
      </c>
      <c r="DD264" s="90">
        <f>IF(AND(DC261&lt;0,DD261&gt;0),"n/a",DD261/DC261-1)</f>
        <v>0.17867021200035293</v>
      </c>
      <c r="DE264" s="90">
        <f>IF(AND(DD261&lt;0,DE261&gt;0),"n/a",DE261/DD261-1)</f>
        <v>0.12637247335171597</v>
      </c>
      <c r="DF264" s="90">
        <f>IF(AND(DE261&lt;0,DF261&gt;0),"n/a",DF261/DE261-1)</f>
        <v>0.11148582260528528</v>
      </c>
      <c r="DG264" s="90">
        <f>IF(AND(DF261&lt;0,DG261&gt;0),"n/a",DG261/DF261-1)</f>
        <v>0.11147499019272411</v>
      </c>
      <c r="DH264" s="90">
        <f>IF(AND(DG261&lt;0,DH261&gt;0),"n/a",DH261/DG261-1)</f>
        <v>0.13245092878029419</v>
      </c>
    </row>
    <row r="265" spans="1:112" x14ac:dyDescent="0.25">
      <c r="CM265" s="91"/>
      <c r="CO265" s="91"/>
      <c r="CQ265" s="91"/>
      <c r="CS265" s="91"/>
      <c r="CU265" s="91"/>
      <c r="CV265" s="91"/>
      <c r="CW265" s="91"/>
      <c r="CX265" s="91"/>
      <c r="CY265" s="91"/>
      <c r="CZ265" s="91"/>
      <c r="DA265" s="91"/>
      <c r="DC265" s="91"/>
      <c r="DD265" s="91"/>
      <c r="DE265" s="91"/>
      <c r="DF265" s="91"/>
      <c r="DG265" s="91"/>
      <c r="DH265" s="91"/>
    </row>
    <row r="266" spans="1:112" x14ac:dyDescent="0.25">
      <c r="A266" s="1" t="s">
        <v>91</v>
      </c>
      <c r="B266" s="9">
        <v>-62</v>
      </c>
      <c r="C266" s="9">
        <v>-84</v>
      </c>
      <c r="D266" s="9">
        <v>-81</v>
      </c>
      <c r="E266" s="9">
        <v>-175</v>
      </c>
      <c r="F266" s="9">
        <v>-165</v>
      </c>
      <c r="G266" s="9">
        <v>-159</v>
      </c>
      <c r="H266" s="9">
        <v>-152</v>
      </c>
      <c r="I266" s="9">
        <v>-218</v>
      </c>
      <c r="J266" s="9">
        <v>-177</v>
      </c>
      <c r="K266" s="9">
        <v>608</v>
      </c>
      <c r="L266" s="9">
        <v>-431</v>
      </c>
      <c r="M266" s="9">
        <v>-441</v>
      </c>
      <c r="N266" s="9">
        <v>-134</v>
      </c>
      <c r="O266" s="9">
        <v>-212</v>
      </c>
      <c r="P266" s="9">
        <v>-301</v>
      </c>
      <c r="Q266" s="9">
        <v>-607</v>
      </c>
      <c r="R266" s="9">
        <v>-433</v>
      </c>
      <c r="S266" s="9">
        <v>-595</v>
      </c>
      <c r="T266" s="9">
        <v>-530</v>
      </c>
      <c r="U266" s="9">
        <v>-413</v>
      </c>
      <c r="V266" s="9">
        <v>-420</v>
      </c>
      <c r="W266" s="9">
        <v>-554</v>
      </c>
      <c r="X266" s="9">
        <v>-536</v>
      </c>
      <c r="Y266" s="9">
        <v>-996</v>
      </c>
      <c r="Z266" s="9">
        <v>-328</v>
      </c>
      <c r="AA266" s="9">
        <v>-471</v>
      </c>
      <c r="AB266" s="9">
        <v>-537</v>
      </c>
      <c r="AC266" s="9">
        <v>-965</v>
      </c>
      <c r="AD266" s="9">
        <v>-344</v>
      </c>
      <c r="AE266" s="9">
        <v>-594</v>
      </c>
      <c r="AF266" s="9">
        <v>-529</v>
      </c>
      <c r="AG266" s="9">
        <v>-3194</v>
      </c>
      <c r="AH266" s="9">
        <v>-622</v>
      </c>
      <c r="AI266" s="9">
        <v>-762</v>
      </c>
      <c r="AJ266" s="9">
        <v>-775</v>
      </c>
      <c r="AK266" s="9">
        <v>-1089</v>
      </c>
      <c r="AL266" s="9">
        <v>-1053</v>
      </c>
      <c r="AM266" s="9">
        <v>-2216</v>
      </c>
      <c r="AN266" s="9">
        <v>-1238</v>
      </c>
      <c r="AO266" s="9">
        <v>-1820</v>
      </c>
      <c r="AP266" s="9">
        <v>-959</v>
      </c>
      <c r="AQ266" s="9">
        <v>-953</v>
      </c>
      <c r="AR266" s="9">
        <v>-287</v>
      </c>
      <c r="AS266" s="9">
        <v>-1836</v>
      </c>
      <c r="AT266" s="9">
        <v>-2006</v>
      </c>
      <c r="AU266" s="9">
        <v>-2119</v>
      </c>
      <c r="AV266" s="9">
        <v>-1371</v>
      </c>
      <c r="AW266" s="9">
        <v>-2417</v>
      </c>
      <c r="AX266" s="9">
        <v>-1443</v>
      </c>
      <c r="AY266" s="9">
        <v>-1499</v>
      </c>
      <c r="AZ266" s="9">
        <v>-1181</v>
      </c>
      <c r="BA266" s="9">
        <v>-1497</v>
      </c>
      <c r="BB266" s="9">
        <v>-1598</v>
      </c>
      <c r="BC266" s="9">
        <v>-1505</v>
      </c>
      <c r="BD266" s="9">
        <v>-2437</v>
      </c>
      <c r="BE266" s="9">
        <v>-2791</v>
      </c>
      <c r="BF266" s="9">
        <v>-1814</v>
      </c>
      <c r="BG266" s="9">
        <v>-1641</v>
      </c>
      <c r="BH266" s="9">
        <v>-2134</v>
      </c>
      <c r="BI266" s="9">
        <v>-2715</v>
      </c>
      <c r="BJ266" s="9">
        <v>-1738</v>
      </c>
      <c r="BK266" s="9">
        <v>-2197</v>
      </c>
      <c r="BL266" s="9">
        <v>-18954</v>
      </c>
      <c r="BM266" s="9">
        <v>-2586</v>
      </c>
      <c r="BN266" s="13">
        <f t="shared" ref="BN266:BQ266" si="4887">BN261*BN267</f>
        <v>-2548.8497811163165</v>
      </c>
      <c r="BO266" s="13">
        <f t="shared" si="4887"/>
        <v>-2786.6011995150384</v>
      </c>
      <c r="BP266" s="13">
        <f t="shared" si="4887"/>
        <v>-3007.804128286929</v>
      </c>
      <c r="BQ266" s="13">
        <f t="shared" si="4887"/>
        <v>-3764.599842223894</v>
      </c>
      <c r="BR266" s="13">
        <f>BR261*BR267</f>
        <v>-3031.8427623880543</v>
      </c>
      <c r="BS266" s="13">
        <f t="shared" ref="BS266:BU266" si="4888">BS261*BS267</f>
        <v>-3286.6696194008377</v>
      </c>
      <c r="BT266" s="13">
        <f t="shared" si="4888"/>
        <v>-3543.6839537221808</v>
      </c>
      <c r="BU266" s="13">
        <f t="shared" si="4888"/>
        <v>-4408.9716266211972</v>
      </c>
      <c r="BV266" s="13">
        <f t="shared" ref="BV266:CC266" si="4889">BV261*BV267</f>
        <v>-3422.3499347947072</v>
      </c>
      <c r="BW266" s="13">
        <f t="shared" si="4889"/>
        <v>-3700.65376058939</v>
      </c>
      <c r="BX266" s="13">
        <f t="shared" si="4889"/>
        <v>-3994.0555540667356</v>
      </c>
      <c r="BY266" s="13">
        <f t="shared" si="4889"/>
        <v>-4957.5915056738622</v>
      </c>
      <c r="BZ266" s="13">
        <f t="shared" si="4889"/>
        <v>-3813.5457470995761</v>
      </c>
      <c r="CA266" s="13">
        <f t="shared" si="4889"/>
        <v>-4112.7172507776222</v>
      </c>
      <c r="CB266" s="13">
        <f t="shared" si="4889"/>
        <v>-4441.4793041663952</v>
      </c>
      <c r="CC266" s="13">
        <f t="shared" si="4889"/>
        <v>-5499.00411560885</v>
      </c>
      <c r="CD266" s="13">
        <f t="shared" ref="CD266:CG266" si="4890">CD261*CD267</f>
        <v>-4254.2170521467033</v>
      </c>
      <c r="CE266" s="13">
        <f t="shared" si="4890"/>
        <v>-4572.9460208335404</v>
      </c>
      <c r="CF266" s="13">
        <f t="shared" si="4890"/>
        <v>-4938.8118255570225</v>
      </c>
      <c r="CG266" s="13">
        <f t="shared" si="4890"/>
        <v>-6092.4669007988741</v>
      </c>
      <c r="CH266" s="13">
        <f t="shared" ref="CH266:CK266" si="4891">CH261*CH267</f>
        <v>-4841.3240968316341</v>
      </c>
      <c r="CI266" s="13">
        <f t="shared" si="4891"/>
        <v>-5182.1798258027502</v>
      </c>
      <c r="CJ266" s="13">
        <f t="shared" si="4891"/>
        <v>-5595.72821607896</v>
      </c>
      <c r="CK266" s="13">
        <f t="shared" si="4891"/>
        <v>-6869.4787210742807</v>
      </c>
      <c r="CL266" s="13"/>
      <c r="CM266" s="92">
        <f>SUM(B266:E266)</f>
        <v>-402</v>
      </c>
      <c r="CN266" s="13">
        <f>SUM(F266:I266)</f>
        <v>-694</v>
      </c>
      <c r="CO266" s="92">
        <f>SUM(J266:M266)</f>
        <v>-441</v>
      </c>
      <c r="CP266" s="13">
        <f>SUM(N266:Q266)</f>
        <v>-1254</v>
      </c>
      <c r="CQ266" s="92">
        <f>SUM(R266:U266)</f>
        <v>-1971</v>
      </c>
      <c r="CR266" s="13">
        <f>SUM(V266:Y266)</f>
        <v>-2506</v>
      </c>
      <c r="CS266" s="92">
        <f>SUM(Z266:AC266)</f>
        <v>-2301</v>
      </c>
      <c r="CT266" s="13">
        <f>SUM(AD266:AG266)</f>
        <v>-4661</v>
      </c>
      <c r="CU266" s="92">
        <f>SUM(AH266:AK266)</f>
        <v>-3248</v>
      </c>
      <c r="CV266" s="92">
        <f>SUM(AL266:AO266)</f>
        <v>-6327</v>
      </c>
      <c r="CW266" s="92">
        <f>SUM(AP266:AS266)</f>
        <v>-4035</v>
      </c>
      <c r="CX266" s="92">
        <f>SUM(AT266:AW266)</f>
        <v>-7913</v>
      </c>
      <c r="CY266" s="92">
        <f>SUM(AX266:BA266)</f>
        <v>-5620</v>
      </c>
      <c r="CZ266" s="92">
        <f>SUM(BB266:BE266)</f>
        <v>-8331</v>
      </c>
      <c r="DA266" s="92">
        <f>SUM(BF266:BI266)</f>
        <v>-8304</v>
      </c>
      <c r="DB266" s="13">
        <f>SUM(BJ266:BM266)</f>
        <v>-25475</v>
      </c>
      <c r="DC266" s="92">
        <f>SUM(BN266:BQ266)</f>
        <v>-12107.854951142177</v>
      </c>
      <c r="DD266" s="92">
        <f>SUM(BR266:BU266)</f>
        <v>-14271.167962132269</v>
      </c>
      <c r="DE266" s="92">
        <f>SUM(BV266:BY266)</f>
        <v>-16074.650755124694</v>
      </c>
      <c r="DF266" s="92">
        <f>SUM(BZ266:CC266)</f>
        <v>-17866.746417652445</v>
      </c>
      <c r="DG266" s="92">
        <f>SUM(CD266:CG266)</f>
        <v>-19858.441799336142</v>
      </c>
      <c r="DH266" s="92">
        <f>SUM(CH266:CK266)</f>
        <v>-22488.710859787625</v>
      </c>
    </row>
    <row r="267" spans="1:112" ht="12" x14ac:dyDescent="0.3">
      <c r="A267" s="3" t="s">
        <v>92</v>
      </c>
      <c r="B267" s="16">
        <f>B266/B261</f>
        <v>-0.39477873288761539</v>
      </c>
      <c r="C267" s="16">
        <f t="shared" ref="C267:F267" si="4892">C266/C261</f>
        <v>-0.39427364468434639</v>
      </c>
      <c r="D267" s="16">
        <f t="shared" si="4892"/>
        <v>-0.38153556288271312</v>
      </c>
      <c r="E267" s="16">
        <f t="shared" si="4892"/>
        <v>-0.41123252261778881</v>
      </c>
      <c r="F267" s="16">
        <f t="shared" si="4892"/>
        <v>-0.4143126177024482</v>
      </c>
      <c r="G267" s="16">
        <f t="shared" ref="G267" si="4893">G266/G261</f>
        <v>-0.39889613647767197</v>
      </c>
      <c r="H267" s="16">
        <f t="shared" ref="H267" si="4894">H266/H261</f>
        <v>-0.40126715945089758</v>
      </c>
      <c r="I267" s="16">
        <f t="shared" ref="I267" si="4895">I266/I261</f>
        <v>-0.41931140603962302</v>
      </c>
      <c r="J267" s="16">
        <f t="shared" ref="J267" si="4896">J266/J261</f>
        <v>-0.46383647798742156</v>
      </c>
      <c r="K267" s="16">
        <f t="shared" ref="K267" si="4897">K266/K261</f>
        <v>-0.79417120136681041</v>
      </c>
      <c r="L267" s="16">
        <f t="shared" ref="L267" si="4898">L266/L261</f>
        <v>-1.1575814872907755</v>
      </c>
      <c r="M267" s="16">
        <f t="shared" ref="M267" si="4899">M266/M261</f>
        <v>-0.87154150197628455</v>
      </c>
      <c r="N267" s="16">
        <f t="shared" ref="N267" si="4900">N266/N261</f>
        <v>-0.37960339943342775</v>
      </c>
      <c r="O267" s="16">
        <f t="shared" ref="O267" si="4901">O266/O261</f>
        <v>-0.38899082568807342</v>
      </c>
      <c r="P267" s="16">
        <f t="shared" ref="P267" si="4902">P266/P261</f>
        <v>-0.41460055096418735</v>
      </c>
      <c r="Q267" s="16">
        <f t="shared" ref="Q267" si="4903">Q266/Q261</f>
        <v>-0.53716814159292037</v>
      </c>
      <c r="R267" s="16">
        <f t="shared" ref="R267" si="4904">R266/R261</f>
        <v>-0.40279069767441861</v>
      </c>
      <c r="S267" s="16">
        <f t="shared" ref="S267" si="4905">S266/S261</f>
        <v>-0.42929292929292928</v>
      </c>
      <c r="T267" s="16">
        <f t="shared" ref="T267" si="4906">T266/T261</f>
        <v>-0.3967065868263473</v>
      </c>
      <c r="U267" s="16">
        <f t="shared" ref="U267" si="4907">U266/U261</f>
        <v>-0.37080265756868375</v>
      </c>
      <c r="V267" s="16">
        <f t="shared" ref="V267" si="4908">V266/V261</f>
        <v>-0.45064377682403434</v>
      </c>
      <c r="W267" s="16">
        <f t="shared" ref="W267" si="4909">W266/W261</f>
        <v>-0.43519245875883739</v>
      </c>
      <c r="X267" s="16">
        <f t="shared" ref="X267" si="4910">X266/X261</f>
        <v>-0.37430167597765363</v>
      </c>
      <c r="Y267" s="16">
        <f t="shared" ref="Y267" si="4911">Y266/Y261</f>
        <v>-0.38951896754008603</v>
      </c>
      <c r="Z267" s="16">
        <f t="shared" ref="Z267" si="4912">Z266/Z261</f>
        <v>-0.15876089060987417</v>
      </c>
      <c r="AA267" s="16">
        <f t="shared" ref="AA267" si="4913">AA266/AA261</f>
        <v>-0.17102396514161219</v>
      </c>
      <c r="AB267" s="16">
        <f t="shared" ref="AB267" si="4914">AB266/AB261</f>
        <v>-0.16972187104930467</v>
      </c>
      <c r="AC267" s="16">
        <f t="shared" ref="AC267" si="4915">AC266/AC261</f>
        <v>-0.21288330024266491</v>
      </c>
      <c r="AD267" s="16">
        <f t="shared" ref="AD267" si="4916">AD266/AD261</f>
        <v>-0.10093896713615023</v>
      </c>
      <c r="AE267" s="16">
        <f t="shared" ref="AE267" si="4917">AE266/AE261</f>
        <v>-0.13235294117647059</v>
      </c>
      <c r="AF267" s="16">
        <f t="shared" ref="AF267" si="4918">AF266/AF261</f>
        <v>-0.10103132161955691</v>
      </c>
      <c r="AG267" s="16">
        <f t="shared" ref="AG267" si="4919">AG266/AG261</f>
        <v>-0.42803537925489143</v>
      </c>
      <c r="AH267" s="16">
        <f t="shared" ref="AH267" si="4920">AH266/AH261</f>
        <v>-0.11087344028520499</v>
      </c>
      <c r="AI267" s="16">
        <f t="shared" ref="AI267" si="4921">AI266/AI261</f>
        <v>-0.12985685071574643</v>
      </c>
      <c r="AJ267" s="16">
        <f t="shared" ref="AJ267" si="4922">AJ266/AJ261</f>
        <v>-0.13108930987821379</v>
      </c>
      <c r="AK267" s="16">
        <f t="shared" ref="AK267" si="4923">AK266/AK261</f>
        <v>-0.13662024840045164</v>
      </c>
      <c r="AL267" s="16">
        <f t="shared" ref="AL267" si="4924">AL266/AL261</f>
        <v>-0.30241240666283747</v>
      </c>
      <c r="AM267" s="16">
        <f t="shared" ref="AM267" si="4925">AM266/AM261</f>
        <v>-0.4586567318638104</v>
      </c>
      <c r="AN267" s="16">
        <f t="shared" ref="AN267" si="4926">AN266/AN261</f>
        <v>-0.16891799699822621</v>
      </c>
      <c r="AO267" s="16">
        <f t="shared" ref="AO267" si="4927">AO266/AO261</f>
        <v>-0.19849492856363835</v>
      </c>
      <c r="AP267" s="16">
        <f t="shared" ref="AP267" si="4928">AP266/AP261</f>
        <v>-0.16362395495649207</v>
      </c>
      <c r="AQ267" s="16">
        <f t="shared" ref="AQ267" si="4929">AQ266/AQ261</f>
        <v>-0.15543956940140272</v>
      </c>
      <c r="AR267" s="16">
        <f t="shared" ref="AR267" si="4930">AR266/AR261</f>
        <v>-3.5288331488995447E-2</v>
      </c>
      <c r="AS267" s="16">
        <f t="shared" ref="AS267" si="4931">AS266/AS261</f>
        <v>-0.14063577173496744</v>
      </c>
      <c r="AT267" s="16">
        <f t="shared" ref="AT267:BA267" si="4932">AT266/AT261</f>
        <v>-0.17438928975049986</v>
      </c>
      <c r="AU267" s="16">
        <f t="shared" si="4932"/>
        <v>-0.16934388236234316</v>
      </c>
      <c r="AV267" s="16">
        <f t="shared" si="4932"/>
        <v>-0.12976810222432561</v>
      </c>
      <c r="AW267" s="16">
        <f t="shared" si="4932"/>
        <v>-0.19028499448905684</v>
      </c>
      <c r="AX267" s="16">
        <f t="shared" si="4932"/>
        <v>-0.1619892231701841</v>
      </c>
      <c r="AY267" s="16">
        <f t="shared" si="4932"/>
        <v>-0.18311751771316884</v>
      </c>
      <c r="AZ267" s="16">
        <f t="shared" si="4932"/>
        <v>-0.21180057388809181</v>
      </c>
      <c r="BA267" s="16">
        <f t="shared" si="4932"/>
        <v>-0.24345422019840623</v>
      </c>
      <c r="BB267" s="16">
        <f t="shared" ref="BB267:BC267" si="4933">BB266/BB261</f>
        <v>-0.21869440262761736</v>
      </c>
      <c r="BC267" s="16">
        <f t="shared" si="4933"/>
        <v>-0.16194985472936618</v>
      </c>
      <c r="BD267" s="16">
        <f t="shared" ref="BD267:BE267" si="4934">BD266/BD261</f>
        <v>-0.1738231098430813</v>
      </c>
      <c r="BE267" s="16">
        <f t="shared" si="4934"/>
        <v>-0.16605188005711566</v>
      </c>
      <c r="BF267" s="16">
        <f t="shared" ref="BF267:BG267" si="4935">BF266/BF261</f>
        <v>-0.12789959811041388</v>
      </c>
      <c r="BG267" s="16">
        <f t="shared" si="4935"/>
        <v>-0.10863233152389778</v>
      </c>
      <c r="BH267" s="16">
        <f t="shared" ref="BH267:BI267" si="4936">BH266/BH261</f>
        <v>-0.11973964762652901</v>
      </c>
      <c r="BI267" s="16">
        <f t="shared" si="4936"/>
        <v>-0.11527193988027003</v>
      </c>
      <c r="BJ267" s="16">
        <f t="shared" ref="BJ267:BK267" si="4937">BJ266/BJ261</f>
        <v>-9.4549015341094556E-2</v>
      </c>
      <c r="BK267" s="16">
        <f t="shared" si="4937"/>
        <v>-0.10699327943897925</v>
      </c>
      <c r="BL267" s="16">
        <f t="shared" ref="BL267:BM267" si="4938">BL266/BL261</f>
        <v>-0.87494806813460735</v>
      </c>
      <c r="BM267" s="16">
        <f t="shared" si="4938"/>
        <v>-0.10199574031710973</v>
      </c>
      <c r="BN267" s="43">
        <v>-0.14000000000000001</v>
      </c>
      <c r="BO267" s="43">
        <v>-0.14000000000000001</v>
      </c>
      <c r="BP267" s="43">
        <v>-0.14000000000000001</v>
      </c>
      <c r="BQ267" s="43">
        <v>-0.14000000000000001</v>
      </c>
      <c r="BR267" s="43">
        <v>-0.14000000000000001</v>
      </c>
      <c r="BS267" s="43">
        <v>-0.14000000000000001</v>
      </c>
      <c r="BT267" s="43">
        <v>-0.14000000000000001</v>
      </c>
      <c r="BU267" s="43">
        <v>-0.14000000000000001</v>
      </c>
      <c r="BV267" s="43">
        <v>-0.14000000000000001</v>
      </c>
      <c r="BW267" s="43">
        <v>-0.14000000000000001</v>
      </c>
      <c r="BX267" s="43">
        <v>-0.14000000000000001</v>
      </c>
      <c r="BY267" s="43">
        <v>-0.14000000000000001</v>
      </c>
      <c r="BZ267" s="43">
        <v>-0.14000000000000001</v>
      </c>
      <c r="CA267" s="43">
        <v>-0.14000000000000001</v>
      </c>
      <c r="CB267" s="43">
        <v>-0.14000000000000001</v>
      </c>
      <c r="CC267" s="43">
        <v>-0.14000000000000001</v>
      </c>
      <c r="CD267" s="43">
        <v>-0.14000000000000001</v>
      </c>
      <c r="CE267" s="43">
        <v>-0.14000000000000001</v>
      </c>
      <c r="CF267" s="43">
        <v>-0.14000000000000001</v>
      </c>
      <c r="CG267" s="43">
        <v>-0.14000000000000001</v>
      </c>
      <c r="CH267" s="43">
        <v>-0.14000000000000001</v>
      </c>
      <c r="CI267" s="43">
        <v>-0.14000000000000001</v>
      </c>
      <c r="CJ267" s="43">
        <v>-0.14000000000000001</v>
      </c>
      <c r="CK267" s="43">
        <v>-0.14000000000000001</v>
      </c>
      <c r="CL267" s="43"/>
      <c r="CM267" s="103">
        <f>CM266/CM261</f>
        <v>-0.39882930700927621</v>
      </c>
      <c r="CN267" s="34">
        <f t="shared" ref="CN267:DC267" si="4939">CN266/CN261</f>
        <v>-0.40930671463536911</v>
      </c>
      <c r="CO267" s="103">
        <f t="shared" si="4939"/>
        <v>-0.8920805097602913</v>
      </c>
      <c r="CP267" s="34">
        <f t="shared" si="4939"/>
        <v>-0.45533769063180829</v>
      </c>
      <c r="CQ267" s="103">
        <f t="shared" si="4939"/>
        <v>-0.40136026716624579</v>
      </c>
      <c r="CR267" s="34">
        <f t="shared" si="4939"/>
        <v>-0.4045850823377462</v>
      </c>
      <c r="CS267" s="103">
        <f t="shared" si="4939"/>
        <v>-0.18382999121195173</v>
      </c>
      <c r="CT267" s="34">
        <f t="shared" si="4939"/>
        <v>-0.22632805671554823</v>
      </c>
      <c r="CU267" s="103">
        <f t="shared" si="4939"/>
        <v>-0.12807065967430306</v>
      </c>
      <c r="CV267" s="103">
        <f t="shared" si="4939"/>
        <v>-0.25500272051266548</v>
      </c>
      <c r="CW267" s="103">
        <f t="shared" si="4939"/>
        <v>-0.12160940325497288</v>
      </c>
      <c r="CX267" s="103">
        <f t="shared" si="4939"/>
        <v>-0.1673540173000867</v>
      </c>
      <c r="CY267" s="103">
        <f t="shared" si="4939"/>
        <v>-0.19501023630243935</v>
      </c>
      <c r="CZ267" s="103">
        <f t="shared" si="4939"/>
        <v>-0.17565573079193725</v>
      </c>
      <c r="DA267" s="103">
        <f t="shared" si="4939"/>
        <v>-0.11751386844786596</v>
      </c>
      <c r="DB267" s="103">
        <f t="shared" si="4939"/>
        <v>-0.29645188693517044</v>
      </c>
      <c r="DC267" s="103">
        <f t="shared" si="4939"/>
        <v>-0.14000000000000001</v>
      </c>
      <c r="DD267" s="90">
        <f>DD266/DD261</f>
        <v>-0.13999999999999999</v>
      </c>
      <c r="DE267" s="90">
        <f>DE266/DE261</f>
        <v>-0.13999999999999999</v>
      </c>
      <c r="DF267" s="90">
        <f>DF266/DF261</f>
        <v>-0.14000000000000004</v>
      </c>
      <c r="DG267" s="90">
        <f>DG266/DG261</f>
        <v>-0.14000000000000004</v>
      </c>
      <c r="DH267" s="90">
        <f>DH266/DH261</f>
        <v>-0.14000000000000001</v>
      </c>
    </row>
    <row r="268" spans="1:112" ht="12" x14ac:dyDescent="0.3">
      <c r="A268" s="3" t="s">
        <v>1</v>
      </c>
      <c r="B268" s="15" t="s">
        <v>65</v>
      </c>
      <c r="C268" s="16">
        <f>IF(AND(B266&lt;0,C266&gt;0),"n/a",C266/B266-1)</f>
        <v>0.35483870967741926</v>
      </c>
      <c r="D268" s="16">
        <f t="shared" ref="D268:E268" si="4940">IF(AND(C266&lt;0,D266&gt;0),"n/a",D266/C266-1)</f>
        <v>-3.5714285714285698E-2</v>
      </c>
      <c r="E268" s="16">
        <f t="shared" si="4940"/>
        <v>1.1604938271604937</v>
      </c>
      <c r="F268" s="16">
        <f>IF(AND(E266&lt;0,F266&gt;0),"n/a",F266/E266-1)</f>
        <v>-5.7142857142857162E-2</v>
      </c>
      <c r="G268" s="16">
        <f t="shared" ref="G268:BM268" si="4941">IF(AND(F266&lt;0,G266&gt;0),"n/a",G266/F266-1)</f>
        <v>-3.6363636363636376E-2</v>
      </c>
      <c r="H268" s="16">
        <f t="shared" si="4941"/>
        <v>-4.4025157232704393E-2</v>
      </c>
      <c r="I268" s="16">
        <f t="shared" si="4941"/>
        <v>0.43421052631578938</v>
      </c>
      <c r="J268" s="16">
        <f t="shared" si="4941"/>
        <v>-0.18807339449541283</v>
      </c>
      <c r="K268" s="16" t="str">
        <f t="shared" si="4941"/>
        <v>n/a</v>
      </c>
      <c r="L268" s="16">
        <f t="shared" si="4941"/>
        <v>-1.7088815789473686</v>
      </c>
      <c r="M268" s="16">
        <f t="shared" si="4941"/>
        <v>2.3201856148491906E-2</v>
      </c>
      <c r="N268" s="16">
        <f t="shared" si="4941"/>
        <v>-0.69614512471655332</v>
      </c>
      <c r="O268" s="16">
        <f t="shared" si="4941"/>
        <v>0.58208955223880587</v>
      </c>
      <c r="P268" s="16">
        <f t="shared" si="4941"/>
        <v>0.41981132075471694</v>
      </c>
      <c r="Q268" s="16">
        <f t="shared" si="4941"/>
        <v>1.0166112956810633</v>
      </c>
      <c r="R268" s="16">
        <f t="shared" si="4941"/>
        <v>-0.28665568369028005</v>
      </c>
      <c r="S268" s="16">
        <f t="shared" si="4941"/>
        <v>0.37413394919168597</v>
      </c>
      <c r="T268" s="16">
        <f t="shared" si="4941"/>
        <v>-0.10924369747899154</v>
      </c>
      <c r="U268" s="16">
        <f t="shared" si="4941"/>
        <v>-0.22075471698113203</v>
      </c>
      <c r="V268" s="16">
        <f t="shared" si="4941"/>
        <v>1.6949152542372836E-2</v>
      </c>
      <c r="W268" s="16">
        <f t="shared" si="4941"/>
        <v>0.31904761904761902</v>
      </c>
      <c r="X268" s="16">
        <f t="shared" si="4941"/>
        <v>-3.2490974729241895E-2</v>
      </c>
      <c r="Y268" s="16">
        <f t="shared" si="4941"/>
        <v>0.85820895522388052</v>
      </c>
      <c r="Z268" s="16">
        <f t="shared" si="4941"/>
        <v>-0.67068273092369479</v>
      </c>
      <c r="AA268" s="16">
        <f t="shared" si="4941"/>
        <v>0.43597560975609762</v>
      </c>
      <c r="AB268" s="16">
        <f t="shared" si="4941"/>
        <v>0.14012738853503182</v>
      </c>
      <c r="AC268" s="16">
        <f t="shared" si="4941"/>
        <v>0.79702048417132221</v>
      </c>
      <c r="AD268" s="16">
        <f t="shared" si="4941"/>
        <v>-0.64352331606217616</v>
      </c>
      <c r="AE268" s="16">
        <f t="shared" si="4941"/>
        <v>0.72674418604651159</v>
      </c>
      <c r="AF268" s="16">
        <f t="shared" si="4941"/>
        <v>-0.10942760942760943</v>
      </c>
      <c r="AG268" s="16">
        <f t="shared" si="4941"/>
        <v>5.0378071833648397</v>
      </c>
      <c r="AH268" s="16">
        <f t="shared" si="4941"/>
        <v>-0.80525986224170321</v>
      </c>
      <c r="AI268" s="16">
        <f t="shared" si="4941"/>
        <v>0.22508038585209</v>
      </c>
      <c r="AJ268" s="16">
        <f t="shared" si="4941"/>
        <v>1.7060367454068137E-2</v>
      </c>
      <c r="AK268" s="16">
        <f t="shared" si="4941"/>
        <v>0.40516129032258075</v>
      </c>
      <c r="AL268" s="16">
        <f t="shared" si="4941"/>
        <v>-3.3057851239669422E-2</v>
      </c>
      <c r="AM268" s="16">
        <f t="shared" si="4941"/>
        <v>1.1044634377967713</v>
      </c>
      <c r="AN268" s="16">
        <f t="shared" si="4941"/>
        <v>-0.44133574007220222</v>
      </c>
      <c r="AO268" s="16">
        <f t="shared" si="4941"/>
        <v>0.47011308562197085</v>
      </c>
      <c r="AP268" s="16">
        <f t="shared" si="4941"/>
        <v>-0.47307692307692306</v>
      </c>
      <c r="AQ268" s="16">
        <f t="shared" si="4941"/>
        <v>-6.2565172054223073E-3</v>
      </c>
      <c r="AR268" s="16">
        <f t="shared" si="4941"/>
        <v>-0.69884575026232953</v>
      </c>
      <c r="AS268" s="16">
        <f t="shared" si="4941"/>
        <v>5.3972125435540068</v>
      </c>
      <c r="AT268" s="16">
        <f t="shared" si="4941"/>
        <v>9.259259259259256E-2</v>
      </c>
      <c r="AU268" s="16">
        <f t="shared" si="4941"/>
        <v>5.6331006979062792E-2</v>
      </c>
      <c r="AV268" s="16">
        <f t="shared" si="4941"/>
        <v>-0.35299669655497878</v>
      </c>
      <c r="AW268" s="16">
        <f t="shared" si="4941"/>
        <v>0.76294675419401892</v>
      </c>
      <c r="AX268" s="16">
        <f t="shared" si="4941"/>
        <v>-0.40297889946214316</v>
      </c>
      <c r="AY268" s="16">
        <f t="shared" si="4941"/>
        <v>3.8808038808038736E-2</v>
      </c>
      <c r="AZ268" s="16">
        <f t="shared" si="4941"/>
        <v>-0.21214142761841226</v>
      </c>
      <c r="BA268" s="16">
        <f t="shared" si="4941"/>
        <v>0.26756985605419126</v>
      </c>
      <c r="BB268" s="16">
        <f t="shared" si="4941"/>
        <v>6.7468269873079523E-2</v>
      </c>
      <c r="BC268" s="16">
        <f t="shared" si="4941"/>
        <v>-5.8197747183979964E-2</v>
      </c>
      <c r="BD268" s="16">
        <f t="shared" si="4941"/>
        <v>0.61926910299003324</v>
      </c>
      <c r="BE268" s="16">
        <f t="shared" si="4941"/>
        <v>0.14526056627000417</v>
      </c>
      <c r="BF268" s="16">
        <f t="shared" si="4941"/>
        <v>-0.35005374417771407</v>
      </c>
      <c r="BG268" s="16">
        <f t="shared" si="4941"/>
        <v>-9.5369349503858891E-2</v>
      </c>
      <c r="BH268" s="16">
        <f t="shared" si="4941"/>
        <v>0.3004265691651431</v>
      </c>
      <c r="BI268" s="16">
        <f t="shared" si="4941"/>
        <v>0.2722586691658857</v>
      </c>
      <c r="BJ268" s="16">
        <f t="shared" si="4941"/>
        <v>-0.35985267034990787</v>
      </c>
      <c r="BK268" s="16">
        <f t="shared" si="4941"/>
        <v>0.2640966628308401</v>
      </c>
      <c r="BL268" s="16">
        <f t="shared" si="4941"/>
        <v>7.6272189349112427</v>
      </c>
      <c r="BM268" s="16">
        <f t="shared" si="4941"/>
        <v>-0.86356441911997472</v>
      </c>
      <c r="BN268" s="16">
        <f t="shared" ref="BN268" si="4942">IF(AND(BM266&lt;0,BN266&gt;0),"n/a",BN266/BM266-1)</f>
        <v>-1.4365900573736878E-2</v>
      </c>
      <c r="BO268" s="16">
        <f t="shared" ref="BO268" si="4943">IF(AND(BN266&lt;0,BO266&gt;0),"n/a",BO266/BN266-1)</f>
        <v>9.3277924874252127E-2</v>
      </c>
      <c r="BP268" s="16">
        <f t="shared" ref="BP268" si="4944">IF(AND(BO266&lt;0,BP266&gt;0),"n/a",BP266/BO266-1)</f>
        <v>7.9380906320713374E-2</v>
      </c>
      <c r="BQ268" s="16">
        <f t="shared" ref="BQ268" si="4945">IF(AND(BP266&lt;0,BQ266&gt;0),"n/a",BQ266/BP266-1)</f>
        <v>0.25161070390843299</v>
      </c>
      <c r="BR268" s="34">
        <f>IF(AND(BQ266&lt;0,BR266&gt;0),"n/a",BR266/BQ266-1)</f>
        <v>-0.19464408185359006</v>
      </c>
      <c r="BS268" s="34">
        <f t="shared" ref="BS268" si="4946">IF(AND(BR266&lt;0,BS266&gt;0),"n/a",BS266/BR266-1)</f>
        <v>8.4050155955999184E-2</v>
      </c>
      <c r="BT268" s="34">
        <f t="shared" ref="BT268" si="4947">IF(AND(BS266&lt;0,BT266&gt;0),"n/a",BT266/BS266-1)</f>
        <v>7.8199017267880144E-2</v>
      </c>
      <c r="BU268" s="34">
        <f t="shared" ref="BU268" si="4948">IF(AND(BT266&lt;0,BU266&gt;0),"n/a",BU266/BT266-1)</f>
        <v>0.2441774391280418</v>
      </c>
      <c r="BV268" s="34">
        <f t="shared" ref="BV268" si="4949">IF(AND(BU266&lt;0,BV266&gt;0),"n/a",BV266/BU266-1)</f>
        <v>-0.22377592222850951</v>
      </c>
      <c r="BW268" s="34">
        <f t="shared" ref="BW268" si="4950">IF(AND(BV266&lt;0,BW266&gt;0),"n/a",BW266/BV266-1)</f>
        <v>8.1319511767395269E-2</v>
      </c>
      <c r="BX268" s="34">
        <f t="shared" ref="BX268" si="4951">IF(AND(BW266&lt;0,BX266&gt;0),"n/a",BX266/BW266-1)</f>
        <v>7.9283773208390196E-2</v>
      </c>
      <c r="BY268" s="34">
        <f t="shared" ref="BY268" si="4952">IF(AND(BX266&lt;0,BY266&gt;0),"n/a",BY266/BX266-1)</f>
        <v>0.24124250115300905</v>
      </c>
      <c r="BZ268" s="34">
        <f t="shared" ref="BZ268" si="4953">IF(AND(BY266&lt;0,BZ266&gt;0),"n/a",BZ266/BY266-1)</f>
        <v>-0.23076644319423034</v>
      </c>
      <c r="CA268" s="34">
        <f t="shared" ref="CA268" si="4954">IF(AND(BZ266&lt;0,CA266&gt;0),"n/a",CA266/BZ266-1)</f>
        <v>7.8449695773436856E-2</v>
      </c>
      <c r="CB268" s="34">
        <f t="shared" ref="CB268" si="4955">IF(AND(CA266&lt;0,CB266&gt;0),"n/a",CB266/CA266-1)</f>
        <v>7.9937917766316424E-2</v>
      </c>
      <c r="CC268" s="34">
        <f t="shared" ref="CC268" si="4956">IF(AND(CB266&lt;0,CC266&gt;0),"n/a",CC266/CB266-1)</f>
        <v>0.23810193384227363</v>
      </c>
      <c r="CD268" s="34">
        <f t="shared" ref="CD268" si="4957">IF(AND(CC266&lt;0,CD266&gt;0),"n/a",CD266/CC266-1)</f>
        <v>-0.22636590867950712</v>
      </c>
      <c r="CE268" s="34">
        <f t="shared" ref="CE268" si="4958">IF(AND(CD266&lt;0,CE266&gt;0),"n/a",CE266/CD266-1)</f>
        <v>7.4920711562190823E-2</v>
      </c>
      <c r="CF268" s="34">
        <f t="shared" ref="CF268" si="4959">IF(AND(CE266&lt;0,CF266&gt;0),"n/a",CF266/CE266-1)</f>
        <v>8.0006587232095416E-2</v>
      </c>
      <c r="CG268" s="34">
        <f t="shared" ref="CG268" si="4960">IF(AND(CF266&lt;0,CG266&gt;0),"n/a",CG266/CF266-1)</f>
        <v>0.23358959927810918</v>
      </c>
      <c r="CH268" s="34">
        <f t="shared" ref="CH268" si="4961">IF(AND(CG266&lt;0,CH266&gt;0),"n/a",CH266/CG266-1)</f>
        <v>-0.20535898254993956</v>
      </c>
      <c r="CI268" s="34">
        <f t="shared" ref="CI268" si="4962">IF(AND(CH266&lt;0,CI266&gt;0),"n/a",CI266/CH266-1)</f>
        <v>7.0405476302275671E-2</v>
      </c>
      <c r="CJ268" s="34">
        <f t="shared" ref="CJ268" si="4963">IF(AND(CI266&lt;0,CJ266&gt;0),"n/a",CJ266/CI266-1)</f>
        <v>7.9802014630426132E-2</v>
      </c>
      <c r="CK268" s="34">
        <f t="shared" ref="CK268" si="4964">IF(AND(CJ266&lt;0,CK266&gt;0),"n/a",CK266/CJ266-1)</f>
        <v>0.22762908701235385</v>
      </c>
      <c r="CL268" s="34"/>
      <c r="CM268" s="89" t="s">
        <v>65</v>
      </c>
      <c r="CN268" s="15" t="s">
        <v>65</v>
      </c>
      <c r="CO268" s="89" t="s">
        <v>65</v>
      </c>
      <c r="CP268" s="15" t="s">
        <v>65</v>
      </c>
      <c r="CQ268" s="89" t="s">
        <v>65</v>
      </c>
      <c r="CR268" s="15" t="s">
        <v>65</v>
      </c>
      <c r="CS268" s="89" t="s">
        <v>65</v>
      </c>
      <c r="CT268" s="15" t="s">
        <v>65</v>
      </c>
      <c r="CU268" s="89" t="s">
        <v>65</v>
      </c>
      <c r="CV268" s="89" t="s">
        <v>65</v>
      </c>
      <c r="CW268" s="89" t="s">
        <v>65</v>
      </c>
      <c r="CX268" s="89" t="s">
        <v>65</v>
      </c>
      <c r="CY268" s="89" t="s">
        <v>65</v>
      </c>
      <c r="CZ268" s="89" t="s">
        <v>65</v>
      </c>
      <c r="DA268" s="89" t="s">
        <v>65</v>
      </c>
      <c r="DB268" s="15" t="s">
        <v>65</v>
      </c>
      <c r="DC268" s="89" t="s">
        <v>65</v>
      </c>
      <c r="DD268" s="89" t="s">
        <v>65</v>
      </c>
      <c r="DE268" s="89" t="s">
        <v>65</v>
      </c>
      <c r="DF268" s="89" t="s">
        <v>65</v>
      </c>
      <c r="DG268" s="89" t="s">
        <v>65</v>
      </c>
      <c r="DH268" s="89" t="s">
        <v>65</v>
      </c>
    </row>
    <row r="269" spans="1:112" ht="12" x14ac:dyDescent="0.3">
      <c r="A269" s="3" t="s">
        <v>2</v>
      </c>
      <c r="B269" s="15" t="s">
        <v>65</v>
      </c>
      <c r="C269" s="15" t="s">
        <v>65</v>
      </c>
      <c r="D269" s="15" t="s">
        <v>65</v>
      </c>
      <c r="E269" s="15" t="s">
        <v>65</v>
      </c>
      <c r="F269" s="16">
        <f>IF(AND(B266&lt;0,F266&gt;0),"n/a",F266/B266-1)</f>
        <v>1.661290322580645</v>
      </c>
      <c r="G269" s="16">
        <f t="shared" ref="G269:BM269" si="4965">IF(AND(C266&lt;0,G266&gt;0),"n/a",G266/C266-1)</f>
        <v>0.89285714285714279</v>
      </c>
      <c r="H269" s="16">
        <f t="shared" si="4965"/>
        <v>0.87654320987654311</v>
      </c>
      <c r="I269" s="16">
        <f t="shared" si="4965"/>
        <v>0.24571428571428577</v>
      </c>
      <c r="J269" s="16">
        <f t="shared" si="4965"/>
        <v>7.2727272727272751E-2</v>
      </c>
      <c r="K269" s="16" t="str">
        <f t="shared" si="4965"/>
        <v>n/a</v>
      </c>
      <c r="L269" s="16">
        <f t="shared" si="4965"/>
        <v>1.8355263157894739</v>
      </c>
      <c r="M269" s="16">
        <f t="shared" si="4965"/>
        <v>1.022935779816514</v>
      </c>
      <c r="N269" s="16">
        <f t="shared" si="4965"/>
        <v>-0.24293785310734461</v>
      </c>
      <c r="O269" s="16">
        <f t="shared" si="4965"/>
        <v>-1.3486842105263157</v>
      </c>
      <c r="P269" s="16">
        <f t="shared" si="4965"/>
        <v>-0.30162412993039445</v>
      </c>
      <c r="Q269" s="16">
        <f t="shared" si="4965"/>
        <v>0.3764172335600906</v>
      </c>
      <c r="R269" s="16">
        <f t="shared" si="4965"/>
        <v>2.2313432835820897</v>
      </c>
      <c r="S269" s="16">
        <f t="shared" si="4965"/>
        <v>1.8066037735849059</v>
      </c>
      <c r="T269" s="16">
        <f t="shared" si="4965"/>
        <v>0.76079734219269102</v>
      </c>
      <c r="U269" s="16">
        <f t="shared" si="4965"/>
        <v>-0.31960461285008235</v>
      </c>
      <c r="V269" s="16">
        <f t="shared" si="4965"/>
        <v>-3.002309468822173E-2</v>
      </c>
      <c r="W269" s="16">
        <f t="shared" si="4965"/>
        <v>-6.8907563025210061E-2</v>
      </c>
      <c r="X269" s="16">
        <f t="shared" si="4965"/>
        <v>1.132075471698113E-2</v>
      </c>
      <c r="Y269" s="16">
        <f t="shared" si="4965"/>
        <v>1.4116222760290555</v>
      </c>
      <c r="Z269" s="16">
        <f t="shared" si="4965"/>
        <v>-0.21904761904761905</v>
      </c>
      <c r="AA269" s="16">
        <f t="shared" si="4965"/>
        <v>-0.14981949458483756</v>
      </c>
      <c r="AB269" s="16">
        <f t="shared" si="4965"/>
        <v>1.8656716417910779E-3</v>
      </c>
      <c r="AC269" s="16">
        <f t="shared" si="4965"/>
        <v>-3.1124497991967925E-2</v>
      </c>
      <c r="AD269" s="16">
        <f t="shared" si="4965"/>
        <v>4.8780487804878092E-2</v>
      </c>
      <c r="AE269" s="16">
        <f t="shared" si="4965"/>
        <v>0.26114649681528657</v>
      </c>
      <c r="AF269" s="16">
        <f t="shared" si="4965"/>
        <v>-1.4897579143389184E-2</v>
      </c>
      <c r="AG269" s="16">
        <f t="shared" si="4965"/>
        <v>2.3098445595854922</v>
      </c>
      <c r="AH269" s="16">
        <f t="shared" si="4965"/>
        <v>0.80813953488372103</v>
      </c>
      <c r="AI269" s="16">
        <f t="shared" si="4965"/>
        <v>0.28282828282828287</v>
      </c>
      <c r="AJ269" s="16">
        <f t="shared" si="4965"/>
        <v>0.46502835538752363</v>
      </c>
      <c r="AK269" s="16">
        <f t="shared" si="4965"/>
        <v>-0.65904821540388225</v>
      </c>
      <c r="AL269" s="16">
        <f t="shared" si="4965"/>
        <v>0.69292604501607724</v>
      </c>
      <c r="AM269" s="16">
        <f t="shared" si="4965"/>
        <v>1.9081364829396326</v>
      </c>
      <c r="AN269" s="16">
        <f t="shared" si="4965"/>
        <v>0.59741935483870967</v>
      </c>
      <c r="AO269" s="16">
        <f t="shared" si="4965"/>
        <v>0.67125803489439861</v>
      </c>
      <c r="AP269" s="16">
        <f t="shared" si="4965"/>
        <v>-8.9268755935422606E-2</v>
      </c>
      <c r="AQ269" s="16">
        <f t="shared" si="4965"/>
        <v>-0.56994584837545126</v>
      </c>
      <c r="AR269" s="16">
        <f t="shared" si="4965"/>
        <v>-0.76817447495961222</v>
      </c>
      <c r="AS269" s="16">
        <f t="shared" si="4965"/>
        <v>8.79120879120876E-3</v>
      </c>
      <c r="AT269" s="16">
        <f t="shared" si="4965"/>
        <v>1.0917622523461938</v>
      </c>
      <c r="AU269" s="16">
        <f t="shared" si="4965"/>
        <v>1.2235047219307451</v>
      </c>
      <c r="AV269" s="16">
        <f t="shared" si="4965"/>
        <v>3.7770034843205575</v>
      </c>
      <c r="AW269" s="16">
        <f t="shared" si="4965"/>
        <v>0.31644880174291945</v>
      </c>
      <c r="AX269" s="16">
        <f t="shared" si="4965"/>
        <v>-0.28065802592223332</v>
      </c>
      <c r="AY269" s="16">
        <f t="shared" si="4965"/>
        <v>-0.29259084473808405</v>
      </c>
      <c r="AZ269" s="16">
        <f t="shared" si="4965"/>
        <v>-0.13858497447118889</v>
      </c>
      <c r="BA269" s="16">
        <f t="shared" si="4965"/>
        <v>-0.38063715349606952</v>
      </c>
      <c r="BB269" s="16">
        <f t="shared" si="4965"/>
        <v>0.10741510741510751</v>
      </c>
      <c r="BC269" s="16">
        <f t="shared" si="4965"/>
        <v>4.002668445630464E-3</v>
      </c>
      <c r="BD269" s="16">
        <f t="shared" si="4965"/>
        <v>1.06350550381033</v>
      </c>
      <c r="BE269" s="16">
        <f t="shared" si="4965"/>
        <v>0.86439545758183023</v>
      </c>
      <c r="BF269" s="16">
        <f t="shared" si="4965"/>
        <v>0.1351689612015019</v>
      </c>
      <c r="BG269" s="16">
        <f t="shared" si="4965"/>
        <v>9.0365448504983403E-2</v>
      </c>
      <c r="BH269" s="16">
        <f t="shared" si="4965"/>
        <v>-0.12433319655313912</v>
      </c>
      <c r="BI269" s="16">
        <f t="shared" si="4965"/>
        <v>-2.7230383375134393E-2</v>
      </c>
      <c r="BJ269" s="16">
        <f t="shared" si="4965"/>
        <v>-4.1896361631753032E-2</v>
      </c>
      <c r="BK269" s="16">
        <f t="shared" si="4965"/>
        <v>0.33881779402803169</v>
      </c>
      <c r="BL269" s="16">
        <f t="shared" si="4965"/>
        <v>7.8819119025304598</v>
      </c>
      <c r="BM269" s="16">
        <f t="shared" si="4965"/>
        <v>-4.7513812154696078E-2</v>
      </c>
      <c r="BN269" s="16">
        <f t="shared" ref="BN269" si="4966">IF(AND(BJ266&lt;0,BN266&gt;0),"n/a",BN266/BJ266-1)</f>
        <v>0.46654187636151701</v>
      </c>
      <c r="BO269" s="16">
        <f t="shared" ref="BO269" si="4967">IF(AND(BK266&lt;0,BO266&gt;0),"n/a",BO266/BK266-1)</f>
        <v>0.26836649955167879</v>
      </c>
      <c r="BP269" s="16">
        <f t="shared" ref="BP269" si="4968">IF(AND(BL266&lt;0,BP266&gt;0),"n/a",BP266/BL266-1)</f>
        <v>-0.84131032350496315</v>
      </c>
      <c r="BQ269" s="16">
        <f t="shared" ref="BQ269" si="4969">IF(AND(BM266&lt;0,BQ266&gt;0),"n/a",BQ266/BM266-1)</f>
        <v>0.4557617332652335</v>
      </c>
      <c r="BR269" s="34">
        <f>IF(AND(BN266&lt;0,BR266&gt;0),"n/a",BR266/BN266-1)</f>
        <v>0.1894944868269961</v>
      </c>
      <c r="BS269" s="34">
        <f t="shared" ref="BS269" si="4970">IF(AND(BO266&lt;0,BS266&gt;0),"n/a",BS266/BO266-1)</f>
        <v>0.1794546058376878</v>
      </c>
      <c r="BT269" s="34">
        <f t="shared" ref="BT269" si="4971">IF(AND(BP266&lt;0,BT266&gt;0),"n/a",BT266/BP266-1)</f>
        <v>0.17816313914711523</v>
      </c>
      <c r="BU269" s="34">
        <f t="shared" ref="BU269" si="4972">IF(AND(BQ266&lt;0,BU266&gt;0),"n/a",BU266/BQ266-1)</f>
        <v>0.17116607644988058</v>
      </c>
      <c r="BV269" s="34">
        <f t="shared" ref="BV269" si="4973">IF(AND(BR266&lt;0,BV266&gt;0),"n/a",BV266/BR266-1)</f>
        <v>0.12880192114549738</v>
      </c>
      <c r="BW269" s="34">
        <f t="shared" ref="BW269" si="4974">IF(AND(BS266&lt;0,BW266&gt;0),"n/a",BW266/BS266-1)</f>
        <v>0.12595855048674531</v>
      </c>
      <c r="BX269" s="34">
        <f t="shared" ref="BX269" si="4975">IF(AND(BT266&lt;0,BX266&gt;0),"n/a",BX266/BT266-1)</f>
        <v>0.12709135640369329</v>
      </c>
      <c r="BY269" s="34">
        <f t="shared" ref="BY269" si="4976">IF(AND(BU266&lt;0,BY266&gt;0),"n/a",BY266/BU266-1)</f>
        <v>0.12443261728882993</v>
      </c>
      <c r="BZ269" s="34">
        <f t="shared" ref="BZ269" si="4977">IF(AND(BV266&lt;0,BZ266&gt;0),"n/a",BZ266/BV266-1)</f>
        <v>0.11430619888621507</v>
      </c>
      <c r="CA269" s="34">
        <f t="shared" ref="CA269" si="4978">IF(AND(BW266&lt;0,CA266&gt;0),"n/a",CA266/BW266-1)</f>
        <v>0.11134883640738225</v>
      </c>
      <c r="CB269" s="34">
        <f t="shared" ref="CB269" si="4979">IF(AND(BX266&lt;0,CB266&gt;0),"n/a",CB266/BX266-1)</f>
        <v>0.11202241532271473</v>
      </c>
      <c r="CC269" s="34">
        <f t="shared" ref="CC269" si="4980">IF(AND(BY266&lt;0,CC266&gt;0),"n/a",CC266/BY266-1)</f>
        <v>0.10920879812613693</v>
      </c>
      <c r="CD269" s="34">
        <f t="shared" ref="CD269" si="4981">IF(AND(BZ266&lt;0,CD266&gt;0),"n/a",CD266/BZ266-1)</f>
        <v>0.11555422021154027</v>
      </c>
      <c r="CE269" s="34">
        <f t="shared" ref="CE269" si="4982">IF(AND(CA266&lt;0,CE266&gt;0),"n/a",CE266/CA266-1)</f>
        <v>0.11190381978457165</v>
      </c>
      <c r="CF269" s="34">
        <f t="shared" ref="CF269" si="4983">IF(AND(CB266&lt;0,CF266&gt;0),"n/a",CF266/CB266-1)</f>
        <v>0.11197452184998302</v>
      </c>
      <c r="CG269" s="34">
        <f t="shared" ref="CG269" si="4984">IF(AND(CC266&lt;0,CG266&gt;0),"n/a",CG266/CC266-1)</f>
        <v>0.10792186598033049</v>
      </c>
      <c r="CH269" s="34">
        <f t="shared" ref="CH269" si="4985">IF(AND(CD266&lt;0,CH266&gt;0),"n/a",CH266/CD266-1)</f>
        <v>0.1380058980273875</v>
      </c>
      <c r="CI269" s="34">
        <f t="shared" ref="CI269" si="4986">IF(AND(CE266&lt;0,CI266&gt;0),"n/a",CI266/CE266-1)</f>
        <v>0.13322567163348253</v>
      </c>
      <c r="CJ269" s="34">
        <f t="shared" ref="CJ269" si="4987">IF(AND(CF266&lt;0,CJ266&gt;0),"n/a",CJ266/CF266-1)</f>
        <v>0.13301101838352536</v>
      </c>
      <c r="CK269" s="34">
        <f t="shared" ref="CK269" si="4988">IF(AND(CG266&lt;0,CK266&gt;0),"n/a",CK266/CG266-1)</f>
        <v>0.12753648611099067</v>
      </c>
      <c r="CL269" s="34"/>
      <c r="CM269" s="89" t="s">
        <v>65</v>
      </c>
      <c r="CN269" s="16">
        <f>IF(AND(CM266&lt;0,CN266&gt;0),"n/a",CN266/CM266-1)</f>
        <v>0.72636815920398012</v>
      </c>
      <c r="CO269" s="90">
        <f t="shared" ref="CO269:DC269" si="4989">IF(AND(CN266&lt;0,CO266&gt;0),"n/a",CO266/CN266-1)</f>
        <v>-0.36455331412103742</v>
      </c>
      <c r="CP269" s="16">
        <f t="shared" si="4989"/>
        <v>1.8435374149659864</v>
      </c>
      <c r="CQ269" s="90">
        <f t="shared" si="4989"/>
        <v>0.57177033492822971</v>
      </c>
      <c r="CR269" s="16">
        <f t="shared" si="4989"/>
        <v>0.2714358193810249</v>
      </c>
      <c r="CS269" s="90">
        <f t="shared" si="4989"/>
        <v>-8.1803671189145999E-2</v>
      </c>
      <c r="CT269" s="16">
        <f t="shared" si="4989"/>
        <v>1.0256410256410255</v>
      </c>
      <c r="CU269" s="90">
        <f t="shared" si="4989"/>
        <v>-0.30315382965028959</v>
      </c>
      <c r="CV269" s="90">
        <f t="shared" si="4989"/>
        <v>0.9479679802955665</v>
      </c>
      <c r="CW269" s="90">
        <f t="shared" si="4989"/>
        <v>-0.36225699383594123</v>
      </c>
      <c r="CX269" s="90">
        <f t="shared" si="4989"/>
        <v>0.96109045848822805</v>
      </c>
      <c r="CY269" s="90">
        <f t="shared" si="4989"/>
        <v>-0.28977631745229371</v>
      </c>
      <c r="CZ269" s="90">
        <f t="shared" si="4989"/>
        <v>0.48238434163701061</v>
      </c>
      <c r="DA269" s="90">
        <f t="shared" si="4989"/>
        <v>-3.2409074540871163E-3</v>
      </c>
      <c r="DB269" s="16">
        <f t="shared" si="4989"/>
        <v>2.0677986512524087</v>
      </c>
      <c r="DC269" s="90">
        <f t="shared" si="4989"/>
        <v>-0.52471619426331007</v>
      </c>
      <c r="DD269" s="90">
        <f>IF(AND(DC266&lt;0,DD266&gt;0),"n/a",DD266/DC266-1)</f>
        <v>0.17867021200035271</v>
      </c>
      <c r="DE269" s="90">
        <f>IF(AND(DD266&lt;0,DE266&gt;0),"n/a",DE266/DD266-1)</f>
        <v>0.1263724733517162</v>
      </c>
      <c r="DF269" s="90">
        <f>IF(AND(DE266&lt;0,DF266&gt;0),"n/a",DF266/DE266-1)</f>
        <v>0.1114858226052855</v>
      </c>
      <c r="DG269" s="90">
        <f>IF(AND(DF266&lt;0,DG266&gt;0),"n/a",DG266/DF266-1)</f>
        <v>0.11147499019272433</v>
      </c>
      <c r="DH269" s="90">
        <f>IF(AND(DG266&lt;0,DH266&gt;0),"n/a",DH266/DG266-1)</f>
        <v>0.13245092878029396</v>
      </c>
    </row>
    <row r="270" spans="1:112" x14ac:dyDescent="0.25">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c r="AQ270" s="14"/>
      <c r="AR270" s="14"/>
      <c r="AS270" s="14"/>
      <c r="AT270" s="14"/>
      <c r="AU270" s="14"/>
      <c r="AV270" s="14"/>
      <c r="AW270" s="14"/>
      <c r="AX270" s="14"/>
      <c r="AY270" s="14"/>
      <c r="AZ270" s="14"/>
      <c r="BA270" s="14"/>
      <c r="BB270" s="14"/>
      <c r="BC270" s="14"/>
      <c r="BD270" s="14"/>
      <c r="BE270" s="14"/>
      <c r="BF270" s="14"/>
      <c r="BG270" s="14"/>
      <c r="BH270" s="14"/>
      <c r="BI270" s="14"/>
      <c r="BJ270" s="14"/>
      <c r="BK270" s="14"/>
      <c r="BL270" s="14"/>
      <c r="BM270" s="14"/>
      <c r="CM270" s="91"/>
      <c r="CO270" s="91"/>
      <c r="CQ270" s="91"/>
      <c r="CS270" s="91"/>
      <c r="CU270" s="91"/>
      <c r="CV270" s="91"/>
      <c r="CW270" s="91"/>
      <c r="CX270" s="91"/>
      <c r="CY270" s="91"/>
      <c r="CZ270" s="91"/>
      <c r="DA270" s="91"/>
      <c r="DC270" s="91"/>
      <c r="DD270" s="91"/>
      <c r="DE270" s="91"/>
      <c r="DF270" s="91"/>
      <c r="DG270" s="91"/>
      <c r="DH270" s="91"/>
    </row>
    <row r="271" spans="1:112" x14ac:dyDescent="0.25">
      <c r="A271" s="1" t="s">
        <v>93</v>
      </c>
      <c r="B271" s="14">
        <f>B261+B266</f>
        <v>95.050000000000011</v>
      </c>
      <c r="C271" s="14">
        <f t="shared" ref="C271:BA271" si="4990">C261+C266</f>
        <v>129.05000000000001</v>
      </c>
      <c r="D271" s="14">
        <f t="shared" si="4990"/>
        <v>131.30000000000001</v>
      </c>
      <c r="E271" s="14">
        <f t="shared" si="4990"/>
        <v>250.54999999999995</v>
      </c>
      <c r="F271" s="14">
        <f t="shared" si="4990"/>
        <v>233.25</v>
      </c>
      <c r="G271" s="14">
        <f t="shared" si="4990"/>
        <v>239.59999999999991</v>
      </c>
      <c r="H271" s="14">
        <f t="shared" si="4990"/>
        <v>226.8</v>
      </c>
      <c r="I271" s="14">
        <f t="shared" si="4990"/>
        <v>301.89999999999998</v>
      </c>
      <c r="J271" s="14">
        <f t="shared" si="4990"/>
        <v>204.59999999999985</v>
      </c>
      <c r="K271" s="14">
        <f t="shared" si="4990"/>
        <v>-157.57799999999997</v>
      </c>
      <c r="L271" s="14">
        <f t="shared" si="4990"/>
        <v>-58.671999999999855</v>
      </c>
      <c r="M271" s="14">
        <f t="shared" si="4990"/>
        <v>65</v>
      </c>
      <c r="N271" s="14">
        <f t="shared" si="4990"/>
        <v>219</v>
      </c>
      <c r="O271" s="14">
        <f t="shared" si="4990"/>
        <v>333</v>
      </c>
      <c r="P271" s="14">
        <f t="shared" si="4990"/>
        <v>425</v>
      </c>
      <c r="Q271" s="14">
        <f t="shared" si="4990"/>
        <v>523</v>
      </c>
      <c r="R271" s="14">
        <f t="shared" si="4990"/>
        <v>642</v>
      </c>
      <c r="S271" s="14">
        <f t="shared" si="4990"/>
        <v>791</v>
      </c>
      <c r="T271" s="14">
        <f t="shared" si="4990"/>
        <v>806</v>
      </c>
      <c r="U271" s="14">
        <f t="shared" si="4990"/>
        <v>700.80000000000018</v>
      </c>
      <c r="V271" s="14">
        <f t="shared" si="4990"/>
        <v>512</v>
      </c>
      <c r="W271" s="14">
        <f t="shared" si="4990"/>
        <v>719</v>
      </c>
      <c r="X271" s="14">
        <f t="shared" si="4990"/>
        <v>896</v>
      </c>
      <c r="Y271" s="14">
        <f t="shared" si="4990"/>
        <v>1561</v>
      </c>
      <c r="Z271" s="14">
        <f t="shared" si="4990"/>
        <v>1738</v>
      </c>
      <c r="AA271" s="14">
        <f t="shared" si="4990"/>
        <v>2283</v>
      </c>
      <c r="AB271" s="14">
        <f t="shared" si="4990"/>
        <v>2627</v>
      </c>
      <c r="AC271" s="14">
        <f t="shared" si="4990"/>
        <v>3568</v>
      </c>
      <c r="AD271" s="14">
        <f t="shared" si="4990"/>
        <v>3064</v>
      </c>
      <c r="AE271" s="14">
        <f t="shared" si="4990"/>
        <v>3894</v>
      </c>
      <c r="AF271" s="14">
        <f t="shared" si="4990"/>
        <v>4707</v>
      </c>
      <c r="AG271" s="14">
        <f t="shared" si="4990"/>
        <v>4268</v>
      </c>
      <c r="AH271" s="14">
        <f t="shared" si="4990"/>
        <v>4988</v>
      </c>
      <c r="AI271" s="14">
        <f t="shared" si="4990"/>
        <v>5106</v>
      </c>
      <c r="AJ271" s="14">
        <f t="shared" si="4990"/>
        <v>5137</v>
      </c>
      <c r="AK271" s="14">
        <f t="shared" si="4990"/>
        <v>6882</v>
      </c>
      <c r="AL271" s="14">
        <f t="shared" si="4990"/>
        <v>2429</v>
      </c>
      <c r="AM271" s="14">
        <f t="shared" si="4990"/>
        <v>2615.5</v>
      </c>
      <c r="AN271" s="14">
        <f t="shared" si="4990"/>
        <v>6091</v>
      </c>
      <c r="AO271" s="14">
        <f t="shared" si="4990"/>
        <v>7349</v>
      </c>
      <c r="AP271" s="14">
        <f t="shared" si="4990"/>
        <v>4902</v>
      </c>
      <c r="AQ271" s="14">
        <f t="shared" si="4990"/>
        <v>5178</v>
      </c>
      <c r="AR271" s="14">
        <f t="shared" si="4990"/>
        <v>7846</v>
      </c>
      <c r="AS271" s="14">
        <f t="shared" si="4990"/>
        <v>11219</v>
      </c>
      <c r="AT271" s="14">
        <f t="shared" si="4990"/>
        <v>9497</v>
      </c>
      <c r="AU271" s="14">
        <f t="shared" si="4990"/>
        <v>10394</v>
      </c>
      <c r="AV271" s="14">
        <f t="shared" si="4990"/>
        <v>9194</v>
      </c>
      <c r="AW271" s="14">
        <f t="shared" si="4990"/>
        <v>10285</v>
      </c>
      <c r="AX271" s="14">
        <f t="shared" si="4990"/>
        <v>7465</v>
      </c>
      <c r="AY271" s="14">
        <f t="shared" si="4990"/>
        <v>6687</v>
      </c>
      <c r="AZ271" s="14">
        <f t="shared" si="4990"/>
        <v>4395</v>
      </c>
      <c r="BA271" s="14">
        <f t="shared" si="4990"/>
        <v>4652</v>
      </c>
      <c r="BB271" s="14">
        <f t="shared" ref="BB271:BE271" si="4991">BB261+BB266</f>
        <v>5709</v>
      </c>
      <c r="BC271" s="14">
        <f t="shared" si="4991"/>
        <v>7788</v>
      </c>
      <c r="BD271" s="14">
        <f t="shared" si="4991"/>
        <v>11583</v>
      </c>
      <c r="BE271" s="14">
        <f t="shared" si="4991"/>
        <v>14017</v>
      </c>
      <c r="BF271" s="14">
        <f t="shared" ref="BF271:BG271" si="4992">BF261+BF266</f>
        <v>12369</v>
      </c>
      <c r="BG271" s="14">
        <f t="shared" si="4992"/>
        <v>13465</v>
      </c>
      <c r="BH271" s="14">
        <f t="shared" ref="BH271:BJ271" si="4993">BH261+BH266</f>
        <v>15688</v>
      </c>
      <c r="BI271" s="14">
        <f t="shared" si="4993"/>
        <v>20838</v>
      </c>
      <c r="BJ271" s="14">
        <f t="shared" si="4993"/>
        <v>16644</v>
      </c>
      <c r="BK271" s="14">
        <f t="shared" ref="BK271:BM271" si="4994">BK261+BK266</f>
        <v>18337</v>
      </c>
      <c r="BL271" s="14">
        <f t="shared" si="4994"/>
        <v>2709</v>
      </c>
      <c r="BM271" s="14">
        <f t="shared" si="4994"/>
        <v>22768</v>
      </c>
      <c r="BN271" s="14">
        <f t="shared" ref="BN271:BQ271" si="4995">BN261+BN266</f>
        <v>15657.220084000228</v>
      </c>
      <c r="BO271" s="14">
        <f t="shared" si="4995"/>
        <v>17117.693082735233</v>
      </c>
      <c r="BP271" s="14">
        <f t="shared" si="4995"/>
        <v>18476.511073762558</v>
      </c>
      <c r="BQ271" s="14">
        <f t="shared" si="4995"/>
        <v>23125.399030803917</v>
      </c>
      <c r="BR271" s="14">
        <f>BR261+BR266</f>
        <v>18624.176968955187</v>
      </c>
      <c r="BS271" s="14">
        <f t="shared" ref="BS271:BU271" si="4996">BS261+BS266</f>
        <v>20189.541947748003</v>
      </c>
      <c r="BT271" s="14">
        <f t="shared" si="4996"/>
        <v>21768.344287150536</v>
      </c>
      <c r="BU271" s="14">
        <f t="shared" si="4996"/>
        <v>27083.682849244495</v>
      </c>
      <c r="BV271" s="14">
        <f t="shared" ref="BV271:CC271" si="4997">BV261+BV266</f>
        <v>21023.006742310343</v>
      </c>
      <c r="BW271" s="14">
        <f t="shared" si="4997"/>
        <v>22732.58738647768</v>
      </c>
      <c r="BX271" s="14">
        <f t="shared" si="4997"/>
        <v>24534.91268926709</v>
      </c>
      <c r="BY271" s="14">
        <f t="shared" si="4997"/>
        <v>30453.776391996576</v>
      </c>
      <c r="BZ271" s="14">
        <f t="shared" si="4997"/>
        <v>23426.06673218311</v>
      </c>
      <c r="CA271" s="14">
        <f t="shared" si="4997"/>
        <v>25263.834540491105</v>
      </c>
      <c r="CB271" s="14">
        <f t="shared" si="4997"/>
        <v>27283.372868450711</v>
      </c>
      <c r="CC271" s="14">
        <f t="shared" si="4997"/>
        <v>33779.596710168647</v>
      </c>
      <c r="CD271" s="14">
        <f t="shared" ref="CD271:CG271" si="4998">CD261+CD266</f>
        <v>26133.047606044034</v>
      </c>
      <c r="CE271" s="14">
        <f t="shared" si="4998"/>
        <v>28090.95412797746</v>
      </c>
      <c r="CF271" s="14">
        <f t="shared" si="4998"/>
        <v>30338.415499850278</v>
      </c>
      <c r="CG271" s="14">
        <f t="shared" si="4998"/>
        <v>37425.153819193074</v>
      </c>
      <c r="CH271" s="14">
        <f t="shared" ref="CH271:CK271" si="4999">CH261+CH266</f>
        <v>29739.562309108605</v>
      </c>
      <c r="CI271" s="14">
        <f t="shared" si="4999"/>
        <v>31833.390358502606</v>
      </c>
      <c r="CJ271" s="14">
        <f t="shared" si="4999"/>
        <v>34373.759041627891</v>
      </c>
      <c r="CK271" s="14">
        <f t="shared" si="4999"/>
        <v>42198.226429456292</v>
      </c>
      <c r="CL271" s="14"/>
      <c r="CM271" s="88">
        <f>SUM(B271:E271)</f>
        <v>605.95000000000005</v>
      </c>
      <c r="CN271" s="14">
        <f>SUM(F271:I271)</f>
        <v>1001.5499999999998</v>
      </c>
      <c r="CO271" s="88">
        <f>SUM(J271:M271)</f>
        <v>53.350000000000023</v>
      </c>
      <c r="CP271" s="14">
        <f>SUM(N271:Q271)</f>
        <v>1500</v>
      </c>
      <c r="CQ271" s="88">
        <f>SUM(R271:U271)</f>
        <v>2939.8</v>
      </c>
      <c r="CR271" s="14">
        <f>SUM(V271:Y271)</f>
        <v>3688</v>
      </c>
      <c r="CS271" s="88">
        <f>SUM(Z271:AC271)</f>
        <v>10216</v>
      </c>
      <c r="CT271" s="14">
        <f>SUM(AD271:AG271)</f>
        <v>15933</v>
      </c>
      <c r="CU271" s="88">
        <f>SUM(AH271:AK271)</f>
        <v>22113</v>
      </c>
      <c r="CV271" s="88">
        <f>SUM(AL271:AO271)</f>
        <v>18484.5</v>
      </c>
      <c r="CW271" s="88">
        <f>SUM(AP271:AS271)</f>
        <v>29145</v>
      </c>
      <c r="CX271" s="88">
        <f>SUM(AT271:AW271)</f>
        <v>39370</v>
      </c>
      <c r="CY271" s="88">
        <f>SUM(AX271:BA271)</f>
        <v>23199</v>
      </c>
      <c r="CZ271" s="88">
        <f>SUM(BB271:BE271)</f>
        <v>39097</v>
      </c>
      <c r="DA271" s="88">
        <f>SUM(BF271:BI271)</f>
        <v>62360</v>
      </c>
      <c r="DB271" s="14">
        <f>SUM(BJ271:BM271)</f>
        <v>60458</v>
      </c>
      <c r="DC271" s="88">
        <f>SUM(BN271:BQ271)</f>
        <v>74376.823271301939</v>
      </c>
      <c r="DD271" s="88">
        <f>SUM(BR271:BU271)</f>
        <v>87665.746053098221</v>
      </c>
      <c r="DE271" s="88">
        <f>SUM(BV271:BY271)</f>
        <v>98744.283210051697</v>
      </c>
      <c r="DF271" s="88">
        <f>SUM(BZ271:CC271)</f>
        <v>109752.87085129358</v>
      </c>
      <c r="DG271" s="88">
        <f>SUM(CD271:CG271)</f>
        <v>121987.57105306485</v>
      </c>
      <c r="DH271" s="88">
        <f>SUM(CH271:CK271)</f>
        <v>138144.9381386954</v>
      </c>
    </row>
    <row r="272" spans="1:112" x14ac:dyDescent="0.25">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c r="AA272" s="13"/>
      <c r="AB272" s="13"/>
      <c r="AC272" s="13"/>
      <c r="AD272" s="13"/>
      <c r="AE272" s="13"/>
      <c r="AF272" s="13"/>
      <c r="AG272" s="13"/>
      <c r="AH272" s="13"/>
      <c r="AI272" s="13"/>
      <c r="AJ272" s="13"/>
      <c r="AK272" s="13"/>
      <c r="AL272" s="13"/>
      <c r="AM272" s="13"/>
      <c r="AN272" s="13"/>
      <c r="AO272" s="13"/>
      <c r="AP272" s="13"/>
      <c r="AQ272" s="13"/>
      <c r="AR272" s="13"/>
      <c r="AS272" s="13"/>
      <c r="AT272" s="13"/>
      <c r="AU272" s="13"/>
      <c r="AV272" s="13"/>
      <c r="AW272" s="13"/>
      <c r="AX272" s="13"/>
      <c r="AY272" s="13"/>
      <c r="AZ272" s="13"/>
      <c r="BA272" s="13"/>
      <c r="BB272" s="13"/>
      <c r="BC272" s="13"/>
      <c r="BD272" s="13"/>
      <c r="BE272" s="13"/>
      <c r="BF272" s="13"/>
      <c r="BG272" s="13"/>
      <c r="BH272" s="13"/>
      <c r="BI272" s="13"/>
      <c r="BJ272" s="13"/>
      <c r="BK272" s="13"/>
      <c r="BL272" s="13"/>
      <c r="BM272" s="13"/>
      <c r="CM272" s="91"/>
      <c r="CO272" s="91"/>
      <c r="CQ272" s="91"/>
      <c r="CS272" s="91"/>
      <c r="CU272" s="91"/>
      <c r="CV272" s="91"/>
      <c r="CW272" s="91"/>
      <c r="CX272" s="91"/>
      <c r="CY272" s="91"/>
      <c r="CZ272" s="91"/>
      <c r="DA272" s="91"/>
      <c r="DC272" s="91"/>
      <c r="DD272" s="91"/>
      <c r="DE272" s="91"/>
      <c r="DF272" s="91"/>
      <c r="DG272" s="91"/>
      <c r="DH272" s="91"/>
    </row>
    <row r="273" spans="1:112" x14ac:dyDescent="0.25">
      <c r="A273" s="1" t="s">
        <v>94</v>
      </c>
      <c r="B273" s="9">
        <v>-36.780801583374561</v>
      </c>
      <c r="C273" s="9">
        <v>-49.864423552696664</v>
      </c>
      <c r="D273" s="9">
        <v>-50.597723899059865</v>
      </c>
      <c r="E273" s="9">
        <v>-96.757050964868867</v>
      </c>
      <c r="F273" s="9">
        <v>-80</v>
      </c>
      <c r="G273" s="9">
        <v>-81</v>
      </c>
      <c r="H273" s="9">
        <v>-77</v>
      </c>
      <c r="I273" s="9">
        <v>-94</v>
      </c>
      <c r="J273" s="9">
        <v>-68</v>
      </c>
      <c r="K273" s="9">
        <v>0</v>
      </c>
      <c r="L273" s="9">
        <v>0</v>
      </c>
      <c r="M273" s="9">
        <v>0</v>
      </c>
      <c r="N273" s="9">
        <v>-2</v>
      </c>
      <c r="O273" s="9">
        <v>-2</v>
      </c>
      <c r="P273" s="9">
        <v>-3</v>
      </c>
      <c r="Q273" s="9">
        <v>-2</v>
      </c>
      <c r="R273" s="9">
        <v>-3</v>
      </c>
      <c r="S273" s="9">
        <v>-3</v>
      </c>
      <c r="T273" s="9">
        <v>-4</v>
      </c>
      <c r="U273" s="9">
        <v>-5</v>
      </c>
      <c r="V273" s="9">
        <v>-3</v>
      </c>
      <c r="W273" s="9">
        <v>-4</v>
      </c>
      <c r="X273" s="9">
        <v>-5</v>
      </c>
      <c r="Y273" s="9">
        <v>-7</v>
      </c>
      <c r="Z273" s="9">
        <v>-6.45</v>
      </c>
      <c r="AA273" s="9">
        <v>-7.45</v>
      </c>
      <c r="AB273" s="9">
        <v>-7.45</v>
      </c>
      <c r="AC273" s="9">
        <v>-7.45</v>
      </c>
      <c r="AD273" s="9">
        <v>-5</v>
      </c>
      <c r="AE273" s="9">
        <v>-4</v>
      </c>
      <c r="AF273" s="9">
        <v>-3</v>
      </c>
      <c r="AG273" s="9">
        <v>-2</v>
      </c>
      <c r="AH273" s="9">
        <v>-1</v>
      </c>
      <c r="AI273" s="9">
        <v>0</v>
      </c>
      <c r="AJ273" s="9">
        <v>0</v>
      </c>
      <c r="AK273" s="9">
        <v>0</v>
      </c>
      <c r="AL273" s="9">
        <v>0</v>
      </c>
      <c r="AM273" s="9">
        <v>0</v>
      </c>
      <c r="AN273" s="9">
        <v>0</v>
      </c>
      <c r="AO273" s="9">
        <v>0</v>
      </c>
      <c r="AP273" s="9">
        <v>0</v>
      </c>
      <c r="AQ273" s="9">
        <v>0</v>
      </c>
      <c r="AR273" s="9">
        <v>0</v>
      </c>
      <c r="AS273" s="9">
        <v>0</v>
      </c>
      <c r="AT273" s="9">
        <v>0</v>
      </c>
      <c r="AU273" s="9">
        <v>0</v>
      </c>
      <c r="AV273" s="9">
        <v>0</v>
      </c>
      <c r="AW273" s="9">
        <v>0</v>
      </c>
      <c r="AX273" s="9">
        <v>0</v>
      </c>
      <c r="AY273" s="9">
        <v>0</v>
      </c>
      <c r="AZ273" s="9">
        <v>0</v>
      </c>
      <c r="BA273" s="9">
        <v>0</v>
      </c>
      <c r="BB273" s="9">
        <v>0</v>
      </c>
      <c r="BC273" s="9">
        <v>0</v>
      </c>
      <c r="BD273" s="9">
        <v>0</v>
      </c>
      <c r="BE273" s="9">
        <v>0</v>
      </c>
      <c r="BF273" s="9">
        <v>0</v>
      </c>
      <c r="BG273" s="9">
        <v>0</v>
      </c>
      <c r="BH273" s="9">
        <v>0</v>
      </c>
      <c r="BI273" s="9">
        <v>0</v>
      </c>
      <c r="BJ273" s="9">
        <v>0</v>
      </c>
      <c r="BK273" s="9">
        <v>0</v>
      </c>
      <c r="BL273" s="9">
        <v>0</v>
      </c>
      <c r="BM273" s="9">
        <v>0</v>
      </c>
      <c r="BN273" s="33">
        <v>0</v>
      </c>
      <c r="BO273" s="33">
        <v>0</v>
      </c>
      <c r="BP273" s="33">
        <v>0</v>
      </c>
      <c r="BQ273" s="33">
        <v>0</v>
      </c>
      <c r="BR273" s="33">
        <v>0</v>
      </c>
      <c r="BS273" s="33">
        <v>0</v>
      </c>
      <c r="BT273" s="33">
        <v>0</v>
      </c>
      <c r="BU273" s="33">
        <v>0</v>
      </c>
      <c r="BV273" s="33">
        <v>0</v>
      </c>
      <c r="BW273" s="33">
        <v>0</v>
      </c>
      <c r="BX273" s="33">
        <v>0</v>
      </c>
      <c r="BY273" s="33">
        <v>0</v>
      </c>
      <c r="BZ273" s="33">
        <v>0</v>
      </c>
      <c r="CA273" s="33">
        <v>0</v>
      </c>
      <c r="CB273" s="33">
        <v>0</v>
      </c>
      <c r="CC273" s="33">
        <v>0</v>
      </c>
      <c r="CD273" s="33">
        <v>0</v>
      </c>
      <c r="CE273" s="33">
        <v>0</v>
      </c>
      <c r="CF273" s="33">
        <v>0</v>
      </c>
      <c r="CG273" s="33">
        <v>0</v>
      </c>
      <c r="CH273" s="33">
        <v>0</v>
      </c>
      <c r="CI273" s="33">
        <v>0</v>
      </c>
      <c r="CJ273" s="33">
        <v>0</v>
      </c>
      <c r="CK273" s="33">
        <v>0</v>
      </c>
      <c r="CL273" s="33"/>
      <c r="CM273" s="92">
        <f>SUM(B273:E273)</f>
        <v>-233.99999999999994</v>
      </c>
      <c r="CN273" s="13">
        <f>SUM(F273:I273)</f>
        <v>-332</v>
      </c>
      <c r="CO273" s="92">
        <f>SUM(J273:M273)</f>
        <v>-68</v>
      </c>
      <c r="CP273" s="13">
        <f>SUM(N273:Q273)</f>
        <v>-9</v>
      </c>
      <c r="CQ273" s="92">
        <f>SUM(R273:U273)</f>
        <v>-15</v>
      </c>
      <c r="CR273" s="13">
        <f>SUM(V273:Y273)</f>
        <v>-19</v>
      </c>
      <c r="CS273" s="92">
        <f>SUM(Z273:AC273)</f>
        <v>-28.8</v>
      </c>
      <c r="CT273" s="13">
        <f>SUM(AD273:AG273)</f>
        <v>-14</v>
      </c>
      <c r="CU273" s="92">
        <f>SUM(AH273:AK273)</f>
        <v>-1</v>
      </c>
      <c r="CV273" s="92">
        <f>SUM(AL273:AO273)</f>
        <v>0</v>
      </c>
      <c r="CW273" s="92">
        <f>SUM(AP273:AS273)</f>
        <v>0</v>
      </c>
      <c r="CX273" s="92">
        <f>SUM(AT273:AW273)</f>
        <v>0</v>
      </c>
      <c r="CY273" s="92">
        <f>SUM(AX273:BA273)</f>
        <v>0</v>
      </c>
      <c r="CZ273" s="92">
        <f>SUM(BB273:BE273)</f>
        <v>0</v>
      </c>
      <c r="DA273" s="92">
        <f>SUM(BF273:BI273)</f>
        <v>0</v>
      </c>
      <c r="DB273" s="13">
        <f>SUM(BJ273:BM273)</f>
        <v>0</v>
      </c>
      <c r="DC273" s="92">
        <f>SUM(BN273:BQ273)</f>
        <v>0</v>
      </c>
      <c r="DD273" s="92">
        <f>SUM(BR273:BU273)</f>
        <v>0</v>
      </c>
      <c r="DE273" s="92">
        <f>SUM(BV273:BY273)</f>
        <v>0</v>
      </c>
      <c r="DF273" s="92">
        <f>SUM(BZ273:CC273)</f>
        <v>0</v>
      </c>
      <c r="DG273" s="92">
        <f>SUM(CD273:CG273)</f>
        <v>0</v>
      </c>
      <c r="DH273" s="92">
        <f>SUM(CH273:CK273)</f>
        <v>0</v>
      </c>
    </row>
    <row r="274" spans="1:112" x14ac:dyDescent="0.25">
      <c r="CM274" s="91"/>
      <c r="CO274" s="91"/>
      <c r="CQ274" s="91"/>
      <c r="CS274" s="91"/>
      <c r="CU274" s="91"/>
      <c r="CV274" s="91"/>
      <c r="CW274" s="91"/>
      <c r="CX274" s="91"/>
      <c r="CY274" s="91"/>
      <c r="CZ274" s="91"/>
      <c r="DA274" s="91"/>
      <c r="DC274" s="91"/>
      <c r="DD274" s="91"/>
      <c r="DE274" s="91"/>
      <c r="DF274" s="91"/>
      <c r="DG274" s="91"/>
      <c r="DH274" s="91"/>
    </row>
    <row r="275" spans="1:112" x14ac:dyDescent="0.25">
      <c r="A275" s="2" t="s">
        <v>242</v>
      </c>
      <c r="B275" s="14">
        <f>B271+B273</f>
        <v>58.26919841662545</v>
      </c>
      <c r="C275" s="14">
        <f t="shared" ref="C275:BA275" si="5000">C271+C273</f>
        <v>79.185576447303347</v>
      </c>
      <c r="D275" s="14">
        <f t="shared" si="5000"/>
        <v>80.702276100940139</v>
      </c>
      <c r="E275" s="14">
        <f t="shared" si="5000"/>
        <v>153.79294903513107</v>
      </c>
      <c r="F275" s="14">
        <f t="shared" si="5000"/>
        <v>153.25</v>
      </c>
      <c r="G275" s="14">
        <f t="shared" si="5000"/>
        <v>158.59999999999991</v>
      </c>
      <c r="H275" s="14">
        <f t="shared" si="5000"/>
        <v>149.80000000000001</v>
      </c>
      <c r="I275" s="14">
        <f t="shared" si="5000"/>
        <v>207.89999999999998</v>
      </c>
      <c r="J275" s="14">
        <f t="shared" si="5000"/>
        <v>136.59999999999985</v>
      </c>
      <c r="K275" s="14">
        <f t="shared" si="5000"/>
        <v>-157.57799999999997</v>
      </c>
      <c r="L275" s="14">
        <f t="shared" si="5000"/>
        <v>-58.671999999999855</v>
      </c>
      <c r="M275" s="14">
        <f t="shared" si="5000"/>
        <v>65</v>
      </c>
      <c r="N275" s="14">
        <f t="shared" si="5000"/>
        <v>217</v>
      </c>
      <c r="O275" s="14">
        <f t="shared" si="5000"/>
        <v>331</v>
      </c>
      <c r="P275" s="14">
        <f t="shared" si="5000"/>
        <v>422</v>
      </c>
      <c r="Q275" s="14">
        <f t="shared" si="5000"/>
        <v>521</v>
      </c>
      <c r="R275" s="14">
        <f t="shared" si="5000"/>
        <v>639</v>
      </c>
      <c r="S275" s="14">
        <f t="shared" si="5000"/>
        <v>788</v>
      </c>
      <c r="T275" s="14">
        <f t="shared" si="5000"/>
        <v>802</v>
      </c>
      <c r="U275" s="14">
        <f t="shared" si="5000"/>
        <v>695.80000000000018</v>
      </c>
      <c r="V275" s="14">
        <f t="shared" si="5000"/>
        <v>509</v>
      </c>
      <c r="W275" s="14">
        <f t="shared" si="5000"/>
        <v>715</v>
      </c>
      <c r="X275" s="14">
        <f t="shared" si="5000"/>
        <v>891</v>
      </c>
      <c r="Y275" s="14">
        <f t="shared" si="5000"/>
        <v>1554</v>
      </c>
      <c r="Z275" s="14">
        <f t="shared" si="5000"/>
        <v>1731.55</v>
      </c>
      <c r="AA275" s="14">
        <f t="shared" si="5000"/>
        <v>2275.5500000000002</v>
      </c>
      <c r="AB275" s="14">
        <f t="shared" si="5000"/>
        <v>2619.5500000000002</v>
      </c>
      <c r="AC275" s="14">
        <f t="shared" si="5000"/>
        <v>3560.55</v>
      </c>
      <c r="AD275" s="14">
        <f t="shared" si="5000"/>
        <v>3059</v>
      </c>
      <c r="AE275" s="14">
        <f t="shared" si="5000"/>
        <v>3890</v>
      </c>
      <c r="AF275" s="14">
        <f t="shared" si="5000"/>
        <v>4704</v>
      </c>
      <c r="AG275" s="14">
        <f t="shared" si="5000"/>
        <v>4266</v>
      </c>
      <c r="AH275" s="14">
        <f t="shared" si="5000"/>
        <v>4987</v>
      </c>
      <c r="AI275" s="14">
        <f t="shared" si="5000"/>
        <v>5106</v>
      </c>
      <c r="AJ275" s="14">
        <f t="shared" si="5000"/>
        <v>5137</v>
      </c>
      <c r="AK275" s="14">
        <f t="shared" si="5000"/>
        <v>6882</v>
      </c>
      <c r="AL275" s="14">
        <f t="shared" si="5000"/>
        <v>2429</v>
      </c>
      <c r="AM275" s="14">
        <f t="shared" si="5000"/>
        <v>2615.5</v>
      </c>
      <c r="AN275" s="14">
        <f t="shared" si="5000"/>
        <v>6091</v>
      </c>
      <c r="AO275" s="14">
        <f t="shared" si="5000"/>
        <v>7349</v>
      </c>
      <c r="AP275" s="14">
        <f t="shared" si="5000"/>
        <v>4902</v>
      </c>
      <c r="AQ275" s="14">
        <f t="shared" si="5000"/>
        <v>5178</v>
      </c>
      <c r="AR275" s="14">
        <f t="shared" si="5000"/>
        <v>7846</v>
      </c>
      <c r="AS275" s="14">
        <f t="shared" si="5000"/>
        <v>11219</v>
      </c>
      <c r="AT275" s="14">
        <f t="shared" si="5000"/>
        <v>9497</v>
      </c>
      <c r="AU275" s="14">
        <f t="shared" si="5000"/>
        <v>10394</v>
      </c>
      <c r="AV275" s="14">
        <f t="shared" si="5000"/>
        <v>9194</v>
      </c>
      <c r="AW275" s="14">
        <f t="shared" si="5000"/>
        <v>10285</v>
      </c>
      <c r="AX275" s="14">
        <f t="shared" si="5000"/>
        <v>7465</v>
      </c>
      <c r="AY275" s="14">
        <f t="shared" si="5000"/>
        <v>6687</v>
      </c>
      <c r="AZ275" s="14">
        <f t="shared" si="5000"/>
        <v>4395</v>
      </c>
      <c r="BA275" s="14">
        <f t="shared" si="5000"/>
        <v>4652</v>
      </c>
      <c r="BB275" s="14">
        <f t="shared" ref="BB275:BC275" si="5001">BB271+BB273</f>
        <v>5709</v>
      </c>
      <c r="BC275" s="14">
        <f t="shared" si="5001"/>
        <v>7788</v>
      </c>
      <c r="BD275" s="14">
        <f t="shared" ref="BD275:BE275" si="5002">BD271+BD273</f>
        <v>11583</v>
      </c>
      <c r="BE275" s="14">
        <f t="shared" si="5002"/>
        <v>14017</v>
      </c>
      <c r="BF275" s="14">
        <f t="shared" ref="BF275:BG275" si="5003">BF271+BF273</f>
        <v>12369</v>
      </c>
      <c r="BG275" s="14">
        <f t="shared" si="5003"/>
        <v>13465</v>
      </c>
      <c r="BH275" s="14">
        <f t="shared" ref="BH275:BI275" si="5004">BH271+BH273</f>
        <v>15688</v>
      </c>
      <c r="BI275" s="14">
        <f t="shared" si="5004"/>
        <v>20838</v>
      </c>
      <c r="BJ275" s="14">
        <f t="shared" ref="BJ275:BK275" si="5005">BJ271+BJ273</f>
        <v>16644</v>
      </c>
      <c r="BK275" s="14">
        <f t="shared" si="5005"/>
        <v>18337</v>
      </c>
      <c r="BL275" s="14">
        <f t="shared" ref="BL275:BM275" si="5006">BL271+BL273</f>
        <v>2709</v>
      </c>
      <c r="BM275" s="14">
        <f t="shared" si="5006"/>
        <v>22768</v>
      </c>
      <c r="BN275" s="14">
        <f t="shared" ref="BN275:BQ275" si="5007">BN271+BN273</f>
        <v>15657.220084000228</v>
      </c>
      <c r="BO275" s="14">
        <f t="shared" si="5007"/>
        <v>17117.693082735233</v>
      </c>
      <c r="BP275" s="14">
        <f t="shared" si="5007"/>
        <v>18476.511073762558</v>
      </c>
      <c r="BQ275" s="14">
        <f t="shared" si="5007"/>
        <v>23125.399030803917</v>
      </c>
      <c r="BR275" s="14">
        <f>BR271+BR273</f>
        <v>18624.176968955187</v>
      </c>
      <c r="BS275" s="14">
        <f t="shared" ref="BS275:BU275" si="5008">BS271+BS273</f>
        <v>20189.541947748003</v>
      </c>
      <c r="BT275" s="14">
        <f t="shared" si="5008"/>
        <v>21768.344287150536</v>
      </c>
      <c r="BU275" s="14">
        <f t="shared" si="5008"/>
        <v>27083.682849244495</v>
      </c>
      <c r="BV275" s="14">
        <f t="shared" ref="BV275:CC275" si="5009">BV271+BV273</f>
        <v>21023.006742310343</v>
      </c>
      <c r="BW275" s="14">
        <f t="shared" si="5009"/>
        <v>22732.58738647768</v>
      </c>
      <c r="BX275" s="14">
        <f t="shared" si="5009"/>
        <v>24534.91268926709</v>
      </c>
      <c r="BY275" s="14">
        <f t="shared" si="5009"/>
        <v>30453.776391996576</v>
      </c>
      <c r="BZ275" s="14">
        <f t="shared" si="5009"/>
        <v>23426.06673218311</v>
      </c>
      <c r="CA275" s="14">
        <f t="shared" si="5009"/>
        <v>25263.834540491105</v>
      </c>
      <c r="CB275" s="14">
        <f t="shared" si="5009"/>
        <v>27283.372868450711</v>
      </c>
      <c r="CC275" s="14">
        <f t="shared" si="5009"/>
        <v>33779.596710168647</v>
      </c>
      <c r="CD275" s="14">
        <f t="shared" ref="CD275:CG275" si="5010">CD271+CD273</f>
        <v>26133.047606044034</v>
      </c>
      <c r="CE275" s="14">
        <f t="shared" si="5010"/>
        <v>28090.95412797746</v>
      </c>
      <c r="CF275" s="14">
        <f t="shared" si="5010"/>
        <v>30338.415499850278</v>
      </c>
      <c r="CG275" s="14">
        <f t="shared" si="5010"/>
        <v>37425.153819193074</v>
      </c>
      <c r="CH275" s="14">
        <f t="shared" ref="CH275:CK275" si="5011">CH271+CH273</f>
        <v>29739.562309108605</v>
      </c>
      <c r="CI275" s="14">
        <f t="shared" si="5011"/>
        <v>31833.390358502606</v>
      </c>
      <c r="CJ275" s="14">
        <f t="shared" si="5011"/>
        <v>34373.759041627891</v>
      </c>
      <c r="CK275" s="14">
        <f t="shared" si="5011"/>
        <v>42198.226429456292</v>
      </c>
      <c r="CL275" s="14"/>
      <c r="CM275" s="88">
        <f>SUM(B275:E275)</f>
        <v>371.95000000000005</v>
      </c>
      <c r="CN275" s="14">
        <f>SUM(F275:I275)</f>
        <v>669.55</v>
      </c>
      <c r="CO275" s="88">
        <f>SUM(J275:M275)</f>
        <v>-14.649999999999977</v>
      </c>
      <c r="CP275" s="14">
        <f>SUM(N275:Q275)</f>
        <v>1491</v>
      </c>
      <c r="CQ275" s="88">
        <f>SUM(R275:U275)</f>
        <v>2924.8</v>
      </c>
      <c r="CR275" s="14">
        <f>SUM(V275:Y275)</f>
        <v>3669</v>
      </c>
      <c r="CS275" s="88">
        <f>SUM(Z275:AC275)</f>
        <v>10187.200000000001</v>
      </c>
      <c r="CT275" s="14">
        <f>SUM(AD275:AG275)</f>
        <v>15919</v>
      </c>
      <c r="CU275" s="88">
        <f>SUM(AH275:AK275)</f>
        <v>22112</v>
      </c>
      <c r="CV275" s="88">
        <f>SUM(AL275:AO275)</f>
        <v>18484.5</v>
      </c>
      <c r="CW275" s="88">
        <f>SUM(AP275:AS275)</f>
        <v>29145</v>
      </c>
      <c r="CX275" s="88">
        <f>SUM(AT275:AW275)</f>
        <v>39370</v>
      </c>
      <c r="CY275" s="88">
        <f>SUM(AX275:BA275)</f>
        <v>23199</v>
      </c>
      <c r="CZ275" s="88">
        <f>SUM(BB275:BE275)</f>
        <v>39097</v>
      </c>
      <c r="DA275" s="88">
        <f>SUM(BF275:BI275)</f>
        <v>62360</v>
      </c>
      <c r="DB275" s="14">
        <f>SUM(BJ275:BM275)</f>
        <v>60458</v>
      </c>
      <c r="DC275" s="88">
        <f>SUM(BN275:BQ275)</f>
        <v>74376.823271301939</v>
      </c>
      <c r="DD275" s="88">
        <f>SUM(BR275:BU275)</f>
        <v>87665.746053098221</v>
      </c>
      <c r="DE275" s="88">
        <f>SUM(BV275:BY275)</f>
        <v>98744.283210051697</v>
      </c>
      <c r="DF275" s="88">
        <f>SUM(BZ275:CC275)</f>
        <v>109752.87085129358</v>
      </c>
      <c r="DG275" s="88">
        <f>SUM(CD275:CG275)</f>
        <v>121987.57105306485</v>
      </c>
      <c r="DH275" s="88">
        <f>SUM(CH275:CK275)</f>
        <v>138144.9381386954</v>
      </c>
    </row>
    <row r="276" spans="1:112" ht="12" x14ac:dyDescent="0.3">
      <c r="A276" s="3" t="s">
        <v>95</v>
      </c>
      <c r="B276" s="16">
        <f>B275/B$157</f>
        <v>0.16901870461675259</v>
      </c>
      <c r="C276" s="16">
        <f t="shared" ref="C276:BA276" si="5012">C275/C$157</f>
        <v>0.1836187279937469</v>
      </c>
      <c r="D276" s="16">
        <f t="shared" si="5012"/>
        <v>0.17281001306411164</v>
      </c>
      <c r="E276" s="16">
        <f t="shared" si="5012"/>
        <v>0.21045904760195835</v>
      </c>
      <c r="F276" s="16">
        <f t="shared" si="5012"/>
        <v>0.20957264957264957</v>
      </c>
      <c r="G276" s="16">
        <f t="shared" si="5012"/>
        <v>0.17728593784931804</v>
      </c>
      <c r="H276" s="16">
        <f t="shared" si="5012"/>
        <v>0.15702306079664571</v>
      </c>
      <c r="I276" s="16">
        <f t="shared" si="5012"/>
        <v>0.18381962864721482</v>
      </c>
      <c r="J276" s="16">
        <f t="shared" si="5012"/>
        <v>0.12913594252221577</v>
      </c>
      <c r="K276" s="16">
        <f t="shared" si="5012"/>
        <v>-0.1331207834271898</v>
      </c>
      <c r="L276" s="16">
        <f t="shared" si="5012"/>
        <v>-4.648656871569274E-2</v>
      </c>
      <c r="M276" s="16">
        <f t="shared" si="5012"/>
        <v>4.1009463722397478E-2</v>
      </c>
      <c r="N276" s="16">
        <f t="shared" si="5012"/>
        <v>0.14883401920438957</v>
      </c>
      <c r="O276" s="16">
        <f t="shared" si="5012"/>
        <v>0.18257032542746829</v>
      </c>
      <c r="P276" s="16">
        <f t="shared" si="5012"/>
        <v>0.20932539682539683</v>
      </c>
      <c r="Q276" s="16">
        <f t="shared" si="5012"/>
        <v>0.20154738878143133</v>
      </c>
      <c r="R276" s="16">
        <f t="shared" si="5012"/>
        <v>0.25539568345323743</v>
      </c>
      <c r="S276" s="16">
        <f t="shared" si="5012"/>
        <v>0.27079037800687283</v>
      </c>
      <c r="T276" s="16">
        <f t="shared" si="5012"/>
        <v>0.2503902591320637</v>
      </c>
      <c r="U276" s="16">
        <f t="shared" si="5012"/>
        <v>0.18068034276811223</v>
      </c>
      <c r="V276" s="16">
        <f t="shared" si="5012"/>
        <v>0.14366356195314706</v>
      </c>
      <c r="W276" s="16">
        <f t="shared" si="5012"/>
        <v>0.17689262741217218</v>
      </c>
      <c r="X276" s="16">
        <f t="shared" si="5012"/>
        <v>0.19795600977560543</v>
      </c>
      <c r="Y276" s="16">
        <f t="shared" si="5012"/>
        <v>0.26605033384694404</v>
      </c>
      <c r="Z276" s="16">
        <f t="shared" si="5012"/>
        <v>0.32172984020810108</v>
      </c>
      <c r="AA276" s="16">
        <f t="shared" si="5012"/>
        <v>0.35356587942821632</v>
      </c>
      <c r="AB276" s="16">
        <f t="shared" si="5012"/>
        <v>0.37363428897446871</v>
      </c>
      <c r="AC276" s="16">
        <f t="shared" si="5012"/>
        <v>0.4041945737314111</v>
      </c>
      <c r="AD276" s="16">
        <f t="shared" si="5012"/>
        <v>0.38085159362549803</v>
      </c>
      <c r="AE276" s="16">
        <f t="shared" si="5012"/>
        <v>0.41733719557987342</v>
      </c>
      <c r="AF276" s="16">
        <f t="shared" si="5012"/>
        <v>0.45546088303640586</v>
      </c>
      <c r="AG276" s="16">
        <f t="shared" si="5012"/>
        <v>0.32886216466234969</v>
      </c>
      <c r="AH276" s="16">
        <f t="shared" si="5012"/>
        <v>0.41676416513454789</v>
      </c>
      <c r="AI276" s="16">
        <f t="shared" si="5012"/>
        <v>0.38591187363011109</v>
      </c>
      <c r="AJ276" s="16">
        <f t="shared" si="5012"/>
        <v>0.37422597799956292</v>
      </c>
      <c r="AK276" s="16">
        <f t="shared" si="5012"/>
        <v>0.40688187300461154</v>
      </c>
      <c r="AL276" s="16">
        <f t="shared" si="5012"/>
        <v>0.16110632088611793</v>
      </c>
      <c r="AM276" s="16">
        <f t="shared" si="5012"/>
        <v>0.15489621272689585</v>
      </c>
      <c r="AN276" s="16">
        <f t="shared" si="5012"/>
        <v>0.34506004985270788</v>
      </c>
      <c r="AO276" s="16">
        <f t="shared" si="5012"/>
        <v>0.34859121525471964</v>
      </c>
      <c r="AP276" s="16">
        <f t="shared" si="5012"/>
        <v>0.27637142696059086</v>
      </c>
      <c r="AQ276" s="16">
        <f t="shared" si="5012"/>
        <v>0.27709102584684542</v>
      </c>
      <c r="AR276" s="16">
        <f t="shared" si="5012"/>
        <v>0.3654401490451793</v>
      </c>
      <c r="AS276" s="16">
        <f t="shared" si="5012"/>
        <v>0.39965089769165002</v>
      </c>
      <c r="AT276" s="16">
        <f t="shared" si="5012"/>
        <v>0.36288257995491191</v>
      </c>
      <c r="AU276" s="16">
        <f t="shared" si="5012"/>
        <v>0.35746466279189737</v>
      </c>
      <c r="AV276" s="16">
        <f t="shared" si="5012"/>
        <v>0.31692519820751464</v>
      </c>
      <c r="AW276" s="16">
        <f t="shared" si="5012"/>
        <v>0.30545573342045085</v>
      </c>
      <c r="AX276" s="16">
        <f t="shared" si="5012"/>
        <v>0.26748602551239786</v>
      </c>
      <c r="AY276" s="16">
        <f t="shared" si="5012"/>
        <v>0.23201026993269031</v>
      </c>
      <c r="AZ276" s="16">
        <f t="shared" si="5012"/>
        <v>0.15858410911452694</v>
      </c>
      <c r="BA276" s="16">
        <f t="shared" si="5012"/>
        <v>0.1446292554018343</v>
      </c>
      <c r="BB276" s="16">
        <f t="shared" ref="BB276:BC276" si="5013">BB275/BB$157</f>
        <v>0.19930179787048349</v>
      </c>
      <c r="BC276" s="16">
        <f t="shared" si="5013"/>
        <v>0.24338260570642833</v>
      </c>
      <c r="BD276" s="16">
        <f t="shared" ref="BD276:BE276" si="5014">BD275/BD$157</f>
        <v>0.33921982076963625</v>
      </c>
      <c r="BE276" s="16">
        <f t="shared" si="5014"/>
        <v>0.34945526164892421</v>
      </c>
      <c r="BF276" s="16">
        <f t="shared" ref="BF276:BG276" si="5015">BF275/BF$157</f>
        <v>0.33929502125908656</v>
      </c>
      <c r="BG276" s="16">
        <f t="shared" si="5015"/>
        <v>0.34462900872770086</v>
      </c>
      <c r="BH276" s="16">
        <f t="shared" ref="BH276:BI276" si="5016">BH275/BH$157</f>
        <v>0.38650865998176848</v>
      </c>
      <c r="BI276" s="16">
        <f t="shared" si="5016"/>
        <v>0.43067066239537044</v>
      </c>
      <c r="BJ276" s="16">
        <f t="shared" ref="BJ276:BK276" si="5017">BJ275/BJ$157</f>
        <v>0.39334499220116276</v>
      </c>
      <c r="BK276" s="16">
        <f t="shared" si="5017"/>
        <v>0.38591211381429413</v>
      </c>
      <c r="BL276" s="16">
        <f t="shared" ref="BL276:BM276" si="5018">BL275/BL$157</f>
        <v>5.2866788962179459E-2</v>
      </c>
      <c r="BM276" s="16">
        <f t="shared" si="5018"/>
        <v>0.3801445911876179</v>
      </c>
      <c r="BN276" s="16">
        <f t="shared" ref="BN276:BQ276" si="5019">BN275/BN$157</f>
        <v>0.28003436993063408</v>
      </c>
      <c r="BO276" s="16">
        <f t="shared" si="5019"/>
        <v>0.29017357299501917</v>
      </c>
      <c r="BP276" s="16">
        <f t="shared" si="5019"/>
        <v>0.29418717871954031</v>
      </c>
      <c r="BQ276" s="16">
        <f t="shared" si="5019"/>
        <v>0.31505984645241125</v>
      </c>
      <c r="BR276" s="34">
        <f t="shared" ref="BR276:BU276" si="5020">BR275/BR$157</f>
        <v>0.27967166235570634</v>
      </c>
      <c r="BS276" s="34">
        <f t="shared" si="5020"/>
        <v>0.28735027942577956</v>
      </c>
      <c r="BT276" s="34">
        <f t="shared" si="5020"/>
        <v>0.29099463187494806</v>
      </c>
      <c r="BU276" s="34">
        <f t="shared" si="5020"/>
        <v>0.30975154160088419</v>
      </c>
      <c r="BV276" s="34">
        <f t="shared" ref="BV276:CC276" si="5021">BV275/BV$157</f>
        <v>0.27339374277939149</v>
      </c>
      <c r="BW276" s="34">
        <f t="shared" si="5021"/>
        <v>0.28018659939089213</v>
      </c>
      <c r="BX276" s="34">
        <f t="shared" si="5021"/>
        <v>0.28401401053949515</v>
      </c>
      <c r="BY276" s="34">
        <f t="shared" si="5021"/>
        <v>0.30154087880170288</v>
      </c>
      <c r="BZ276" s="34">
        <f t="shared" si="5021"/>
        <v>0.26962627952159229</v>
      </c>
      <c r="CA276" s="34">
        <f t="shared" si="5021"/>
        <v>0.27559205512164581</v>
      </c>
      <c r="CB276" s="34">
        <f t="shared" si="5021"/>
        <v>0.27952610221694546</v>
      </c>
      <c r="CC276" s="34">
        <f t="shared" si="5021"/>
        <v>0.29597060083593069</v>
      </c>
      <c r="CD276" s="34">
        <f t="shared" ref="CD276:CG276" si="5022">CD275/CD$157</f>
        <v>0.27102033266325115</v>
      </c>
      <c r="CE276" s="34">
        <f t="shared" si="5022"/>
        <v>0.27610964528827409</v>
      </c>
      <c r="CF276" s="34">
        <f t="shared" si="5022"/>
        <v>0.28006611315777485</v>
      </c>
      <c r="CG276" s="34">
        <f t="shared" si="5022"/>
        <v>0.29542872111665408</v>
      </c>
      <c r="CH276" s="34">
        <f t="shared" ref="CH276:CK276" si="5023">CH275/CH$157</f>
        <v>0.28192695594590089</v>
      </c>
      <c r="CI276" s="34">
        <f t="shared" si="5023"/>
        <v>0.2860123129763274</v>
      </c>
      <c r="CJ276" s="34">
        <f t="shared" si="5023"/>
        <v>0.29005072906912638</v>
      </c>
      <c r="CK276" s="34">
        <f t="shared" si="5023"/>
        <v>0.30446770084090541</v>
      </c>
      <c r="CL276" s="34"/>
      <c r="CM276" s="90">
        <f>CM275/CM$157</f>
        <v>0.18844838505383157</v>
      </c>
      <c r="CN276" s="16">
        <f>CN275/CN$157</f>
        <v>0.18043035962111106</v>
      </c>
      <c r="CO276" s="90">
        <f t="shared" ref="CO276" si="5024">CO275/CO$157</f>
        <v>-2.8789561082015816E-3</v>
      </c>
      <c r="CP276" s="16">
        <f t="shared" ref="CP276" si="5025">CP275/CP$157</f>
        <v>0.18940548780487804</v>
      </c>
      <c r="CQ276" s="90">
        <f t="shared" ref="CQ276" si="5026">CQ275/CQ$157</f>
        <v>0.23462217230867963</v>
      </c>
      <c r="CR276" s="16">
        <f t="shared" ref="CR276" si="5027">CR275/CR$157</f>
        <v>0.20466335694762092</v>
      </c>
      <c r="CS276" s="90">
        <f t="shared" ref="CS276" si="5028">CS275/CS$157</f>
        <v>0.36859396483102974</v>
      </c>
      <c r="CT276" s="16">
        <f t="shared" ref="CT276" si="5029">CT275/CT$157</f>
        <v>0.39158241704179275</v>
      </c>
      <c r="CU276" s="90">
        <f t="shared" ref="CU276" si="5030">CU275/CU$157</f>
        <v>0.39600272216053584</v>
      </c>
      <c r="CV276" s="90">
        <f t="shared" ref="CV276" si="5031">CV275/CV$157</f>
        <v>0.26146273153550742</v>
      </c>
      <c r="CW276" s="90">
        <f t="shared" ref="CW276" si="5032">CW275/CW$157</f>
        <v>0.33902938370983876</v>
      </c>
      <c r="CX276" s="90">
        <f t="shared" ref="CX276" si="5033">CX275/CX$157</f>
        <v>0.33384494059985248</v>
      </c>
      <c r="CY276" s="90">
        <f t="shared" ref="CY276" si="5034">CY275/CY$157</f>
        <v>0.19894690804311846</v>
      </c>
      <c r="CZ276" s="90">
        <f t="shared" ref="CZ276" si="5035">CZ275/CZ$157</f>
        <v>0.28981994203156392</v>
      </c>
      <c r="DA276" s="90">
        <f t="shared" ref="DA276" si="5036">DA275/DA$157</f>
        <v>0.37908814589665651</v>
      </c>
      <c r="DB276" s="16">
        <f t="shared" ref="DB276" si="5037">DB275/DB$157</f>
        <v>0.30083845445724378</v>
      </c>
      <c r="DC276" s="90">
        <f t="shared" ref="DC276" si="5038">DC275/DC$157</f>
        <v>0.29619419314040996</v>
      </c>
      <c r="DD276" s="90">
        <f>DD275/DD$157</f>
        <v>0.29310082541364096</v>
      </c>
      <c r="DE276" s="90">
        <f>DE275/DE$157</f>
        <v>0.2858753127946943</v>
      </c>
      <c r="DF276" s="90">
        <f>DF275/DF$157</f>
        <v>0.28120706765046849</v>
      </c>
      <c r="DG276" s="90">
        <f>DG275/DG$157</f>
        <v>0.28161605190146327</v>
      </c>
      <c r="DH276" s="90">
        <f>DH275/DH$157</f>
        <v>0.2915103721923562</v>
      </c>
    </row>
    <row r="277" spans="1:112" ht="12" x14ac:dyDescent="0.3">
      <c r="A277" s="3" t="s">
        <v>1</v>
      </c>
      <c r="B277" s="15" t="s">
        <v>65</v>
      </c>
      <c r="C277" s="16">
        <f>IF(AND(B275&lt;0,C275&gt;0),"n/a",C275/B275-1)</f>
        <v>0.35896114240538468</v>
      </c>
      <c r="D277" s="16">
        <f t="shared" ref="D277:E277" si="5039">IF(AND(C275&lt;0,D275&gt;0),"n/a",D275/C275-1)</f>
        <v>1.9153736345483674E-2</v>
      </c>
      <c r="E277" s="16">
        <f t="shared" si="5039"/>
        <v>0.90568291832031078</v>
      </c>
      <c r="F277" s="16">
        <f>IF(AND(E275&lt;0,F275&gt;0),"n/a",F275/E275-1)</f>
        <v>-3.5303896474931928E-3</v>
      </c>
      <c r="G277" s="16">
        <f t="shared" ref="G277:BM277" si="5040">IF(AND(F275&lt;0,G275&gt;0),"n/a",G275/F275-1)</f>
        <v>3.4910277324632366E-2</v>
      </c>
      <c r="H277" s="16">
        <f t="shared" si="5040"/>
        <v>-5.5485498108448272E-2</v>
      </c>
      <c r="I277" s="16">
        <f t="shared" si="5040"/>
        <v>0.38785046728971939</v>
      </c>
      <c r="J277" s="16">
        <f t="shared" si="5040"/>
        <v>-0.34295334295334357</v>
      </c>
      <c r="K277" s="16">
        <f t="shared" si="5040"/>
        <v>-2.1535724743777465</v>
      </c>
      <c r="L277" s="16">
        <f t="shared" si="5040"/>
        <v>-0.6276637601695676</v>
      </c>
      <c r="M277" s="16" t="str">
        <f t="shared" si="5040"/>
        <v>n/a</v>
      </c>
      <c r="N277" s="16">
        <f t="shared" si="5040"/>
        <v>2.3384615384615386</v>
      </c>
      <c r="O277" s="16">
        <f t="shared" si="5040"/>
        <v>0.52534562211981561</v>
      </c>
      <c r="P277" s="16">
        <f t="shared" si="5040"/>
        <v>0.2749244712990937</v>
      </c>
      <c r="Q277" s="16">
        <f t="shared" si="5040"/>
        <v>0.23459715639810419</v>
      </c>
      <c r="R277" s="16">
        <f t="shared" si="5040"/>
        <v>0.22648752399232253</v>
      </c>
      <c r="S277" s="16">
        <f t="shared" si="5040"/>
        <v>0.23317683881064166</v>
      </c>
      <c r="T277" s="16">
        <f t="shared" si="5040"/>
        <v>1.7766497461928932E-2</v>
      </c>
      <c r="U277" s="16">
        <f t="shared" si="5040"/>
        <v>-0.1324189526184536</v>
      </c>
      <c r="V277" s="16">
        <f t="shared" si="5040"/>
        <v>-0.2684679505605061</v>
      </c>
      <c r="W277" s="16">
        <f t="shared" si="5040"/>
        <v>0.40471512770137519</v>
      </c>
      <c r="X277" s="16">
        <f t="shared" si="5040"/>
        <v>0.24615384615384617</v>
      </c>
      <c r="Y277" s="16">
        <f t="shared" si="5040"/>
        <v>0.74410774410774416</v>
      </c>
      <c r="Z277" s="16">
        <f t="shared" si="5040"/>
        <v>0.11425353925353932</v>
      </c>
      <c r="AA277" s="16">
        <f t="shared" si="5040"/>
        <v>0.31416938581040132</v>
      </c>
      <c r="AB277" s="16">
        <f t="shared" si="5040"/>
        <v>0.15117224407286156</v>
      </c>
      <c r="AC277" s="16">
        <f t="shared" si="5040"/>
        <v>0.35922200377927505</v>
      </c>
      <c r="AD277" s="16">
        <f t="shared" si="5040"/>
        <v>-0.14086306890789346</v>
      </c>
      <c r="AE277" s="16">
        <f t="shared" si="5040"/>
        <v>0.27165740438051644</v>
      </c>
      <c r="AF277" s="16">
        <f t="shared" si="5040"/>
        <v>0.20925449871465296</v>
      </c>
      <c r="AG277" s="16">
        <f t="shared" si="5040"/>
        <v>-9.3112244897959218E-2</v>
      </c>
      <c r="AH277" s="16">
        <f t="shared" si="5040"/>
        <v>0.16901078293483351</v>
      </c>
      <c r="AI277" s="16">
        <f t="shared" si="5040"/>
        <v>2.3862041307399329E-2</v>
      </c>
      <c r="AJ277" s="16">
        <f t="shared" si="5040"/>
        <v>6.0712886799842991E-3</v>
      </c>
      <c r="AK277" s="16">
        <f t="shared" si="5040"/>
        <v>0.33969242748686002</v>
      </c>
      <c r="AL277" s="16">
        <f t="shared" si="5040"/>
        <v>-0.64705027608253407</v>
      </c>
      <c r="AM277" s="16">
        <f t="shared" si="5040"/>
        <v>7.6780568135035088E-2</v>
      </c>
      <c r="AN277" s="16">
        <f t="shared" si="5040"/>
        <v>1.3288090231313325</v>
      </c>
      <c r="AO277" s="16">
        <f t="shared" si="5040"/>
        <v>0.20653423083237565</v>
      </c>
      <c r="AP277" s="16">
        <f t="shared" si="5040"/>
        <v>-0.33297047217308473</v>
      </c>
      <c r="AQ277" s="16">
        <f t="shared" si="5040"/>
        <v>5.6303549571603329E-2</v>
      </c>
      <c r="AR277" s="16">
        <f t="shared" si="5040"/>
        <v>0.51525685592893011</v>
      </c>
      <c r="AS277" s="16">
        <f t="shared" si="5040"/>
        <v>0.42990058628600569</v>
      </c>
      <c r="AT277" s="16">
        <f t="shared" si="5040"/>
        <v>-0.15348961583028786</v>
      </c>
      <c r="AU277" s="16">
        <f t="shared" si="5040"/>
        <v>9.4450879225018491E-2</v>
      </c>
      <c r="AV277" s="16">
        <f t="shared" si="5040"/>
        <v>-0.11545122185876466</v>
      </c>
      <c r="AW277" s="16">
        <f t="shared" si="5040"/>
        <v>0.11866434631281275</v>
      </c>
      <c r="AX277" s="16">
        <f t="shared" si="5040"/>
        <v>-0.27418570734078751</v>
      </c>
      <c r="AY277" s="16">
        <f t="shared" si="5040"/>
        <v>-0.10421969189551239</v>
      </c>
      <c r="AZ277" s="16">
        <f t="shared" si="5040"/>
        <v>-0.34275459847465228</v>
      </c>
      <c r="BA277" s="16">
        <f t="shared" si="5040"/>
        <v>5.8475540386803138E-2</v>
      </c>
      <c r="BB277" s="16">
        <f t="shared" si="5040"/>
        <v>0.22721410146173682</v>
      </c>
      <c r="BC277" s="16">
        <f t="shared" si="5040"/>
        <v>0.36416184971098264</v>
      </c>
      <c r="BD277" s="16">
        <f t="shared" si="5040"/>
        <v>0.48728813559322037</v>
      </c>
      <c r="BE277" s="16">
        <f t="shared" si="5040"/>
        <v>0.21013554346887675</v>
      </c>
      <c r="BF277" s="16">
        <f t="shared" si="5040"/>
        <v>-0.11757152029678253</v>
      </c>
      <c r="BG277" s="16">
        <f t="shared" si="5040"/>
        <v>8.8608618319993449E-2</v>
      </c>
      <c r="BH277" s="16">
        <f t="shared" si="5040"/>
        <v>0.16509468993687348</v>
      </c>
      <c r="BI277" s="16">
        <f t="shared" si="5040"/>
        <v>0.32827638959714434</v>
      </c>
      <c r="BJ277" s="16">
        <f t="shared" si="5040"/>
        <v>-0.20126691621076875</v>
      </c>
      <c r="BK277" s="16">
        <f t="shared" si="5040"/>
        <v>0.10171833693823595</v>
      </c>
      <c r="BL277" s="16">
        <f t="shared" si="5040"/>
        <v>-0.8522659104542728</v>
      </c>
      <c r="BM277" s="16">
        <f t="shared" si="5040"/>
        <v>7.4045773348098933</v>
      </c>
      <c r="BN277" s="16">
        <f t="shared" ref="BN277" si="5041">IF(AND(BM275&lt;0,BN275&gt;0),"n/a",BN275/BM275-1)</f>
        <v>-0.31231464845396051</v>
      </c>
      <c r="BO277" s="16">
        <f t="shared" ref="BO277" si="5042">IF(AND(BN275&lt;0,BO275&gt;0),"n/a",BO275/BN275-1)</f>
        <v>9.3277924874252127E-2</v>
      </c>
      <c r="BP277" s="16">
        <f t="shared" ref="BP277" si="5043">IF(AND(BO275&lt;0,BP275&gt;0),"n/a",BP275/BO275-1)</f>
        <v>7.9380906320713152E-2</v>
      </c>
      <c r="BQ277" s="16">
        <f t="shared" ref="BQ277" si="5044">IF(AND(BP275&lt;0,BQ275&gt;0),"n/a",BQ275/BP275-1)</f>
        <v>0.25161070390843321</v>
      </c>
      <c r="BR277" s="34">
        <f t="shared" ref="BR277" si="5045">IF(AND(BQ275&lt;0,BR275&gt;0),"n/a",BR275/BQ275-1)</f>
        <v>-0.19464408185359006</v>
      </c>
      <c r="BS277" s="34">
        <f t="shared" ref="BS277" si="5046">IF(AND(BR275&lt;0,BS275&gt;0),"n/a",BS275/BR275-1)</f>
        <v>8.4050155955999406E-2</v>
      </c>
      <c r="BT277" s="34">
        <f t="shared" ref="BT277" si="5047">IF(AND(BS275&lt;0,BT275&gt;0),"n/a",BT275/BS275-1)</f>
        <v>7.8199017267879922E-2</v>
      </c>
      <c r="BU277" s="34">
        <f t="shared" ref="BU277" si="5048">IF(AND(BT275&lt;0,BU275&gt;0),"n/a",BU275/BT275-1)</f>
        <v>0.24417743912804202</v>
      </c>
      <c r="BV277" s="34">
        <f t="shared" ref="BV277" si="5049">IF(AND(BU275&lt;0,BV275&gt;0),"n/a",BV275/BU275-1)</f>
        <v>-0.22377592222850951</v>
      </c>
      <c r="BW277" s="34">
        <f t="shared" ref="BW277" si="5050">IF(AND(BV275&lt;0,BW275&gt;0),"n/a",BW275/BV275-1)</f>
        <v>8.1319511767395269E-2</v>
      </c>
      <c r="BX277" s="34">
        <f t="shared" ref="BX277" si="5051">IF(AND(BW275&lt;0,BX275&gt;0),"n/a",BX275/BW275-1)</f>
        <v>7.9283773208390196E-2</v>
      </c>
      <c r="BY277" s="34">
        <f t="shared" ref="BY277" si="5052">IF(AND(BX275&lt;0,BY275&gt;0),"n/a",BY275/BX275-1)</f>
        <v>0.24124250115300883</v>
      </c>
      <c r="BZ277" s="34">
        <f t="shared" ref="BZ277" si="5053">IF(AND(BY275&lt;0,BZ275&gt;0),"n/a",BZ275/BY275-1)</f>
        <v>-0.23076644319423023</v>
      </c>
      <c r="CA277" s="34">
        <f t="shared" ref="CA277" si="5054">IF(AND(BZ275&lt;0,CA275&gt;0),"n/a",CA275/BZ275-1)</f>
        <v>7.8449695773436856E-2</v>
      </c>
      <c r="CB277" s="34">
        <f t="shared" ref="CB277" si="5055">IF(AND(CA275&lt;0,CB275&gt;0),"n/a",CB275/CA275-1)</f>
        <v>7.9937917766316646E-2</v>
      </c>
      <c r="CC277" s="34">
        <f t="shared" ref="CC277" si="5056">IF(AND(CB275&lt;0,CC275&gt;0),"n/a",CC275/CB275-1)</f>
        <v>0.23810193384227363</v>
      </c>
      <c r="CD277" s="34">
        <f t="shared" ref="CD277" si="5057">IF(AND(CC275&lt;0,CD275&gt;0),"n/a",CD275/CC275-1)</f>
        <v>-0.22636590867950701</v>
      </c>
      <c r="CE277" s="34">
        <f t="shared" ref="CE277" si="5058">IF(AND(CD275&lt;0,CE275&gt;0),"n/a",CE275/CD275-1)</f>
        <v>7.4920711562190823E-2</v>
      </c>
      <c r="CF277" s="34">
        <f t="shared" ref="CF277" si="5059">IF(AND(CE275&lt;0,CF275&gt;0),"n/a",CF275/CE275-1)</f>
        <v>8.0006587232095416E-2</v>
      </c>
      <c r="CG277" s="34">
        <f t="shared" ref="CG277" si="5060">IF(AND(CF275&lt;0,CG275&gt;0),"n/a",CG275/CF275-1)</f>
        <v>0.23358959927810896</v>
      </c>
      <c r="CH277" s="34">
        <f t="shared" ref="CH277" si="5061">IF(AND(CG275&lt;0,CH275&gt;0),"n/a",CH275/CG275-1)</f>
        <v>-0.20535898254993945</v>
      </c>
      <c r="CI277" s="34">
        <f t="shared" ref="CI277" si="5062">IF(AND(CH275&lt;0,CI275&gt;0),"n/a",CI275/CH275-1)</f>
        <v>7.0405476302275893E-2</v>
      </c>
      <c r="CJ277" s="34">
        <f t="shared" ref="CJ277" si="5063">IF(AND(CI275&lt;0,CJ275&gt;0),"n/a",CJ275/CI275-1)</f>
        <v>7.980201463042591E-2</v>
      </c>
      <c r="CK277" s="34">
        <f t="shared" ref="CK277" si="5064">IF(AND(CJ275&lt;0,CK275&gt;0),"n/a",CK275/CJ275-1)</f>
        <v>0.22762908701235385</v>
      </c>
      <c r="CL277" s="34"/>
      <c r="CM277" s="89" t="s">
        <v>65</v>
      </c>
      <c r="CN277" s="15" t="s">
        <v>65</v>
      </c>
      <c r="CO277" s="89" t="s">
        <v>65</v>
      </c>
      <c r="CP277" s="15" t="s">
        <v>65</v>
      </c>
      <c r="CQ277" s="89" t="s">
        <v>65</v>
      </c>
      <c r="CR277" s="15" t="s">
        <v>65</v>
      </c>
      <c r="CS277" s="89" t="s">
        <v>65</v>
      </c>
      <c r="CT277" s="15" t="s">
        <v>65</v>
      </c>
      <c r="CU277" s="89" t="s">
        <v>65</v>
      </c>
      <c r="CV277" s="89" t="s">
        <v>65</v>
      </c>
      <c r="CW277" s="89" t="s">
        <v>65</v>
      </c>
      <c r="CX277" s="89" t="s">
        <v>65</v>
      </c>
      <c r="CY277" s="89" t="s">
        <v>65</v>
      </c>
      <c r="CZ277" s="89" t="s">
        <v>65</v>
      </c>
      <c r="DA277" s="89" t="s">
        <v>65</v>
      </c>
      <c r="DB277" s="15" t="s">
        <v>65</v>
      </c>
      <c r="DC277" s="89" t="s">
        <v>65</v>
      </c>
      <c r="DD277" s="89" t="s">
        <v>65</v>
      </c>
      <c r="DE277" s="89" t="s">
        <v>65</v>
      </c>
      <c r="DF277" s="89" t="s">
        <v>65</v>
      </c>
      <c r="DG277" s="89" t="s">
        <v>65</v>
      </c>
      <c r="DH277" s="89" t="s">
        <v>65</v>
      </c>
    </row>
    <row r="278" spans="1:112" ht="12" x14ac:dyDescent="0.3">
      <c r="A278" s="3" t="s">
        <v>2</v>
      </c>
      <c r="B278" s="15" t="s">
        <v>65</v>
      </c>
      <c r="C278" s="15" t="s">
        <v>65</v>
      </c>
      <c r="D278" s="15" t="s">
        <v>65</v>
      </c>
      <c r="E278" s="15" t="s">
        <v>65</v>
      </c>
      <c r="F278" s="16">
        <f>IF(AND(B275&lt;0,F275&gt;0),"n/a",F275/B275-1)</f>
        <v>1.6300344635644497</v>
      </c>
      <c r="G278" s="16">
        <f t="shared" ref="G278:BM278" si="5065">IF(AND(C275&lt;0,G275&gt;0),"n/a",G275/C275-1)</f>
        <v>1.0028900099697515</v>
      </c>
      <c r="H278" s="16">
        <f t="shared" si="5065"/>
        <v>0.85620539143944807</v>
      </c>
      <c r="I278" s="16">
        <f t="shared" si="5065"/>
        <v>0.35181750076532547</v>
      </c>
      <c r="J278" s="16">
        <f t="shared" si="5065"/>
        <v>-0.10864600326264373</v>
      </c>
      <c r="K278" s="16">
        <f t="shared" si="5065"/>
        <v>-1.9935561160151329</v>
      </c>
      <c r="L278" s="16">
        <f t="shared" si="5065"/>
        <v>-1.3916688918558067</v>
      </c>
      <c r="M278" s="16">
        <f t="shared" si="5065"/>
        <v>-0.68734968734968738</v>
      </c>
      <c r="N278" s="16">
        <f t="shared" si="5065"/>
        <v>0.58857979502196356</v>
      </c>
      <c r="O278" s="16" t="str">
        <f t="shared" si="5065"/>
        <v>n/a</v>
      </c>
      <c r="P278" s="16" t="str">
        <f t="shared" si="5065"/>
        <v>n/a</v>
      </c>
      <c r="Q278" s="16">
        <f t="shared" si="5065"/>
        <v>7.0153846153846153</v>
      </c>
      <c r="R278" s="16">
        <f t="shared" si="5065"/>
        <v>1.9447004608294929</v>
      </c>
      <c r="S278" s="16">
        <f t="shared" si="5065"/>
        <v>1.380664652567976</v>
      </c>
      <c r="T278" s="16">
        <f t="shared" si="5065"/>
        <v>0.90047393364928907</v>
      </c>
      <c r="U278" s="16">
        <f t="shared" si="5065"/>
        <v>0.33550863723608471</v>
      </c>
      <c r="V278" s="16">
        <f t="shared" si="5065"/>
        <v>-0.20344287949921758</v>
      </c>
      <c r="W278" s="16">
        <f t="shared" si="5065"/>
        <v>-9.2639593908629414E-2</v>
      </c>
      <c r="X278" s="16">
        <f t="shared" si="5065"/>
        <v>0.11097256857855364</v>
      </c>
      <c r="Y278" s="16">
        <f t="shared" si="5065"/>
        <v>1.2334004024144862</v>
      </c>
      <c r="Z278" s="16">
        <f t="shared" si="5065"/>
        <v>2.4018664047151277</v>
      </c>
      <c r="AA278" s="16">
        <f t="shared" si="5065"/>
        <v>2.182587412587413</v>
      </c>
      <c r="AB278" s="16">
        <f t="shared" si="5065"/>
        <v>1.9400112233445568</v>
      </c>
      <c r="AC278" s="16">
        <f t="shared" si="5065"/>
        <v>1.2912162162162164</v>
      </c>
      <c r="AD278" s="16">
        <f t="shared" si="5065"/>
        <v>0.76662527793017832</v>
      </c>
      <c r="AE278" s="16">
        <f t="shared" si="5065"/>
        <v>0.70947682977741633</v>
      </c>
      <c r="AF278" s="16">
        <f t="shared" si="5065"/>
        <v>0.79572827394018053</v>
      </c>
      <c r="AG278" s="16">
        <f t="shared" si="5065"/>
        <v>0.19812950246450689</v>
      </c>
      <c r="AH278" s="16">
        <f t="shared" si="5065"/>
        <v>0.63027133050016348</v>
      </c>
      <c r="AI278" s="16">
        <f t="shared" si="5065"/>
        <v>0.31259640102827757</v>
      </c>
      <c r="AJ278" s="16">
        <f t="shared" si="5065"/>
        <v>9.2049319727891099E-2</v>
      </c>
      <c r="AK278" s="16">
        <f t="shared" si="5065"/>
        <v>0.61322081575246123</v>
      </c>
      <c r="AL278" s="16">
        <f t="shared" si="5065"/>
        <v>-0.51293362743132143</v>
      </c>
      <c r="AM278" s="16">
        <f t="shared" si="5065"/>
        <v>-0.48775949862906387</v>
      </c>
      <c r="AN278" s="16">
        <f t="shared" si="5065"/>
        <v>0.18571150476932052</v>
      </c>
      <c r="AO278" s="16">
        <f t="shared" si="5065"/>
        <v>6.7858180761406484E-2</v>
      </c>
      <c r="AP278" s="16">
        <f t="shared" si="5065"/>
        <v>1.0181144503911073</v>
      </c>
      <c r="AQ278" s="16">
        <f t="shared" si="5065"/>
        <v>0.97973618810934804</v>
      </c>
      <c r="AR278" s="16">
        <f t="shared" si="5065"/>
        <v>0.28813002791003117</v>
      </c>
      <c r="AS278" s="16">
        <f t="shared" si="5065"/>
        <v>0.52660225881072265</v>
      </c>
      <c r="AT278" s="16">
        <f t="shared" si="5065"/>
        <v>0.93737250101999181</v>
      </c>
      <c r="AU278" s="16">
        <f t="shared" si="5065"/>
        <v>1.0073387408265742</v>
      </c>
      <c r="AV278" s="16">
        <f t="shared" si="5065"/>
        <v>0.1718072903390262</v>
      </c>
      <c r="AW278" s="16">
        <f t="shared" si="5065"/>
        <v>-8.3251626704697435E-2</v>
      </c>
      <c r="AX278" s="16">
        <f t="shared" si="5065"/>
        <v>-0.21396230388543747</v>
      </c>
      <c r="AY278" s="16">
        <f t="shared" si="5065"/>
        <v>-0.35664806619203382</v>
      </c>
      <c r="AZ278" s="16">
        <f t="shared" si="5065"/>
        <v>-0.5219708505547096</v>
      </c>
      <c r="BA278" s="16">
        <f t="shared" si="5065"/>
        <v>-0.5476908118619348</v>
      </c>
      <c r="BB278" s="16">
        <f t="shared" si="5065"/>
        <v>-0.23523107836570667</v>
      </c>
      <c r="BC278" s="16">
        <f t="shared" si="5065"/>
        <v>0.16464782413638401</v>
      </c>
      <c r="BD278" s="16">
        <f t="shared" si="5065"/>
        <v>1.6354948805460752</v>
      </c>
      <c r="BE278" s="16">
        <f t="shared" si="5065"/>
        <v>2.0131126397248496</v>
      </c>
      <c r="BF278" s="16">
        <f t="shared" si="5065"/>
        <v>1.16657908565423</v>
      </c>
      <c r="BG278" s="16">
        <f t="shared" si="5065"/>
        <v>0.72894196199280947</v>
      </c>
      <c r="BH278" s="16">
        <f t="shared" si="5065"/>
        <v>0.3543986877320211</v>
      </c>
      <c r="BI278" s="16">
        <f t="shared" si="5065"/>
        <v>0.4866233858885638</v>
      </c>
      <c r="BJ278" s="16">
        <f t="shared" si="5065"/>
        <v>0.34562211981566815</v>
      </c>
      <c r="BK278" s="16">
        <f t="shared" si="5065"/>
        <v>0.36182695878202753</v>
      </c>
      <c r="BL278" s="16">
        <f t="shared" si="5065"/>
        <v>-0.82732024477307498</v>
      </c>
      <c r="BM278" s="16">
        <f t="shared" si="5065"/>
        <v>9.2619253287263614E-2</v>
      </c>
      <c r="BN278" s="16">
        <f t="shared" ref="BN278" si="5066">IF(AND(BJ275&lt;0,BN275&gt;0),"n/a",BN275/BJ275-1)</f>
        <v>-5.9287425859154808E-2</v>
      </c>
      <c r="BO278" s="16">
        <f t="shared" ref="BO278" si="5067">IF(AND(BK275&lt;0,BO275&gt;0),"n/a",BO275/BK275-1)</f>
        <v>-6.6494351162391108E-2</v>
      </c>
      <c r="BP278" s="16">
        <f t="shared" ref="BP278" si="5068">IF(AND(BL275&lt;0,BP275&gt;0),"n/a",BP275/BL275-1)</f>
        <v>5.8204175244601544</v>
      </c>
      <c r="BQ278" s="16">
        <f t="shared" ref="BQ278" si="5069">IF(AND(BM275&lt;0,BQ275&gt;0),"n/a",BQ275/BM275-1)</f>
        <v>1.5697427565175559E-2</v>
      </c>
      <c r="BR278" s="34">
        <f t="shared" ref="BR278" si="5070">IF(AND(BN275&lt;0,BR275&gt;0),"n/a",BR275/BN275-1)</f>
        <v>0.1894944868269961</v>
      </c>
      <c r="BS278" s="34">
        <f t="shared" ref="BS278" si="5071">IF(AND(BO275&lt;0,BS275&gt;0),"n/a",BS275/BO275-1)</f>
        <v>0.17945460583768802</v>
      </c>
      <c r="BT278" s="34">
        <f t="shared" ref="BT278" si="5072">IF(AND(BP275&lt;0,BT275&gt;0),"n/a",BT275/BP275-1)</f>
        <v>0.17816313914711546</v>
      </c>
      <c r="BU278" s="34">
        <f t="shared" ref="BU278" si="5073">IF(AND(BQ275&lt;0,BU275&gt;0),"n/a",BU275/BQ275-1)</f>
        <v>0.17116607644988058</v>
      </c>
      <c r="BV278" s="34">
        <f t="shared" ref="BV278" si="5074">IF(AND(BR275&lt;0,BV275&gt;0),"n/a",BV275/BR275-1)</f>
        <v>0.12880192114549738</v>
      </c>
      <c r="BW278" s="34">
        <f t="shared" ref="BW278" si="5075">IF(AND(BS275&lt;0,BW275&gt;0),"n/a",BW275/BS275-1)</f>
        <v>0.12595855048674531</v>
      </c>
      <c r="BX278" s="34">
        <f t="shared" ref="BX278" si="5076">IF(AND(BT275&lt;0,BX275&gt;0),"n/a",BX275/BT275-1)</f>
        <v>0.12709135640369351</v>
      </c>
      <c r="BY278" s="34">
        <f t="shared" ref="BY278" si="5077">IF(AND(BU275&lt;0,BY275&gt;0),"n/a",BY275/BU275-1)</f>
        <v>0.12443261728882971</v>
      </c>
      <c r="BZ278" s="34">
        <f t="shared" ref="BZ278" si="5078">IF(AND(BV275&lt;0,BZ275&gt;0),"n/a",BZ275/BV275-1)</f>
        <v>0.11430619888621507</v>
      </c>
      <c r="CA278" s="34">
        <f t="shared" ref="CA278" si="5079">IF(AND(BW275&lt;0,CA275&gt;0),"n/a",CA275/BW275-1)</f>
        <v>0.11134883640738225</v>
      </c>
      <c r="CB278" s="34">
        <f t="shared" ref="CB278" si="5080">IF(AND(BX275&lt;0,CB275&gt;0),"n/a",CB275/BX275-1)</f>
        <v>0.11202241532271473</v>
      </c>
      <c r="CC278" s="34">
        <f t="shared" ref="CC278" si="5081">IF(AND(BY275&lt;0,CC275&gt;0),"n/a",CC275/BY275-1)</f>
        <v>0.10920879812613693</v>
      </c>
      <c r="CD278" s="34">
        <f t="shared" ref="CD278" si="5082">IF(AND(BZ275&lt;0,CD275&gt;0),"n/a",CD275/BZ275-1)</f>
        <v>0.11555422021154027</v>
      </c>
      <c r="CE278" s="34">
        <f t="shared" ref="CE278" si="5083">IF(AND(CA275&lt;0,CE275&gt;0),"n/a",CE275/CA275-1)</f>
        <v>0.11190381978457165</v>
      </c>
      <c r="CF278" s="34">
        <f t="shared" ref="CF278" si="5084">IF(AND(CB275&lt;0,CF275&gt;0),"n/a",CF275/CB275-1)</f>
        <v>0.11197452184998302</v>
      </c>
      <c r="CG278" s="34">
        <f t="shared" ref="CG278" si="5085">IF(AND(CC275&lt;0,CG275&gt;0),"n/a",CG275/CC275-1)</f>
        <v>0.10792186598033027</v>
      </c>
      <c r="CH278" s="34">
        <f t="shared" ref="CH278" si="5086">IF(AND(CD275&lt;0,CH275&gt;0),"n/a",CH275/CD275-1)</f>
        <v>0.13800589802738727</v>
      </c>
      <c r="CI278" s="34">
        <f t="shared" ref="CI278" si="5087">IF(AND(CE275&lt;0,CI275&gt;0),"n/a",CI275/CE275-1)</f>
        <v>0.13322567163348253</v>
      </c>
      <c r="CJ278" s="34">
        <f t="shared" ref="CJ278" si="5088">IF(AND(CF275&lt;0,CJ275&gt;0),"n/a",CJ275/CF275-1)</f>
        <v>0.13301101838352536</v>
      </c>
      <c r="CK278" s="34">
        <f t="shared" ref="CK278" si="5089">IF(AND(CG275&lt;0,CK275&gt;0),"n/a",CK275/CG275-1)</f>
        <v>0.12753648611099089</v>
      </c>
      <c r="CL278" s="34"/>
      <c r="CM278" s="89" t="s">
        <v>65</v>
      </c>
      <c r="CN278" s="16">
        <f>IF(AND(CM275&lt;0,CN275&gt;0),"n/a",CN275/CM275-1)</f>
        <v>0.80010754133620066</v>
      </c>
      <c r="CO278" s="90">
        <f t="shared" ref="CO278:DC278" si="5090">IF(AND(CN275&lt;0,CO275&gt;0),"n/a",CO275/CN275-1)</f>
        <v>-1.0218803674109476</v>
      </c>
      <c r="CP278" s="16" t="str">
        <f t="shared" si="5090"/>
        <v>n/a</v>
      </c>
      <c r="CQ278" s="90">
        <f t="shared" si="5090"/>
        <v>0.96163648558014758</v>
      </c>
      <c r="CR278" s="16">
        <f t="shared" si="5090"/>
        <v>0.25444474835886211</v>
      </c>
      <c r="CS278" s="90">
        <f t="shared" si="5090"/>
        <v>1.776560370673208</v>
      </c>
      <c r="CT278" s="16">
        <f t="shared" si="5090"/>
        <v>0.56264724359981133</v>
      </c>
      <c r="CU278" s="90">
        <f t="shared" si="5090"/>
        <v>0.38903197437024928</v>
      </c>
      <c r="CV278" s="90">
        <f t="shared" si="5090"/>
        <v>-0.16405119392185241</v>
      </c>
      <c r="CW278" s="90">
        <f t="shared" si="5090"/>
        <v>0.57672644648218774</v>
      </c>
      <c r="CX278" s="90">
        <f t="shared" si="5090"/>
        <v>0.35083204666323553</v>
      </c>
      <c r="CY278" s="90">
        <f t="shared" si="5090"/>
        <v>-0.41074422148844303</v>
      </c>
      <c r="CZ278" s="90">
        <f t="shared" si="5090"/>
        <v>0.68528815897236939</v>
      </c>
      <c r="DA278" s="90">
        <f t="shared" si="5090"/>
        <v>0.595007289561859</v>
      </c>
      <c r="DB278" s="16">
        <f t="shared" si="5090"/>
        <v>-3.0500320718409246E-2</v>
      </c>
      <c r="DC278" s="90">
        <f t="shared" si="5090"/>
        <v>0.23022301881143825</v>
      </c>
      <c r="DD278" s="90">
        <f>IF(AND(DC275&lt;0,DD275&gt;0),"n/a",DD275/DC275-1)</f>
        <v>0.17867021200035271</v>
      </c>
      <c r="DE278" s="90">
        <f>IF(AND(DD275&lt;0,DE275&gt;0),"n/a",DE275/DD275-1)</f>
        <v>0.1263724733517162</v>
      </c>
      <c r="DF278" s="90">
        <f>IF(AND(DE275&lt;0,DF275&gt;0),"n/a",DF275/DE275-1)</f>
        <v>0.1114858226052855</v>
      </c>
      <c r="DG278" s="90">
        <f>IF(AND(DF275&lt;0,DG275&gt;0),"n/a",DG275/DF275-1)</f>
        <v>0.11147499019272411</v>
      </c>
      <c r="DH278" s="90">
        <f>IF(AND(DG275&lt;0,DH275&gt;0),"n/a",DH275/DG275-1)</f>
        <v>0.13245092878029396</v>
      </c>
    </row>
    <row r="279" spans="1:112" x14ac:dyDescent="0.25">
      <c r="CM279" s="91"/>
      <c r="CO279" s="91"/>
      <c r="CQ279" s="91"/>
      <c r="CS279" s="91"/>
      <c r="CU279" s="91"/>
      <c r="CV279" s="91"/>
      <c r="CW279" s="91"/>
      <c r="CX279" s="91"/>
      <c r="CY279" s="91"/>
      <c r="CZ279" s="91"/>
      <c r="DA279" s="91"/>
      <c r="DC279" s="91"/>
      <c r="DD279" s="91"/>
      <c r="DE279" s="91"/>
      <c r="DF279" s="91"/>
      <c r="DG279" s="91"/>
      <c r="DH279" s="91"/>
    </row>
    <row r="280" spans="1:112" ht="12" x14ac:dyDescent="0.3">
      <c r="A280" s="2" t="s">
        <v>216</v>
      </c>
      <c r="B280" s="15" t="s">
        <v>65</v>
      </c>
      <c r="C280" s="15" t="s">
        <v>65</v>
      </c>
      <c r="D280" s="15" t="s">
        <v>65</v>
      </c>
      <c r="E280" s="15" t="s">
        <v>65</v>
      </c>
      <c r="F280" s="75">
        <f>F275/F284</f>
        <v>0.11268382352941177</v>
      </c>
      <c r="G280" s="75">
        <f t="shared" ref="G280:BQ280" si="5091">G275/G284</f>
        <v>0.10503311258278139</v>
      </c>
      <c r="H280" s="75">
        <f t="shared" si="5091"/>
        <v>9.8552631578947378E-2</v>
      </c>
      <c r="I280" s="75">
        <f t="shared" si="5091"/>
        <v>0.13686635944700459</v>
      </c>
      <c r="J280" s="75">
        <f t="shared" si="5091"/>
        <v>8.945645055664693E-2</v>
      </c>
      <c r="K280" s="75">
        <f t="shared" si="5091"/>
        <v>-8.3862692921766888E-2</v>
      </c>
      <c r="L280" s="75">
        <f t="shared" si="5091"/>
        <v>-2.4244628099173493E-2</v>
      </c>
      <c r="M280" s="75">
        <f t="shared" si="5091"/>
        <v>2.5937749401436554E-2</v>
      </c>
      <c r="N280" s="75">
        <f t="shared" si="5091"/>
        <v>8.683473389355742E-2</v>
      </c>
      <c r="O280" s="75">
        <f t="shared" si="5091"/>
        <v>0.13229416466826538</v>
      </c>
      <c r="P280" s="75">
        <f t="shared" si="5091"/>
        <v>0.16693037974683544</v>
      </c>
      <c r="Q280" s="75">
        <f t="shared" si="5091"/>
        <v>0.20367474589523066</v>
      </c>
      <c r="R280" s="75">
        <f t="shared" si="5091"/>
        <v>0.24492142583365273</v>
      </c>
      <c r="S280" s="75">
        <f t="shared" si="5091"/>
        <v>0.30133843212237094</v>
      </c>
      <c r="T280" s="75">
        <f t="shared" si="5091"/>
        <v>0.30332829046898641</v>
      </c>
      <c r="U280" s="75">
        <f t="shared" si="5091"/>
        <v>0.24708806818181825</v>
      </c>
      <c r="V280" s="75">
        <f t="shared" si="5091"/>
        <v>0.17947813822284908</v>
      </c>
      <c r="W280" s="75">
        <f t="shared" si="5091"/>
        <v>0.25087719298245614</v>
      </c>
      <c r="X280" s="75">
        <f t="shared" si="5091"/>
        <v>0.31121201536849458</v>
      </c>
      <c r="Y280" s="75">
        <f t="shared" si="5091"/>
        <v>0.53995830437804027</v>
      </c>
      <c r="Z280" s="75">
        <f t="shared" si="5091"/>
        <v>0.59605851979345958</v>
      </c>
      <c r="AA280" s="75">
        <f t="shared" si="5091"/>
        <v>0.77903115371448139</v>
      </c>
      <c r="AB280" s="75">
        <f t="shared" si="5091"/>
        <v>0.89373933810986017</v>
      </c>
      <c r="AC280" s="75">
        <f t="shared" si="5091"/>
        <v>1.2118958475153165</v>
      </c>
      <c r="AD280" s="75">
        <f t="shared" si="5091"/>
        <v>1.0390625</v>
      </c>
      <c r="AE280" s="75">
        <f t="shared" si="5091"/>
        <v>1.3181972212809216</v>
      </c>
      <c r="AF280" s="75">
        <f t="shared" si="5091"/>
        <v>1.5913396481732069</v>
      </c>
      <c r="AG280" s="75">
        <f t="shared" si="5091"/>
        <v>1.4441435341909274</v>
      </c>
      <c r="AH280" s="75">
        <f t="shared" si="5091"/>
        <v>1.6933786078098472</v>
      </c>
      <c r="AI280" s="75">
        <f t="shared" si="5091"/>
        <v>1.7426621160409557</v>
      </c>
      <c r="AJ280" s="75">
        <f t="shared" si="5091"/>
        <v>1.7634740817027119</v>
      </c>
      <c r="AK280" s="75">
        <f t="shared" si="5091"/>
        <v>2.3846153846153846</v>
      </c>
      <c r="AL280" s="75">
        <f t="shared" si="5091"/>
        <v>0.84663645869640991</v>
      </c>
      <c r="AM280" s="75">
        <f t="shared" si="5091"/>
        <v>0.90973913043478261</v>
      </c>
      <c r="AN280" s="75">
        <f t="shared" si="5091"/>
        <v>2.1193458594293668</v>
      </c>
      <c r="AO280" s="75">
        <f t="shared" si="5091"/>
        <v>2.559735283873215</v>
      </c>
      <c r="AP280" s="75">
        <f t="shared" si="5091"/>
        <v>1.7092050209205021</v>
      </c>
      <c r="AQ280" s="75">
        <f t="shared" si="5091"/>
        <v>1.7985411601250434</v>
      </c>
      <c r="AR280" s="75">
        <f t="shared" si="5091"/>
        <v>2.7139398132134209</v>
      </c>
      <c r="AS280" s="75">
        <f t="shared" si="5091"/>
        <v>3.882006920415225</v>
      </c>
      <c r="AT280" s="75">
        <f t="shared" si="5091"/>
        <v>3.2952810548230396</v>
      </c>
      <c r="AU280" s="75">
        <f>AU275/AU284</f>
        <v>3.6127911018421965</v>
      </c>
      <c r="AV280" s="75">
        <f>AV275/AV284</f>
        <v>3.2158097236796084</v>
      </c>
      <c r="AW280" s="75">
        <f t="shared" si="5091"/>
        <v>3.6745266166488033</v>
      </c>
      <c r="AX280" s="75">
        <f t="shared" si="5091"/>
        <v>2.7224653537563821</v>
      </c>
      <c r="AY280" s="75">
        <f t="shared" si="5091"/>
        <v>2.4647991153704387</v>
      </c>
      <c r="AZ280" s="75">
        <f t="shared" si="5091"/>
        <v>1.6356531447711202</v>
      </c>
      <c r="BA280" s="75">
        <f t="shared" si="5091"/>
        <v>1.7621212121212122</v>
      </c>
      <c r="BB280" s="75">
        <f t="shared" si="5091"/>
        <v>2.1991525423728815</v>
      </c>
      <c r="BC280" s="75">
        <f t="shared" si="5091"/>
        <v>2.9816232771822357</v>
      </c>
      <c r="BD280" s="75">
        <f t="shared" si="5091"/>
        <v>4.3858386974630825</v>
      </c>
      <c r="BE280" s="75">
        <f t="shared" ref="BE280:BF280" si="5092">BE275/BE284</f>
        <v>5.3296577946768062</v>
      </c>
      <c r="BF280" s="75">
        <f t="shared" si="5092"/>
        <v>4.7119999999999997</v>
      </c>
      <c r="BG280" s="75">
        <f t="shared" ref="BG280:BH280" si="5093">BG275/BG284</f>
        <v>5.1590038314176248</v>
      </c>
      <c r="BH280" s="75">
        <f t="shared" si="5093"/>
        <v>6.0338461538461541</v>
      </c>
      <c r="BI280" s="75">
        <f t="shared" ref="BI280:BJ280" si="5094">BI275/BI284</f>
        <v>8.0176991150442483</v>
      </c>
      <c r="BJ280" s="75">
        <f t="shared" si="5094"/>
        <v>6.4262548262548265</v>
      </c>
      <c r="BK280" s="75">
        <f t="shared" ref="BK280:BL280" si="5095">BK275/BK284</f>
        <v>7.1350194552529187</v>
      </c>
      <c r="BL280" s="75">
        <f t="shared" si="5095"/>
        <v>1.0532659409020217</v>
      </c>
      <c r="BM280" s="75">
        <f t="shared" ref="BM280" si="5096">BM275/BM284</f>
        <v>8.8764132553606245</v>
      </c>
      <c r="BN280" s="75">
        <f t="shared" si="5091"/>
        <v>6.0870792976203454</v>
      </c>
      <c r="BO280" s="75">
        <f t="shared" si="5091"/>
        <v>6.6371173426274135</v>
      </c>
      <c r="BP280" s="75">
        <f t="shared" si="5091"/>
        <v>7.1423068101371632</v>
      </c>
      <c r="BQ280" s="75">
        <f t="shared" si="5091"/>
        <v>8.9101829136586197</v>
      </c>
      <c r="BR280" s="75">
        <f t="shared" ref="BR280:BU280" si="5097">BR275/BR284</f>
        <v>7.1581028060881513</v>
      </c>
      <c r="BS280" s="75">
        <f t="shared" si="5097"/>
        <v>7.7457373745109841</v>
      </c>
      <c r="BT280" s="75">
        <f t="shared" si="5097"/>
        <v>8.3333297766634686</v>
      </c>
      <c r="BU280" s="75">
        <f t="shared" si="5097"/>
        <v>10.343030329129951</v>
      </c>
      <c r="BV280" s="75">
        <f t="shared" ref="BV280:CC280" si="5098">BV275/BV284</f>
        <v>8.0120672420310797</v>
      </c>
      <c r="BW280" s="75">
        <f t="shared" si="5098"/>
        <v>8.6481780196808415</v>
      </c>
      <c r="BX280" s="75">
        <f t="shared" si="5098"/>
        <v>9.3139289139386143</v>
      </c>
      <c r="BY280" s="75">
        <f t="shared" si="5098"/>
        <v>11.533362391502767</v>
      </c>
      <c r="BZ280" s="75">
        <f t="shared" si="5098"/>
        <v>8.8540254319751632</v>
      </c>
      <c r="CA280" s="75">
        <f t="shared" si="5098"/>
        <v>9.5319737353438736</v>
      </c>
      <c r="CB280" s="75">
        <f t="shared" si="5098"/>
        <v>10.272500496691759</v>
      </c>
      <c r="CC280" s="75">
        <f t="shared" si="5098"/>
        <v>12.688925240832095</v>
      </c>
      <c r="CD280" s="75">
        <f t="shared" ref="CD280:CG280" si="5099">CD275/CD284</f>
        <v>9.797372157538133</v>
      </c>
      <c r="CE280" s="75">
        <f t="shared" si="5099"/>
        <v>10.513550222890451</v>
      </c>
      <c r="CF280" s="75">
        <f t="shared" si="5099"/>
        <v>11.331766772035513</v>
      </c>
      <c r="CG280" s="75">
        <f t="shared" si="5099"/>
        <v>13.947363670654788</v>
      </c>
      <c r="CH280" s="75">
        <f t="shared" ref="CH280:DH280" si="5100">CH275/CH284</f>
        <v>11.061082360001926</v>
      </c>
      <c r="CI280" s="75">
        <f t="shared" si="5100"/>
        <v>11.815932550401989</v>
      </c>
      <c r="CJ280" s="75">
        <f t="shared" si="5100"/>
        <v>12.72680458217058</v>
      </c>
      <c r="CK280" s="75">
        <f t="shared" si="5100"/>
        <v>15.581368350141497</v>
      </c>
      <c r="CL280" s="75"/>
      <c r="CM280" s="100">
        <f t="shared" si="5100"/>
        <v>0.26304809052333811</v>
      </c>
      <c r="CN280" s="100">
        <f t="shared" si="5100"/>
        <v>0.4532408190895244</v>
      </c>
      <c r="CO280" s="100">
        <f t="shared" si="5100"/>
        <v>-7.0331253000479972E-3</v>
      </c>
      <c r="CP280" s="100">
        <f t="shared" si="5100"/>
        <v>0.59125607217210274</v>
      </c>
      <c r="CQ280" s="100">
        <f t="shared" si="5100"/>
        <v>1.0950205915387496</v>
      </c>
      <c r="CR280" s="100">
        <f t="shared" si="5100"/>
        <v>1.2843265949067997</v>
      </c>
      <c r="CS280" s="100">
        <f t="shared" si="5100"/>
        <v>3.4842924326635316</v>
      </c>
      <c r="CT280" s="100">
        <f t="shared" si="5100"/>
        <v>5.3889641164522679</v>
      </c>
      <c r="CU280" s="100">
        <f t="shared" si="5100"/>
        <v>7.6618156618156616</v>
      </c>
      <c r="CV280" s="100">
        <f t="shared" si="5100"/>
        <v>6.4383490073145246</v>
      </c>
      <c r="CW280" s="100">
        <f t="shared" si="5100"/>
        <v>10.084775086505191</v>
      </c>
      <c r="CX280" s="100">
        <f t="shared" si="5100"/>
        <v>14.065737763486959</v>
      </c>
      <c r="CY280" s="100">
        <f t="shared" si="5100"/>
        <v>8.7874999999999996</v>
      </c>
      <c r="CZ280" s="100">
        <f t="shared" si="5100"/>
        <v>14.865779467680609</v>
      </c>
      <c r="DA280" s="100">
        <f t="shared" si="5100"/>
        <v>23.993843786071565</v>
      </c>
      <c r="DB280" s="100">
        <f t="shared" si="5100"/>
        <v>23.487956487956488</v>
      </c>
      <c r="DC280" s="100">
        <f t="shared" si="5100"/>
        <v>28.790307688262217</v>
      </c>
      <c r="DD280" s="100">
        <f t="shared" si="5100"/>
        <v>33.591259289547509</v>
      </c>
      <c r="DE280" s="100">
        <f t="shared" si="5100"/>
        <v>37.519576676623757</v>
      </c>
      <c r="DF280" s="100">
        <f t="shared" si="5100"/>
        <v>41.36024492892934</v>
      </c>
      <c r="DG280" s="100">
        <f t="shared" si="5100"/>
        <v>45.603526806597458</v>
      </c>
      <c r="DH280" s="100">
        <f t="shared" si="5100"/>
        <v>51.203110517379898</v>
      </c>
    </row>
    <row r="281" spans="1:112" ht="12" x14ac:dyDescent="0.3">
      <c r="A281" s="3" t="s">
        <v>1</v>
      </c>
      <c r="B281" s="15" t="s">
        <v>65</v>
      </c>
      <c r="C281" s="15" t="s">
        <v>65</v>
      </c>
      <c r="D281" s="15" t="s">
        <v>65</v>
      </c>
      <c r="E281" s="15" t="s">
        <v>65</v>
      </c>
      <c r="F281" s="15" t="s">
        <v>65</v>
      </c>
      <c r="G281" s="16">
        <f t="shared" ref="G281" si="5101">IF(AND(F280&lt;0,G280&gt;0),"n/a",G280/F280-1)</f>
        <v>-6.7895379363245079E-2</v>
      </c>
      <c r="H281" s="16">
        <f t="shared" ref="H281" si="5102">IF(AND(G280&lt;0,H280&gt;0),"n/a",H280/G280-1)</f>
        <v>-6.1699409305103203E-2</v>
      </c>
      <c r="I281" s="16">
        <f t="shared" ref="I281" si="5103">IF(AND(H280&lt;0,I280&gt;0),"n/a",I280/H280-1)</f>
        <v>0.38876412790017989</v>
      </c>
      <c r="J281" s="16">
        <f t="shared" ref="J281" si="5104">IF(AND(I280&lt;0,J280&gt;0),"n/a",J280/I280-1)</f>
        <v>-0.34639563061305101</v>
      </c>
      <c r="K281" s="16">
        <f t="shared" ref="K281" si="5105">IF(AND(J280&lt;0,K280&gt;0),"n/a",K280/J280-1)</f>
        <v>-1.9374694882250232</v>
      </c>
      <c r="L281" s="16">
        <f t="shared" ref="L281" si="5106">IF(AND(K280&lt;0,L280&gt;0),"n/a",L280/K280-1)</f>
        <v>-0.71090091130521393</v>
      </c>
      <c r="M281" s="16" t="str">
        <f t="shared" ref="M281" si="5107">IF(AND(L280&lt;0,M280&gt;0),"n/a",M280/L280-1)</f>
        <v>n/a</v>
      </c>
      <c r="N281" s="16">
        <f t="shared" ref="N281" si="5108">IF(AND(M280&lt;0,N280&gt;0),"n/a",N280/M280-1)</f>
        <v>2.3478129713423828</v>
      </c>
      <c r="O281" s="16">
        <f t="shared" ref="O281" si="5109">IF(AND(N280&lt;0,O280&gt;0),"n/a",O280/N280-1)</f>
        <v>0.52351667053453999</v>
      </c>
      <c r="P281" s="16">
        <f t="shared" ref="P281" si="5110">IF(AND(O280&lt;0,P280&gt;0),"n/a",P280/O280-1)</f>
        <v>0.2618121151860493</v>
      </c>
      <c r="Q281" s="16">
        <f t="shared" ref="Q281" si="5111">IF(AND(P280&lt;0,Q280&gt;0),"n/a",Q280/P280-1)</f>
        <v>0.22011790905958084</v>
      </c>
      <c r="R281" s="16">
        <f t="shared" ref="R281" si="5112">IF(AND(Q280&lt;0,R280&gt;0),"n/a",R280/Q280-1)</f>
        <v>0.20251248998557325</v>
      </c>
      <c r="S281" s="16">
        <f t="shared" ref="S281" si="5113">IF(AND(R280&lt;0,S280&gt;0),"n/a",S280/R280-1)</f>
        <v>0.23034736996442229</v>
      </c>
      <c r="T281" s="16">
        <f t="shared" ref="T281" si="5114">IF(AND(S280&lt;0,T280&gt;0),"n/a",T280/S280-1)</f>
        <v>6.6034004776642785E-3</v>
      </c>
      <c r="U281" s="16">
        <f t="shared" ref="U281" si="5115">IF(AND(T280&lt;0,U280&gt;0),"n/a",U280/T280-1)</f>
        <v>-0.18541040863749703</v>
      </c>
      <c r="V281" s="16">
        <f t="shared" ref="V281" si="5116">IF(AND(U280&lt;0,V280&gt;0),"n/a",V280/U280-1)</f>
        <v>-0.27362685076811888</v>
      </c>
      <c r="W281" s="16">
        <f t="shared" ref="W281" si="5117">IF(AND(V280&lt;0,W280&gt;0),"n/a",W280/V280-1)</f>
        <v>0.39781477268810539</v>
      </c>
      <c r="X281" s="16">
        <f t="shared" ref="X281" si="5118">IF(AND(W280&lt;0,X280&gt;0),"n/a",X280/W280-1)</f>
        <v>0.24049544587441885</v>
      </c>
      <c r="Y281" s="16">
        <f t="shared" ref="Y281" si="5119">IF(AND(X280&lt;0,Y280&gt;0),"n/a",Y280/X280-1)</f>
        <v>0.7350175369633325</v>
      </c>
      <c r="Z281" s="16">
        <f t="shared" ref="Z281" si="5120">IF(AND(Y280&lt;0,Z280&gt;0),"n/a",Z280/Y280-1)</f>
        <v>0.10389731014515879</v>
      </c>
      <c r="AA281" s="16">
        <f t="shared" ref="AA281" si="5121">IF(AND(Z280&lt;0,AA280&gt;0),"n/a",AA280/Z280-1)</f>
        <v>0.30697092289599981</v>
      </c>
      <c r="AB281" s="16">
        <f t="shared" ref="AB281" si="5122">IF(AND(AA280&lt;0,AB280&gt;0),"n/a",AB280/AA280-1)</f>
        <v>0.14724466903337707</v>
      </c>
      <c r="AC281" s="16">
        <f t="shared" ref="AC281" si="5123">IF(AND(AB280&lt;0,AC280&gt;0),"n/a",AC280/AB280-1)</f>
        <v>0.35598355788871849</v>
      </c>
      <c r="AD281" s="16">
        <f t="shared" ref="AD281" si="5124">IF(AND(AC280&lt;0,AD280&gt;0),"n/a",AD280/AC280-1)</f>
        <v>-0.14261402732723871</v>
      </c>
      <c r="AE281" s="16">
        <f t="shared" ref="AE281" si="5125">IF(AND(AD280&lt;0,AE280&gt;0),"n/a",AE280/AD280-1)</f>
        <v>0.26864093476660122</v>
      </c>
      <c r="AF281" s="16">
        <f t="shared" ref="AF281" si="5126">IF(AND(AE280&lt;0,AF280&gt;0),"n/a",AF280/AE280-1)</f>
        <v>0.20720907500234809</v>
      </c>
      <c r="AG281" s="16">
        <f t="shared" ref="AG281" si="5127">IF(AND(AF280&lt;0,AG280&gt;0),"n/a",AG280/AF280-1)</f>
        <v>-9.2498238293286184E-2</v>
      </c>
      <c r="AH281" s="16">
        <f t="shared" ref="AH281" si="5128">IF(AND(AG280&lt;0,AH280&gt;0),"n/a",AH280/AG280-1)</f>
        <v>0.17258331164329332</v>
      </c>
      <c r="AI281" s="16">
        <f t="shared" ref="AI281" si="5129">IF(AND(AH280&lt;0,AI280&gt;0),"n/a",AI280/AH280-1)</f>
        <v>2.9103655853341515E-2</v>
      </c>
      <c r="AJ281" s="16">
        <f t="shared" ref="AJ281" si="5130">IF(AND(AI280&lt;0,AJ280&gt;0),"n/a",AJ280/AI280-1)</f>
        <v>1.1942628160780622E-2</v>
      </c>
      <c r="AK281" s="16">
        <f t="shared" ref="AK281" si="5131">IF(AND(AJ280&lt;0,AK280&gt;0),"n/a",AK280/AJ280-1)</f>
        <v>0.35222593252571843</v>
      </c>
      <c r="AL281" s="16">
        <f t="shared" ref="AL281" si="5132">IF(AND(AK280&lt;0,AL280&gt;0),"n/a",AL280/AK280-1)</f>
        <v>-0.64495890441763448</v>
      </c>
      <c r="AM281" s="16">
        <f t="shared" ref="AM281" si="5133">IF(AND(AL280&lt;0,AM280&gt;0),"n/a",AM280/AL280-1)</f>
        <v>7.4533373905883549E-2</v>
      </c>
      <c r="AN281" s="16">
        <f t="shared" ref="AN281" si="5134">IF(AND(AM280&lt;0,AN280&gt;0),"n/a",AN280/AM280-1)</f>
        <v>1.3296193255054214</v>
      </c>
      <c r="AO281" s="16">
        <f t="shared" ref="AO281" si="5135">IF(AND(AN280&lt;0,AO280&gt;0),"n/a",AO280/AN280-1)</f>
        <v>0.20779497715508444</v>
      </c>
      <c r="AP281" s="16">
        <f t="shared" ref="AP281" si="5136">IF(AND(AO280&lt;0,AP280&gt;0),"n/a",AP280/AO280-1)</f>
        <v>-0.33227274254146666</v>
      </c>
      <c r="AQ281" s="16">
        <f t="shared" ref="AQ281" si="5137">IF(AND(AP280&lt;0,AQ280&gt;0),"n/a",AQ280/AP280-1)</f>
        <v>5.2267655495435328E-2</v>
      </c>
      <c r="AR281" s="16">
        <f t="shared" ref="AR281" si="5138">IF(AND(AQ280&lt;0,AR280&gt;0),"n/a",AR280/AQ280-1)</f>
        <v>0.50896730827374248</v>
      </c>
      <c r="AS281" s="16">
        <f t="shared" ref="AS281" si="5139">IF(AND(AR280&lt;0,AS280&gt;0),"n/a",AS280/AR280-1)</f>
        <v>0.43039536157537794</v>
      </c>
      <c r="AT281" s="16">
        <f t="shared" ref="AT281" si="5140">IF(AND(AS280&lt;0,AT280&gt;0),"n/a",AT280/AS280-1)</f>
        <v>-0.15113982989227348</v>
      </c>
      <c r="AU281" s="16">
        <f t="shared" ref="AU281" si="5141">IF(AND(AT280&lt;0,AU280&gt;0),"n/a",AU280/AT280-1)</f>
        <v>9.6352948879563138E-2</v>
      </c>
      <c r="AV281" s="16">
        <f t="shared" ref="AV281" si="5142">IF(AND(AU280&lt;0,AV280&gt;0),"n/a",AV280/AU280-1)</f>
        <v>-0.109882184430803</v>
      </c>
      <c r="AW281" s="16">
        <f t="shared" ref="AW281" si="5143">IF(AND(AV280&lt;0,AW280&gt;0),"n/a",AW280/AV280-1)</f>
        <v>0.14264428942777108</v>
      </c>
      <c r="AX281" s="16">
        <f t="shared" ref="AX281" si="5144">IF(AND(AW280&lt;0,AX280&gt;0),"n/a",AX280/AW280-1)</f>
        <v>-0.25909766405793744</v>
      </c>
      <c r="AY281" s="16">
        <f t="shared" ref="AY281" si="5145">IF(AND(AX280&lt;0,AY280&gt;0),"n/a",AY280/AX280-1)</f>
        <v>-9.4644450857904405E-2</v>
      </c>
      <c r="AZ281" s="16">
        <f t="shared" ref="AZ281" si="5146">IF(AND(AY280&lt;0,AZ280&gt;0),"n/a",AZ280/AY280-1)</f>
        <v>-0.33639494814355486</v>
      </c>
      <c r="BA281" s="16">
        <f t="shared" ref="BA281" si="5147">IF(AND(AZ280&lt;0,BA280&gt;0),"n/a",BA280/AZ280-1)</f>
        <v>7.7319612507325886E-2</v>
      </c>
      <c r="BB281" s="16">
        <f t="shared" ref="BB281" si="5148">IF(AND(BA280&lt;0,BB280&gt;0),"n/a",BB280/BA280-1)</f>
        <v>0.24801434046956294</v>
      </c>
      <c r="BC281" s="16">
        <f t="shared" ref="BC281" si="5149">IF(AND(BB280&lt;0,BC280&gt;0),"n/a",BC280/BB280-1)</f>
        <v>0.35580557498074672</v>
      </c>
      <c r="BD281" s="16">
        <f t="shared" ref="BD281:BM281" si="5150">IF(AND(BC280&lt;0,BD280&gt;0),"n/a",BD280/BC280-1)</f>
        <v>0.47095668692521464</v>
      </c>
      <c r="BE281" s="16">
        <f t="shared" si="5150"/>
        <v>0.21519694688262492</v>
      </c>
      <c r="BF281" s="16">
        <f t="shared" si="5150"/>
        <v>-0.11589070414496694</v>
      </c>
      <c r="BG281" s="16">
        <f t="shared" si="5150"/>
        <v>9.4864989689648738E-2</v>
      </c>
      <c r="BH281" s="16">
        <f t="shared" si="5150"/>
        <v>0.16957582335970756</v>
      </c>
      <c r="BI281" s="16">
        <f t="shared" si="5150"/>
        <v>0.32878746169779727</v>
      </c>
      <c r="BJ281" s="16">
        <f t="shared" si="5150"/>
        <v>-0.19849139584238928</v>
      </c>
      <c r="BK281" s="16">
        <f t="shared" si="5150"/>
        <v>0.11029202049417552</v>
      </c>
      <c r="BL281" s="16">
        <f t="shared" si="5150"/>
        <v>-0.85238078921752769</v>
      </c>
      <c r="BM281" s="16">
        <f t="shared" si="5150"/>
        <v>7.4275138031699992</v>
      </c>
      <c r="BN281" s="16">
        <f t="shared" ref="BN281" si="5151">IF(AND(BM280&lt;0,BN280&gt;0),"n/a",BN280/BM280-1)</f>
        <v>-0.31424111040072977</v>
      </c>
      <c r="BO281" s="16">
        <f t="shared" ref="BO281" si="5152">IF(AND(BN280&lt;0,BO280&gt;0),"n/a",BO280/BN280-1)</f>
        <v>9.0361570486209519E-2</v>
      </c>
      <c r="BP281" s="16">
        <f t="shared" ref="BP281" si="5153">IF(AND(BO280&lt;0,BP280&gt;0),"n/a",BP280/BO280-1)</f>
        <v>7.6115795673090014E-2</v>
      </c>
      <c r="BQ281" s="16">
        <f t="shared" ref="BQ281" si="5154">IF(AND(BP280&lt;0,BQ280&gt;0),"n/a",BQ280/BP280-1)</f>
        <v>0.24752172519560323</v>
      </c>
      <c r="BR281" s="34">
        <f t="shared" ref="BR281" si="5155">IF(AND(BQ280&lt;0,BR280&gt;0),"n/a",BR280/BQ280-1)</f>
        <v>-0.19663795059523026</v>
      </c>
      <c r="BS281" s="34">
        <f t="shared" ref="BS281" si="5156">IF(AND(BR280&lt;0,BS280&gt;0),"n/a",BS280/BR280-1)</f>
        <v>8.2093619544418184E-2</v>
      </c>
      <c r="BT281" s="34">
        <f t="shared" ref="BT281" si="5157">IF(AND(BS280&lt;0,BT280&gt;0),"n/a",BT280/BS280-1)</f>
        <v>7.5860098753939731E-2</v>
      </c>
      <c r="BU281" s="34">
        <f t="shared" ref="BU281" si="5158">IF(AND(BT280&lt;0,BU280&gt;0),"n/a",BU280/BT280-1)</f>
        <v>0.24116416922493777</v>
      </c>
      <c r="BV281" s="34">
        <f t="shared" ref="BV281" si="5159">IF(AND(BU280&lt;0,BV280&gt;0),"n/a",BV280/BU280-1)</f>
        <v>-0.22536558560927566</v>
      </c>
      <c r="BW281" s="34">
        <f t="shared" ref="BW281" si="5160">IF(AND(BV280&lt;0,BW280&gt;0),"n/a",BW280/BV280-1)</f>
        <v>7.939408874562881E-2</v>
      </c>
      <c r="BX281" s="34">
        <f t="shared" ref="BX281" si="5161">IF(AND(BW280&lt;0,BX280&gt;0),"n/a",BX280/BW280-1)</f>
        <v>7.6981636217791749E-2</v>
      </c>
      <c r="BY281" s="34">
        <f t="shared" ref="BY281" si="5162">IF(AND(BX280&lt;0,BY280&gt;0),"n/a",BY280/BX280-1)</f>
        <v>0.23829186351666198</v>
      </c>
      <c r="BZ281" s="34">
        <f t="shared" ref="BZ281" si="5163">IF(AND(BY280&lt;0,BZ280&gt;0),"n/a",BZ280/BY280-1)</f>
        <v>-0.23231186782976765</v>
      </c>
      <c r="CA281" s="34">
        <f t="shared" ref="CA281" si="5164">IF(AND(BZ280&lt;0,CA280&gt;0),"n/a",CA280/BZ280-1)</f>
        <v>7.6569500345050834E-2</v>
      </c>
      <c r="CB281" s="34">
        <f t="shared" ref="CB281" si="5165">IF(AND(CA280&lt;0,CB280&gt;0),"n/a",CB280/CA280-1)</f>
        <v>7.7688711898362239E-2</v>
      </c>
      <c r="CC281" s="34">
        <f t="shared" ref="CC281" si="5166">IF(AND(CB280&lt;0,CC280&gt;0),"n/a",CC280/CB280-1)</f>
        <v>0.23523238036528116</v>
      </c>
      <c r="CD281" s="34">
        <f t="shared" ref="CD281" si="5167">IF(AND(CC280&lt;0,CD280&gt;0),"n/a",CD280/CC280-1)</f>
        <v>-0.22788006300085539</v>
      </c>
      <c r="CE281" s="34">
        <f t="shared" ref="CE281" si="5168">IF(AND(CD280&lt;0,CE280&gt;0),"n/a",CE280/CD280-1)</f>
        <v>7.3098995713997583E-2</v>
      </c>
      <c r="CF281" s="34">
        <f t="shared" ref="CF281" si="5169">IF(AND(CE280&lt;0,CF280&gt;0),"n/a",CF280/CE280-1)</f>
        <v>7.7824952732295172E-2</v>
      </c>
      <c r="CG281" s="34">
        <f t="shared" ref="CG281" si="5170">IF(AND(CF280&lt;0,CG280&gt;0),"n/a",CG280/CF280-1)</f>
        <v>0.23081986694908285</v>
      </c>
      <c r="CH281" s="34">
        <f t="shared" ref="CH281" si="5171">IF(AND(CG280&lt;0,CH280&gt;0),"n/a",CH280/CG280-1)</f>
        <v>-0.20694099464299398</v>
      </c>
      <c r="CI281" s="34">
        <f t="shared" ref="CI281" si="5172">IF(AND(CH280&lt;0,CI280&gt;0),"n/a",CI280/CH280-1)</f>
        <v>6.8243790782146485E-2</v>
      </c>
      <c r="CJ281" s="34">
        <f t="shared" ref="CJ281" si="5173">IF(AND(CI280&lt;0,CJ280&gt;0),"n/a",CJ280/CI280-1)</f>
        <v>7.7088458983933794E-2</v>
      </c>
      <c r="CK281" s="34">
        <f t="shared" ref="CK281" si="5174">IF(AND(CJ280&lt;0,CK280&gt;0),"n/a",CK280/CJ280-1)</f>
        <v>0.22429540341728638</v>
      </c>
      <c r="CL281" s="34"/>
      <c r="CM281" s="89" t="s">
        <v>65</v>
      </c>
      <c r="CN281" s="15" t="s">
        <v>65</v>
      </c>
      <c r="CO281" s="89" t="s">
        <v>65</v>
      </c>
      <c r="CP281" s="15" t="s">
        <v>65</v>
      </c>
      <c r="CQ281" s="89" t="s">
        <v>65</v>
      </c>
      <c r="CR281" s="15" t="s">
        <v>65</v>
      </c>
      <c r="CS281" s="89" t="s">
        <v>65</v>
      </c>
      <c r="CT281" s="15" t="s">
        <v>65</v>
      </c>
      <c r="CU281" s="89" t="s">
        <v>65</v>
      </c>
      <c r="CV281" s="89" t="s">
        <v>65</v>
      </c>
      <c r="CW281" s="89" t="s">
        <v>65</v>
      </c>
      <c r="CX281" s="89" t="s">
        <v>65</v>
      </c>
      <c r="CY281" s="89" t="s">
        <v>65</v>
      </c>
      <c r="CZ281" s="89" t="s">
        <v>65</v>
      </c>
      <c r="DA281" s="89" t="s">
        <v>65</v>
      </c>
      <c r="DB281" s="15" t="s">
        <v>65</v>
      </c>
      <c r="DC281" s="89" t="s">
        <v>65</v>
      </c>
      <c r="DD281" s="89" t="s">
        <v>65</v>
      </c>
      <c r="DE281" s="89" t="s">
        <v>65</v>
      </c>
      <c r="DF281" s="89" t="s">
        <v>65</v>
      </c>
      <c r="DG281" s="89" t="s">
        <v>65</v>
      </c>
      <c r="DH281" s="89" t="s">
        <v>65</v>
      </c>
    </row>
    <row r="282" spans="1:112" ht="12" x14ac:dyDescent="0.3">
      <c r="A282" s="3" t="s">
        <v>2</v>
      </c>
      <c r="B282" s="15" t="s">
        <v>65</v>
      </c>
      <c r="C282" s="15" t="s">
        <v>65</v>
      </c>
      <c r="D282" s="15" t="s">
        <v>65</v>
      </c>
      <c r="E282" s="15" t="s">
        <v>65</v>
      </c>
      <c r="F282" s="15" t="s">
        <v>65</v>
      </c>
      <c r="G282" s="15" t="s">
        <v>65</v>
      </c>
      <c r="H282" s="15" t="s">
        <v>65</v>
      </c>
      <c r="I282" s="15" t="s">
        <v>65</v>
      </c>
      <c r="J282" s="16">
        <f t="shared" ref="J282:BM282" si="5175">IF(AND(F280&lt;0,J280&gt;0),"n/a",J280/F280-1)</f>
        <v>-0.20612872589207298</v>
      </c>
      <c r="K282" s="16">
        <f t="shared" si="5175"/>
        <v>-1.798440518990341</v>
      </c>
      <c r="L282" s="16">
        <f t="shared" si="5175"/>
        <v>-1.2460069072813331</v>
      </c>
      <c r="M282" s="16">
        <f t="shared" si="5175"/>
        <v>-0.81048849763933561</v>
      </c>
      <c r="N282" s="16">
        <f t="shared" si="5175"/>
        <v>-2.9307184074214399E-2</v>
      </c>
      <c r="O282" s="16" t="str">
        <f t="shared" si="5175"/>
        <v>n/a</v>
      </c>
      <c r="P282" s="16" t="str">
        <f t="shared" si="5175"/>
        <v>n/a</v>
      </c>
      <c r="Q282" s="16">
        <f t="shared" si="5175"/>
        <v>6.852444818668431</v>
      </c>
      <c r="R282" s="16">
        <f t="shared" si="5175"/>
        <v>1.8205467426649684</v>
      </c>
      <c r="S282" s="16">
        <f t="shared" si="5175"/>
        <v>1.277790807160641</v>
      </c>
      <c r="T282" s="16">
        <f t="shared" si="5175"/>
        <v>0.81709459314122657</v>
      </c>
      <c r="U282" s="16">
        <f t="shared" si="5175"/>
        <v>0.21315024646658554</v>
      </c>
      <c r="V282" s="16">
        <f t="shared" si="5175"/>
        <v>-0.26720115395396982</v>
      </c>
      <c r="W282" s="16">
        <f t="shared" si="5175"/>
        <v>-0.16745703090212838</v>
      </c>
      <c r="X282" s="16">
        <f t="shared" si="5175"/>
        <v>2.5990733957979462E-2</v>
      </c>
      <c r="Y282" s="16">
        <f t="shared" si="5175"/>
        <v>1.1852868426682392</v>
      </c>
      <c r="Z282" s="16">
        <f t="shared" si="5175"/>
        <v>2.3210647586134603</v>
      </c>
      <c r="AA282" s="16">
        <f t="shared" si="5175"/>
        <v>2.1052290742465343</v>
      </c>
      <c r="AB282" s="16">
        <f t="shared" si="5175"/>
        <v>1.8718021605034005</v>
      </c>
      <c r="AC282" s="16">
        <f t="shared" si="5175"/>
        <v>1.2444248707523045</v>
      </c>
      <c r="AD282" s="16">
        <f t="shared" si="5175"/>
        <v>0.74322229360977143</v>
      </c>
      <c r="AE282" s="16">
        <f t="shared" si="5175"/>
        <v>0.69209821070140043</v>
      </c>
      <c r="AF282" s="16">
        <f t="shared" si="5175"/>
        <v>0.78054112683310839</v>
      </c>
      <c r="AG282" s="16">
        <f t="shared" si="5175"/>
        <v>0.19163997232251906</v>
      </c>
      <c r="AH282" s="16">
        <f t="shared" si="5175"/>
        <v>0.62971775789218376</v>
      </c>
      <c r="AI282" s="16">
        <f t="shared" si="5175"/>
        <v>0.32200408854418017</v>
      </c>
      <c r="AJ282" s="16">
        <f t="shared" si="5175"/>
        <v>0.10816951222644922</v>
      </c>
      <c r="AK282" s="16">
        <f t="shared" si="5175"/>
        <v>0.65123156262396775</v>
      </c>
      <c r="AL282" s="16">
        <f t="shared" si="5175"/>
        <v>-0.50003120696592596</v>
      </c>
      <c r="AM282" s="16">
        <f t="shared" si="5175"/>
        <v>-0.47796011512457637</v>
      </c>
      <c r="AN282" s="16">
        <f t="shared" si="5175"/>
        <v>0.20180153562735947</v>
      </c>
      <c r="AO282" s="16">
        <f t="shared" si="5175"/>
        <v>7.3437377108122481E-2</v>
      </c>
      <c r="AP282" s="16">
        <f t="shared" si="5175"/>
        <v>1.0188181165174641</v>
      </c>
      <c r="AQ282" s="16">
        <f t="shared" si="5175"/>
        <v>0.9769855994492449</v>
      </c>
      <c r="AR282" s="16">
        <f t="shared" si="5175"/>
        <v>0.28055541342560697</v>
      </c>
      <c r="AS282" s="16">
        <f t="shared" si="5175"/>
        <v>0.51656577337217446</v>
      </c>
      <c r="AT282" s="16">
        <f t="shared" si="5175"/>
        <v>0.92796125361739645</v>
      </c>
      <c r="AU282" s="16">
        <f t="shared" si="5175"/>
        <v>1.0087341796453617</v>
      </c>
      <c r="AV282" s="16">
        <f t="shared" si="5175"/>
        <v>0.18492300677513995</v>
      </c>
      <c r="AW282" s="16">
        <f t="shared" si="5175"/>
        <v>-5.3446659941613239E-2</v>
      </c>
      <c r="AX282" s="16">
        <f t="shared" si="5175"/>
        <v>-0.17382908818301646</v>
      </c>
      <c r="AY282" s="16">
        <f t="shared" si="5175"/>
        <v>-0.31775764335955814</v>
      </c>
      <c r="AZ282" s="16">
        <f t="shared" si="5175"/>
        <v>-0.49137129204909369</v>
      </c>
      <c r="BA282" s="16">
        <f t="shared" si="5175"/>
        <v>-0.52044946303089223</v>
      </c>
      <c r="BB282" s="16">
        <f t="shared" si="5175"/>
        <v>-0.19222019140168234</v>
      </c>
      <c r="BC282" s="16">
        <f t="shared" si="5175"/>
        <v>0.20968206235911557</v>
      </c>
      <c r="BD282" s="16">
        <f t="shared" si="5175"/>
        <v>1.6813989943306717</v>
      </c>
      <c r="BE282" s="16">
        <f t="shared" si="5175"/>
        <v>2.0245693417770352</v>
      </c>
      <c r="BF282" s="16">
        <f t="shared" si="5175"/>
        <v>1.1426435452793831</v>
      </c>
      <c r="BG282" s="16">
        <f t="shared" si="5175"/>
        <v>0.7302668217338002</v>
      </c>
      <c r="BH282" s="16">
        <f t="shared" si="5175"/>
        <v>0.37575651319241055</v>
      </c>
      <c r="BI282" s="16">
        <f t="shared" si="5175"/>
        <v>0.50435533085299089</v>
      </c>
      <c r="BJ282" s="16">
        <f t="shared" si="5175"/>
        <v>0.36380620251588014</v>
      </c>
      <c r="BK282" s="16">
        <f t="shared" si="5175"/>
        <v>0.38302270911326519</v>
      </c>
      <c r="BL282" s="16">
        <f t="shared" si="5175"/>
        <v>-0.82544037185458596</v>
      </c>
      <c r="BM282" s="16">
        <f t="shared" si="5175"/>
        <v>0.10710231551407334</v>
      </c>
      <c r="BN282" s="16">
        <f t="shared" ref="BN282" si="5176">IF(AND(BJ280&lt;0,BN280&gt;0),"n/a",BN280/BJ280-1)</f>
        <v>-5.2779657483976616E-2</v>
      </c>
      <c r="BO282" s="16">
        <f t="shared" ref="BO282" si="5177">IF(AND(BK280&lt;0,BO280&gt;0),"n/a",BO280/BK280-1)</f>
        <v>-6.9782866851041514E-2</v>
      </c>
      <c r="BP282" s="16">
        <f t="shared" ref="BP282" si="5178">IF(AND(BL280&lt;0,BP280&gt;0),"n/a",BP280/BL280-1)</f>
        <v>5.781104878432183</v>
      </c>
      <c r="BQ282" s="16">
        <f t="shared" ref="BQ282" si="5179">IF(AND(BM280&lt;0,BQ280&gt;0),"n/a",BQ280/BM280-1)</f>
        <v>3.8044261039333893E-3</v>
      </c>
      <c r="BR282" s="34">
        <f t="shared" ref="BR282" si="5180">IF(AND(BN280&lt;0,BR280&gt;0),"n/a",BR280/BN280-1)</f>
        <v>0.17595031313071718</v>
      </c>
      <c r="BS282" s="34">
        <f t="shared" ref="BS282" si="5181">IF(AND(BO280&lt;0,BS280&gt;0),"n/a",BS280/BO280-1)</f>
        <v>0.16703336322884788</v>
      </c>
      <c r="BT282" s="34">
        <f t="shared" ref="BT282" si="5182">IF(AND(BP280&lt;0,BT280&gt;0),"n/a",BT280/BP280-1)</f>
        <v>0.16675606329818704</v>
      </c>
      <c r="BU282" s="34">
        <f t="shared" ref="BU282" si="5183">IF(AND(BQ280&lt;0,BU280&gt;0),"n/a",BU280/BQ280-1)</f>
        <v>0.16081010113438721</v>
      </c>
      <c r="BV282" s="34">
        <f t="shared" ref="BV282" si="5184">IF(AND(BR280&lt;0,BV280&gt;0),"n/a",BV280/BR280-1)</f>
        <v>0.11930038713842017</v>
      </c>
      <c r="BW282" s="34">
        <f t="shared" ref="BW282" si="5185">IF(AND(BS280&lt;0,BW280&gt;0),"n/a",BW280/BS280-1)</f>
        <v>0.11650803552151578</v>
      </c>
      <c r="BX282" s="34">
        <f t="shared" ref="BX282" si="5186">IF(AND(BT280&lt;0,BX280&gt;0),"n/a",BX280/BT280-1)</f>
        <v>0.11767194669544945</v>
      </c>
      <c r="BY282" s="34">
        <f t="shared" ref="BY282" si="5187">IF(AND(BU280&lt;0,BY280&gt;0),"n/a",BY280/BU280-1)</f>
        <v>0.1150854270455326</v>
      </c>
      <c r="BZ282" s="34">
        <f t="shared" ref="BZ282" si="5188">IF(AND(BV280&lt;0,BZ280&gt;0),"n/a",BZ280/BV280-1)</f>
        <v>0.10508626107469432</v>
      </c>
      <c r="CA282" s="34">
        <f t="shared" ref="CA282" si="5189">IF(AND(BW280&lt;0,CA280&gt;0),"n/a",CA280/BW280-1)</f>
        <v>0.10219444068470374</v>
      </c>
      <c r="CB282" s="34">
        <f t="shared" ref="CB282" si="5190">IF(AND(BX280&lt;0,CB280&gt;0),"n/a",CB280/BX280-1)</f>
        <v>0.10291806944313353</v>
      </c>
      <c r="CC282" s="34">
        <f t="shared" ref="CC282" si="5191">IF(AND(BY280&lt;0,CC280&gt;0),"n/a",CC280/BY280-1)</f>
        <v>0.10019305819963598</v>
      </c>
      <c r="CD282" s="34">
        <f t="shared" ref="CD282" si="5192">IF(AND(BZ280&lt;0,CD280&gt;0),"n/a",CD280/BZ280-1)</f>
        <v>0.10654438851691062</v>
      </c>
      <c r="CE282" s="34">
        <f t="shared" ref="CE282" si="5193">IF(AND(CA280&lt;0,CE280&gt;0),"n/a",CE280/CA280-1)</f>
        <v>0.10297725474284114</v>
      </c>
      <c r="CF282" s="34">
        <f t="shared" ref="CF282" si="5194">IF(AND(CB280&lt;0,CF280&gt;0),"n/a",CF280/CB280-1)</f>
        <v>0.10311669254091438</v>
      </c>
      <c r="CG282" s="34">
        <f t="shared" ref="CG282" si="5195">IF(AND(CC280&lt;0,CG280&gt;0),"n/a",CG280/CC280-1)</f>
        <v>9.917612452890201E-2</v>
      </c>
      <c r="CH282" s="34">
        <f t="shared" ref="CH282" si="5196">IF(AND(CD280&lt;0,CH280&gt;0),"n/a",CH280/CD280-1)</f>
        <v>0.12898460751962859</v>
      </c>
      <c r="CI282" s="34">
        <f t="shared" ref="CI282" si="5197">IF(AND(CE280&lt;0,CI280&gt;0),"n/a",CI280/CE280-1)</f>
        <v>0.12387654977630169</v>
      </c>
      <c r="CJ282" s="34">
        <f t="shared" ref="CJ282" si="5198">IF(AND(CF280&lt;0,CJ280&gt;0),"n/a",CJ280/CF280-1)</f>
        <v>0.12310858828984506</v>
      </c>
      <c r="CK282" s="34">
        <f t="shared" ref="CK282" si="5199">IF(AND(CG280&lt;0,CK280&gt;0),"n/a",CK280/CG280-1)</f>
        <v>0.11715509239388733</v>
      </c>
      <c r="CL282" s="34"/>
      <c r="CM282" s="89" t="s">
        <v>65</v>
      </c>
      <c r="CN282" s="16">
        <f>IF(AND(CM280&lt;0,CN280&gt;0),"n/a",CN280/CM280-1)</f>
        <v>0.72303405885895256</v>
      </c>
      <c r="CO282" s="90">
        <f t="shared" ref="CO282:DC282" si="5200">IF(AND(CN280&lt;0,CO280&gt;0),"n/a",CO280/CN280-1)</f>
        <v>-1.0155174137099483</v>
      </c>
      <c r="CP282" s="16" t="str">
        <f t="shared" si="5200"/>
        <v>n/a</v>
      </c>
      <c r="CQ282" s="90">
        <f t="shared" si="5200"/>
        <v>0.85202426338889459</v>
      </c>
      <c r="CR282" s="16">
        <f t="shared" si="5200"/>
        <v>0.17287894385806268</v>
      </c>
      <c r="CS282" s="90">
        <f t="shared" si="5200"/>
        <v>1.7129333352443563</v>
      </c>
      <c r="CT282" s="16">
        <f t="shared" si="5200"/>
        <v>0.54664518567195275</v>
      </c>
      <c r="CU282" s="90">
        <f t="shared" si="5200"/>
        <v>0.42176037847876535</v>
      </c>
      <c r="CV282" s="90">
        <f t="shared" si="5200"/>
        <v>-0.15968364530075441</v>
      </c>
      <c r="CW282" s="90">
        <f t="shared" si="5200"/>
        <v>0.56636042486171667</v>
      </c>
      <c r="CX282" s="90">
        <f t="shared" si="5200"/>
        <v>0.39474977308208303</v>
      </c>
      <c r="CY282" s="90">
        <f t="shared" si="5200"/>
        <v>-0.37525495300990608</v>
      </c>
      <c r="CZ282" s="90">
        <f t="shared" si="5200"/>
        <v>0.69169609874032534</v>
      </c>
      <c r="DA282" s="90">
        <f t="shared" si="5200"/>
        <v>0.61403200136502067</v>
      </c>
      <c r="DB282" s="16">
        <f t="shared" si="5200"/>
        <v>-2.1084045667111639E-2</v>
      </c>
      <c r="DC282" s="90">
        <f t="shared" si="5200"/>
        <v>0.22574765936000118</v>
      </c>
      <c r="DD282" s="90">
        <f>IF(AND(DC280&lt;0,DD280&gt;0),"n/a",DD280/DC280-1)</f>
        <v>0.16675582815124401</v>
      </c>
      <c r="DE282" s="90">
        <f>IF(AND(DD280&lt;0,DE280&gt;0),"n/a",DE280/DD280-1)</f>
        <v>0.11694462994719013</v>
      </c>
      <c r="DF282" s="90">
        <f>IF(AND(DE280&lt;0,DF280&gt;0),"n/a",DF280/DE280-1)</f>
        <v>0.10236438127774705</v>
      </c>
      <c r="DG282" s="90">
        <f>IF(AND(DF280&lt;0,DG280&gt;0),"n/a",DG280/DF280-1)</f>
        <v>0.10259324829820238</v>
      </c>
      <c r="DH282" s="90">
        <f>IF(AND(DG280&lt;0,DH280&gt;0),"n/a",DH280/DG280-1)</f>
        <v>0.12278839166387345</v>
      </c>
    </row>
    <row r="283" spans="1:112" x14ac:dyDescent="0.25">
      <c r="CM283" s="91"/>
      <c r="CO283" s="91"/>
      <c r="CQ283" s="91"/>
      <c r="CS283" s="91"/>
      <c r="CU283" s="91"/>
      <c r="CV283" s="91"/>
      <c r="CW283" s="91"/>
      <c r="CX283" s="91"/>
      <c r="CY283" s="91"/>
      <c r="CZ283" s="91"/>
      <c r="DA283" s="91"/>
      <c r="DC283" s="91"/>
      <c r="DD283" s="91"/>
      <c r="DE283" s="91"/>
      <c r="DF283" s="91"/>
      <c r="DG283" s="91"/>
      <c r="DH283" s="91"/>
    </row>
    <row r="284" spans="1:112" x14ac:dyDescent="0.25">
      <c r="A284" s="1" t="s">
        <v>96</v>
      </c>
      <c r="B284" s="60" t="str">
        <f>'Shares Outstanding &amp; Corporate'!B9</f>
        <v>n/a</v>
      </c>
      <c r="C284" s="60" t="str">
        <f>'Shares Outstanding &amp; Corporate'!C9</f>
        <v>n/a</v>
      </c>
      <c r="D284" s="60" t="str">
        <f>'Shares Outstanding &amp; Corporate'!D9</f>
        <v>n/a</v>
      </c>
      <c r="E284" s="60" t="str">
        <f>'Shares Outstanding &amp; Corporate'!E9</f>
        <v>n/a</v>
      </c>
      <c r="F284" s="62">
        <f>'Shares Outstanding &amp; Corporate'!F9</f>
        <v>1360</v>
      </c>
      <c r="G284" s="62">
        <f>'Shares Outstanding &amp; Corporate'!G9</f>
        <v>1510</v>
      </c>
      <c r="H284" s="62">
        <f>'Shares Outstanding &amp; Corporate'!H9</f>
        <v>1520</v>
      </c>
      <c r="I284" s="62">
        <f>'Shares Outstanding &amp; Corporate'!I9</f>
        <v>1519</v>
      </c>
      <c r="J284" s="62">
        <f>'Shares Outstanding &amp; Corporate'!J9</f>
        <v>1527</v>
      </c>
      <c r="K284" s="62">
        <f>'Shares Outstanding &amp; Corporate'!K9</f>
        <v>1879</v>
      </c>
      <c r="L284" s="62">
        <f>'Shares Outstanding &amp; Corporate'!L9</f>
        <v>2420</v>
      </c>
      <c r="M284" s="62">
        <f>'Shares Outstanding &amp; Corporate'!M9</f>
        <v>2506</v>
      </c>
      <c r="N284" s="62">
        <f>'Shares Outstanding &amp; Corporate'!N9</f>
        <v>2499</v>
      </c>
      <c r="O284" s="62">
        <f>'Shares Outstanding &amp; Corporate'!O9</f>
        <v>2502</v>
      </c>
      <c r="P284" s="62">
        <f>'Shares Outstanding &amp; Corporate'!P9</f>
        <v>2528</v>
      </c>
      <c r="Q284" s="62">
        <f>'Shares Outstanding &amp; Corporate'!Q9</f>
        <v>2558</v>
      </c>
      <c r="R284" s="62">
        <f>'Shares Outstanding &amp; Corporate'!R9</f>
        <v>2609</v>
      </c>
      <c r="S284" s="62">
        <f>'Shares Outstanding &amp; Corporate'!S9</f>
        <v>2615</v>
      </c>
      <c r="T284" s="62">
        <f>'Shares Outstanding &amp; Corporate'!T9</f>
        <v>2644</v>
      </c>
      <c r="U284" s="62">
        <f>'Shares Outstanding &amp; Corporate'!U9</f>
        <v>2816</v>
      </c>
      <c r="V284" s="62">
        <f>'Shares Outstanding &amp; Corporate'!V9</f>
        <v>2836</v>
      </c>
      <c r="W284" s="62">
        <f>'Shares Outstanding &amp; Corporate'!W9</f>
        <v>2850</v>
      </c>
      <c r="X284" s="62">
        <f>'Shares Outstanding &amp; Corporate'!X9</f>
        <v>2863</v>
      </c>
      <c r="Y284" s="62">
        <f>'Shares Outstanding &amp; Corporate'!Y9</f>
        <v>2878</v>
      </c>
      <c r="Z284" s="62">
        <f>'Shares Outstanding &amp; Corporate'!Z9</f>
        <v>2905</v>
      </c>
      <c r="AA284" s="62">
        <f>'Shares Outstanding &amp; Corporate'!AA9</f>
        <v>2921</v>
      </c>
      <c r="AB284" s="62">
        <f>'Shares Outstanding &amp; Corporate'!AB9</f>
        <v>2931</v>
      </c>
      <c r="AC284" s="62">
        <f>'Shares Outstanding &amp; Corporate'!AC9</f>
        <v>2938</v>
      </c>
      <c r="AD284" s="62">
        <f>'Shares Outstanding &amp; Corporate'!AD9</f>
        <v>2944</v>
      </c>
      <c r="AE284" s="62">
        <f>'Shares Outstanding &amp; Corporate'!AE9</f>
        <v>2951</v>
      </c>
      <c r="AF284" s="62">
        <f>'Shares Outstanding &amp; Corporate'!AF9</f>
        <v>2956</v>
      </c>
      <c r="AG284" s="62">
        <f>'Shares Outstanding &amp; Corporate'!AG9</f>
        <v>2954</v>
      </c>
      <c r="AH284" s="62">
        <f>'Shares Outstanding &amp; Corporate'!AH9</f>
        <v>2945</v>
      </c>
      <c r="AI284" s="62">
        <f>'Shares Outstanding &amp; Corporate'!AI9</f>
        <v>2930</v>
      </c>
      <c r="AJ284" s="62">
        <f>'Shares Outstanding &amp; Corporate'!AJ9</f>
        <v>2913</v>
      </c>
      <c r="AK284" s="62">
        <f>'Shares Outstanding &amp; Corporate'!AK9</f>
        <v>2886</v>
      </c>
      <c r="AL284" s="62">
        <f>'Shares Outstanding &amp; Corporate'!AL9</f>
        <v>2869</v>
      </c>
      <c r="AM284" s="62">
        <f>'Shares Outstanding &amp; Corporate'!AM9</f>
        <v>2875</v>
      </c>
      <c r="AN284" s="62">
        <f>'Shares Outstanding &amp; Corporate'!AN9</f>
        <v>2874</v>
      </c>
      <c r="AO284" s="62">
        <f>'Shares Outstanding &amp; Corporate'!AO9</f>
        <v>2871</v>
      </c>
      <c r="AP284" s="62">
        <f>'Shares Outstanding &amp; Corporate'!AP9</f>
        <v>2868</v>
      </c>
      <c r="AQ284" s="62">
        <f>'Shares Outstanding &amp; Corporate'!AQ9</f>
        <v>2879</v>
      </c>
      <c r="AR284" s="62">
        <f>'Shares Outstanding &amp; Corporate'!AR9</f>
        <v>2891</v>
      </c>
      <c r="AS284" s="62">
        <f>'Shares Outstanding &amp; Corporate'!AS9</f>
        <v>2890</v>
      </c>
      <c r="AT284" s="62">
        <f>'Shares Outstanding &amp; Corporate'!AT9</f>
        <v>2882</v>
      </c>
      <c r="AU284" s="62">
        <f>'Shares Outstanding &amp; Corporate'!AU9</f>
        <v>2877</v>
      </c>
      <c r="AV284" s="62">
        <f>'Shares Outstanding &amp; Corporate'!AV9</f>
        <v>2859</v>
      </c>
      <c r="AW284" s="62">
        <f>'Shares Outstanding &amp; Corporate'!AW9</f>
        <v>2799</v>
      </c>
      <c r="AX284" s="62">
        <f>'Shares Outstanding &amp; Corporate'!AX9</f>
        <v>2742</v>
      </c>
      <c r="AY284" s="62">
        <f>'Shares Outstanding &amp; Corporate'!AY9</f>
        <v>2713</v>
      </c>
      <c r="AZ284" s="62">
        <f>'Shares Outstanding &amp; Corporate'!AZ9</f>
        <v>2687</v>
      </c>
      <c r="BA284" s="62">
        <f>'Shares Outstanding &amp; Corporate'!BA9</f>
        <v>2640</v>
      </c>
      <c r="BB284" s="62">
        <f>'Shares Outstanding &amp; Corporate'!BB9</f>
        <v>2596</v>
      </c>
      <c r="BC284" s="62">
        <f>'Shares Outstanding &amp; Corporate'!BC9</f>
        <v>2612</v>
      </c>
      <c r="BD284" s="62">
        <f>'Shares Outstanding &amp; Corporate'!BD9</f>
        <v>2641</v>
      </c>
      <c r="BE284" s="62">
        <f>'Shares Outstanding &amp; Corporate'!BE9</f>
        <v>2630</v>
      </c>
      <c r="BF284" s="62">
        <f>'Shares Outstanding &amp; Corporate'!BF9</f>
        <v>2625</v>
      </c>
      <c r="BG284" s="62">
        <f>'Shares Outstanding &amp; Corporate'!BG9</f>
        <v>2610</v>
      </c>
      <c r="BH284" s="62">
        <f>'Shares Outstanding &amp; Corporate'!BH9</f>
        <v>2600</v>
      </c>
      <c r="BI284" s="62">
        <f>'Shares Outstanding &amp; Corporate'!BI9</f>
        <v>2599</v>
      </c>
      <c r="BJ284" s="62">
        <f>'Shares Outstanding &amp; Corporate'!BJ9</f>
        <v>2590</v>
      </c>
      <c r="BK284" s="62">
        <f>'Shares Outstanding &amp; Corporate'!BK9</f>
        <v>2570</v>
      </c>
      <c r="BL284" s="62">
        <f>'Shares Outstanding &amp; Corporate'!BL9</f>
        <v>2572</v>
      </c>
      <c r="BM284" s="62">
        <f>'Shares Outstanding &amp; Corporate'!BM9</f>
        <v>2565</v>
      </c>
      <c r="BN284" s="62">
        <f>'Shares Outstanding &amp; Corporate'!BN9</f>
        <v>2572.2057030078759</v>
      </c>
      <c r="BO284" s="62">
        <f>'Shares Outstanding &amp; Corporate'!BO9</f>
        <v>2579.0854973733085</v>
      </c>
      <c r="BP284" s="62">
        <f>'Shares Outstanding &amp; Corporate'!BP9</f>
        <v>2586.9108629635766</v>
      </c>
      <c r="BQ284" s="62">
        <f>'Shares Outstanding &amp; Corporate'!BQ9</f>
        <v>2595.3899324956028</v>
      </c>
      <c r="BR284" s="62">
        <f>'Shares Outstanding &amp; Corporate'!BR9</f>
        <v>2601.8314452140648</v>
      </c>
      <c r="BS284" s="62">
        <f>'Shares Outstanding &amp; Corporate'!BS9</f>
        <v>2606.5358237146065</v>
      </c>
      <c r="BT284" s="62">
        <f>'Shares Outstanding &amp; Corporate'!BT9</f>
        <v>2612.2024293470636</v>
      </c>
      <c r="BU284" s="62">
        <f>'Shares Outstanding &amp; Corporate'!BU9</f>
        <v>2618.5442744924017</v>
      </c>
      <c r="BV284" s="62">
        <f>'Shares Outstanding &amp; Corporate'!BV9</f>
        <v>2623.917911225737</v>
      </c>
      <c r="BW284" s="62">
        <f>'Shares Outstanding &amp; Corporate'!BW9</f>
        <v>2628.5984556220569</v>
      </c>
      <c r="BX284" s="62">
        <f>'Shares Outstanding &amp; Corporate'!BX9</f>
        <v>2634.2173014172085</v>
      </c>
      <c r="BY284" s="62">
        <f>'Shares Outstanding &amp; Corporate'!BY9</f>
        <v>2640.494190526214</v>
      </c>
      <c r="BZ284" s="62">
        <f>'Shares Outstanding &amp; Corporate'!BZ9</f>
        <v>2645.8097406839279</v>
      </c>
      <c r="CA284" s="62">
        <f>'Shares Outstanding &amp; Corporate'!CA9</f>
        <v>2650.4305657929608</v>
      </c>
      <c r="CB284" s="62">
        <f>'Shares Outstanding &amp; Corporate'!CB9</f>
        <v>2655.9621853741719</v>
      </c>
      <c r="CC284" s="62">
        <f>'Shares Outstanding &amp; Corporate'!CC9</f>
        <v>2662.1322191629133</v>
      </c>
      <c r="CD284" s="62">
        <f>'Shares Outstanding &amp; Corporate'!CD9</f>
        <v>2667.3527539664983</v>
      </c>
      <c r="CE284" s="62">
        <f>'Shares Outstanding &amp; Corporate'!CE9</f>
        <v>2671.8809091544454</v>
      </c>
      <c r="CF284" s="62">
        <f>'Shares Outstanding &amp; Corporate'!CF9</f>
        <v>2677.2890856454346</v>
      </c>
      <c r="CG284" s="62">
        <f>'Shares Outstanding &amp; Corporate'!CG9</f>
        <v>2683.3138292604708</v>
      </c>
      <c r="CH284" s="62">
        <f>'Shares Outstanding &amp; Corporate'!CH9</f>
        <v>2688.6665645534013</v>
      </c>
      <c r="CI284" s="62">
        <f>'Shares Outstanding &amp; Corporate'!CI9</f>
        <v>2694.1073184629513</v>
      </c>
      <c r="CJ284" s="62">
        <f>'Shares Outstanding &amp; Corporate'!CJ9</f>
        <v>2700.8946998198808</v>
      </c>
      <c r="CK284" s="62">
        <f>'Shares Outstanding &amp; Corporate'!CK9</f>
        <v>2708.2490755103086</v>
      </c>
      <c r="CL284" s="62"/>
      <c r="CM284" s="101">
        <f>'Shares Outstanding &amp; Corporate'!CM9</f>
        <v>1414</v>
      </c>
      <c r="CN284" s="62">
        <f>'Shares Outstanding &amp; Corporate'!CN9</f>
        <v>1477.25</v>
      </c>
      <c r="CO284" s="101">
        <f>'Shares Outstanding &amp; Corporate'!CO9</f>
        <v>2083</v>
      </c>
      <c r="CP284" s="62">
        <f>'Shares Outstanding &amp; Corporate'!CP9</f>
        <v>2521.75</v>
      </c>
      <c r="CQ284" s="101">
        <f>'Shares Outstanding &amp; Corporate'!CQ9</f>
        <v>2671</v>
      </c>
      <c r="CR284" s="62">
        <f>'Shares Outstanding &amp; Corporate'!CR9</f>
        <v>2856.75</v>
      </c>
      <c r="CS284" s="101">
        <f>'Shares Outstanding &amp; Corporate'!CS9</f>
        <v>2923.75</v>
      </c>
      <c r="CT284" s="62">
        <f>'Shares Outstanding &amp; Corporate'!CT9</f>
        <v>2954</v>
      </c>
      <c r="CU284" s="101">
        <f>'Shares Outstanding &amp; Corporate'!CU9</f>
        <v>2886</v>
      </c>
      <c r="CV284" s="101">
        <f>'Shares Outstanding &amp; Corporate'!CV9</f>
        <v>2871</v>
      </c>
      <c r="CW284" s="101">
        <f>'Shares Outstanding &amp; Corporate'!CW9</f>
        <v>2890</v>
      </c>
      <c r="CX284" s="101">
        <f>'Shares Outstanding &amp; Corporate'!CX9</f>
        <v>2799</v>
      </c>
      <c r="CY284" s="101">
        <f>'Shares Outstanding &amp; Corporate'!CY9</f>
        <v>2640</v>
      </c>
      <c r="CZ284" s="101">
        <f>'Shares Outstanding &amp; Corporate'!CZ9</f>
        <v>2630</v>
      </c>
      <c r="DA284" s="101">
        <f>'Shares Outstanding &amp; Corporate'!DA9</f>
        <v>2599</v>
      </c>
      <c r="DB284" s="62">
        <f>'Shares Outstanding &amp; Corporate'!DB9</f>
        <v>2574</v>
      </c>
      <c r="DC284" s="101">
        <f>'Shares Outstanding &amp; Corporate'!DC9</f>
        <v>2583.3979989600912</v>
      </c>
      <c r="DD284" s="101">
        <f>'Shares Outstanding &amp; Corporate'!DD9</f>
        <v>2609.7784931920341</v>
      </c>
      <c r="DE284" s="101">
        <f>'Shares Outstanding &amp; Corporate'!DE9</f>
        <v>2631.8069646978042</v>
      </c>
      <c r="DF284" s="101">
        <f>'Shares Outstanding &amp; Corporate'!DF9</f>
        <v>2653.5836777534932</v>
      </c>
      <c r="DG284" s="101">
        <f>'Shares Outstanding &amp; Corporate'!DG9</f>
        <v>2674.9591445067122</v>
      </c>
      <c r="DH284" s="101">
        <f>'Shares Outstanding &amp; Corporate'!DH9</f>
        <v>2697.9794145866354</v>
      </c>
    </row>
  </sheetData>
  <pageMargins left="0.25" right="0.25" top="0.75" bottom="0.75" header="0.3" footer="0.3"/>
  <pageSetup scale="11" orientation="landscape" r:id="rId1"/>
  <customProperties>
    <customPr name="Qube.Worksheet.Visibility" r:id="rId2"/>
  </customProperties>
  <drawing r:id="rId3"/>
  <legacyDrawing r:id="rId4"/>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I101"/>
  <sheetViews>
    <sheetView zoomScale="90" zoomScaleNormal="90" workbookViewId="0">
      <pane xSplit="1" ySplit="1" topLeftCell="B2" activePane="bottomRight" state="frozen"/>
      <selection pane="topRight" activeCell="B1" sqref="B1"/>
      <selection pane="bottomLeft" activeCell="A2" sqref="A2"/>
      <selection pane="bottomRight" activeCell="BB2" sqref="BB2"/>
    </sheetView>
  </sheetViews>
  <sheetFormatPr defaultColWidth="9.1796875" defaultRowHeight="11.5" outlineLevelRow="1" outlineLevelCol="1" x14ac:dyDescent="0.25"/>
  <cols>
    <col min="1" max="1" width="58.453125" style="1" customWidth="1"/>
    <col min="2" max="53" width="10.26953125" style="1" hidden="1" customWidth="1" outlineLevel="1"/>
    <col min="54" max="54" width="10.26953125" style="1" customWidth="1" collapsed="1"/>
    <col min="55" max="73" width="10.26953125" style="1" customWidth="1"/>
    <col min="74" max="89" width="10.26953125" style="1" hidden="1" customWidth="1" outlineLevel="1"/>
    <col min="90" max="90" width="10.26953125" style="1" customWidth="1" collapsed="1"/>
    <col min="91" max="103" width="10.26953125" style="1" hidden="1" customWidth="1" outlineLevel="1"/>
    <col min="104" max="104" width="10.26953125" style="1" customWidth="1" collapsed="1"/>
    <col min="105" max="112" width="10.26953125" style="1" customWidth="1"/>
    <col min="113" max="16384" width="9.1796875" style="1"/>
  </cols>
  <sheetData>
    <row r="1" spans="1:112" s="63" customFormat="1" ht="43.5" customHeight="1" x14ac:dyDescent="0.25">
      <c r="A1" s="65" t="s">
        <v>214</v>
      </c>
      <c r="B1" s="64" t="str">
        <f>'Income Statement'!B1</f>
        <v>1Q10</v>
      </c>
      <c r="C1" s="64" t="str">
        <f>'Income Statement'!C1</f>
        <v>2Q10</v>
      </c>
      <c r="D1" s="64" t="str">
        <f>'Income Statement'!D1</f>
        <v>3Q10</v>
      </c>
      <c r="E1" s="64" t="str">
        <f>'Income Statement'!E1</f>
        <v>4Q10</v>
      </c>
      <c r="F1" s="64" t="str">
        <f>'Income Statement'!F1</f>
        <v>1Q11</v>
      </c>
      <c r="G1" s="64" t="str">
        <f>'Income Statement'!G1</f>
        <v>2Q11</v>
      </c>
      <c r="H1" s="64" t="str">
        <f>'Income Statement'!H1</f>
        <v>3Q11</v>
      </c>
      <c r="I1" s="64" t="str">
        <f>'Income Statement'!I1</f>
        <v>4Q11</v>
      </c>
      <c r="J1" s="64" t="str">
        <f>'Income Statement'!J1</f>
        <v>1Q12</v>
      </c>
      <c r="K1" s="64" t="str">
        <f>'Income Statement'!K1</f>
        <v>2Q12</v>
      </c>
      <c r="L1" s="64" t="str">
        <f>'Income Statement'!L1</f>
        <v>3Q12</v>
      </c>
      <c r="M1" s="64" t="str">
        <f>'Income Statement'!M1</f>
        <v>4Q12</v>
      </c>
      <c r="N1" s="64" t="str">
        <f>'Income Statement'!N1</f>
        <v>1Q13</v>
      </c>
      <c r="O1" s="64" t="str">
        <f>'Income Statement'!O1</f>
        <v>2Q13</v>
      </c>
      <c r="P1" s="64" t="str">
        <f>'Income Statement'!P1</f>
        <v>3Q13</v>
      </c>
      <c r="Q1" s="64" t="str">
        <f>'Income Statement'!Q1</f>
        <v>4Q13</v>
      </c>
      <c r="R1" s="64" t="str">
        <f>'Income Statement'!R1</f>
        <v>1Q14</v>
      </c>
      <c r="S1" s="64" t="str">
        <f>'Income Statement'!S1</f>
        <v>2Q14</v>
      </c>
      <c r="T1" s="64" t="str">
        <f>'Income Statement'!T1</f>
        <v>3Q14</v>
      </c>
      <c r="U1" s="64" t="str">
        <f>'Income Statement'!U1</f>
        <v>4Q14</v>
      </c>
      <c r="V1" s="64" t="str">
        <f>'Income Statement'!V1</f>
        <v>1Q15</v>
      </c>
      <c r="W1" s="64" t="str">
        <f>'Income Statement'!W1</f>
        <v>2Q15</v>
      </c>
      <c r="X1" s="64" t="str">
        <f>'Income Statement'!X1</f>
        <v>3Q15</v>
      </c>
      <c r="Y1" s="64" t="str">
        <f>'Income Statement'!Y1</f>
        <v>4Q15</v>
      </c>
      <c r="Z1" s="64" t="str">
        <f>'Income Statement'!Z1</f>
        <v>1Q16</v>
      </c>
      <c r="AA1" s="64" t="str">
        <f>'Income Statement'!AA1</f>
        <v>2Q16</v>
      </c>
      <c r="AB1" s="64" t="str">
        <f>'Income Statement'!AB1</f>
        <v>3Q16</v>
      </c>
      <c r="AC1" s="64" t="str">
        <f>'Income Statement'!AC1</f>
        <v>4Q16</v>
      </c>
      <c r="AD1" s="64" t="str">
        <f>'Income Statement'!AD1</f>
        <v>1Q17</v>
      </c>
      <c r="AE1" s="64" t="str">
        <f>'Income Statement'!AE1</f>
        <v>2Q17</v>
      </c>
      <c r="AF1" s="64" t="str">
        <f>'Income Statement'!AF1</f>
        <v>3Q17</v>
      </c>
      <c r="AG1" s="64" t="str">
        <f>'Income Statement'!AG1</f>
        <v>4Q17</v>
      </c>
      <c r="AH1" s="64" t="str">
        <f>'Income Statement'!AH1</f>
        <v>1Q18</v>
      </c>
      <c r="AI1" s="64" t="str">
        <f>'Income Statement'!AI1</f>
        <v>2Q18</v>
      </c>
      <c r="AJ1" s="64" t="str">
        <f>'Income Statement'!AJ1</f>
        <v>3Q18</v>
      </c>
      <c r="AK1" s="64" t="str">
        <f>'Income Statement'!AK1</f>
        <v>4Q18</v>
      </c>
      <c r="AL1" s="64" t="str">
        <f>'Income Statement'!AL1</f>
        <v>1Q19</v>
      </c>
      <c r="AM1" s="64" t="str">
        <f>'Income Statement'!AM1</f>
        <v>2Q19</v>
      </c>
      <c r="AN1" s="64" t="str">
        <f>'Income Statement'!AN1</f>
        <v>3Q19</v>
      </c>
      <c r="AO1" s="64" t="str">
        <f>'Income Statement'!AO1</f>
        <v>4Q19</v>
      </c>
      <c r="AP1" s="64" t="str">
        <f>'Income Statement'!AP1</f>
        <v>1Q20</v>
      </c>
      <c r="AQ1" s="64" t="str">
        <f>'Income Statement'!AQ1</f>
        <v>2Q20</v>
      </c>
      <c r="AR1" s="64" t="str">
        <f>'Income Statement'!AR1</f>
        <v>3Q20</v>
      </c>
      <c r="AS1" s="64" t="str">
        <f>'Income Statement'!AS1</f>
        <v>4Q20</v>
      </c>
      <c r="AT1" s="64" t="str">
        <f>'Income Statement'!AT1</f>
        <v>1Q21</v>
      </c>
      <c r="AU1" s="64" t="str">
        <f>'Income Statement'!AU1</f>
        <v>2Q21</v>
      </c>
      <c r="AV1" s="64" t="str">
        <f>'Income Statement'!AV1</f>
        <v>3Q21</v>
      </c>
      <c r="AW1" s="64" t="str">
        <f>'Income Statement'!AW1</f>
        <v>4Q21</v>
      </c>
      <c r="AX1" s="64" t="str">
        <f>'Income Statement'!AX1</f>
        <v>1Q22</v>
      </c>
      <c r="AY1" s="64" t="str">
        <f>'Income Statement'!AY1</f>
        <v>2Q22</v>
      </c>
      <c r="AZ1" s="64" t="str">
        <f>'Income Statement'!AZ1</f>
        <v>3Q22</v>
      </c>
      <c r="BA1" s="64" t="str">
        <f>'Income Statement'!BA1</f>
        <v>4Q22</v>
      </c>
      <c r="BB1" s="64" t="str">
        <f>'Income Statement'!BB1</f>
        <v>1Q23</v>
      </c>
      <c r="BC1" s="64" t="str">
        <f>'Income Statement'!BC1</f>
        <v>2Q23</v>
      </c>
      <c r="BD1" s="64" t="str">
        <f>'Income Statement'!BD1</f>
        <v>3Q23</v>
      </c>
      <c r="BE1" s="64" t="str">
        <f>'Income Statement'!BE1</f>
        <v>4Q23</v>
      </c>
      <c r="BF1" s="64" t="str">
        <f>'Income Statement'!BF1</f>
        <v>1Q24</v>
      </c>
      <c r="BG1" s="64" t="str">
        <f>'Income Statement'!BG1</f>
        <v>2Q24</v>
      </c>
      <c r="BH1" s="64" t="str">
        <f>'Income Statement'!BH1</f>
        <v>3Q24</v>
      </c>
      <c r="BI1" s="64" t="str">
        <f>'Income Statement'!BI1</f>
        <v>4Q24</v>
      </c>
      <c r="BJ1" s="64" t="str">
        <f>'Income Statement'!BJ1</f>
        <v>1Q25</v>
      </c>
      <c r="BK1" s="64" t="str">
        <f>'Income Statement'!BK1</f>
        <v>2Q25</v>
      </c>
      <c r="BL1" s="64" t="str">
        <f>'Income Statement'!BL1</f>
        <v>3Q25</v>
      </c>
      <c r="BM1" s="64" t="str">
        <f>'Income Statement'!BM1</f>
        <v>4Q25</v>
      </c>
      <c r="BN1" s="64" t="str">
        <f>'Income Statement'!BN1</f>
        <v>1Q26E</v>
      </c>
      <c r="BO1" s="64" t="str">
        <f>'Income Statement'!BO1</f>
        <v>2Q26E</v>
      </c>
      <c r="BP1" s="64" t="str">
        <f>'Income Statement'!BP1</f>
        <v>3Q26E</v>
      </c>
      <c r="BQ1" s="64" t="str">
        <f>'Income Statement'!BQ1</f>
        <v>4Q26E</v>
      </c>
      <c r="BR1" s="64" t="str">
        <f>'Income Statement'!BR1</f>
        <v>1Q27E</v>
      </c>
      <c r="BS1" s="64" t="str">
        <f>'Income Statement'!BS1</f>
        <v>2Q27E</v>
      </c>
      <c r="BT1" s="64" t="str">
        <f>'Income Statement'!BT1</f>
        <v>3Q27E</v>
      </c>
      <c r="BU1" s="64" t="str">
        <f>'Income Statement'!BU1</f>
        <v>4Q27E</v>
      </c>
      <c r="BV1" s="64" t="str">
        <f>'Income Statement'!BV1</f>
        <v>1Q28E</v>
      </c>
      <c r="BW1" s="64" t="str">
        <f>'Income Statement'!BW1</f>
        <v>2Q28E</v>
      </c>
      <c r="BX1" s="64" t="str">
        <f>'Income Statement'!BX1</f>
        <v>3Q28E</v>
      </c>
      <c r="BY1" s="64" t="str">
        <f>'Income Statement'!BY1</f>
        <v>4Q28E</v>
      </c>
      <c r="BZ1" s="64" t="str">
        <f>'Income Statement'!BZ1</f>
        <v>1Q29E</v>
      </c>
      <c r="CA1" s="64" t="str">
        <f>'Income Statement'!CA1</f>
        <v>2Q29E</v>
      </c>
      <c r="CB1" s="64" t="str">
        <f>'Income Statement'!CB1</f>
        <v>3Q29E</v>
      </c>
      <c r="CC1" s="64" t="str">
        <f>'Income Statement'!CC1</f>
        <v>4Q29E</v>
      </c>
      <c r="CD1" s="64" t="str">
        <f>'Income Statement'!CD1</f>
        <v>1Q30E</v>
      </c>
      <c r="CE1" s="64" t="str">
        <f>'Income Statement'!CE1</f>
        <v>2Q30E</v>
      </c>
      <c r="CF1" s="64" t="str">
        <f>'Income Statement'!CF1</f>
        <v>3Q30E</v>
      </c>
      <c r="CG1" s="64" t="str">
        <f>'Income Statement'!CG1</f>
        <v>4Q30E</v>
      </c>
      <c r="CH1" s="64" t="str">
        <f>'Income Statement'!CH1</f>
        <v>1Q31E</v>
      </c>
      <c r="CI1" s="64" t="str">
        <f>'Income Statement'!CI1</f>
        <v>2Q31E</v>
      </c>
      <c r="CJ1" s="64" t="str">
        <f>'Income Statement'!CJ1</f>
        <v>3Q31E</v>
      </c>
      <c r="CK1" s="64" t="str">
        <f>'Income Statement'!CK1</f>
        <v>4Q31E</v>
      </c>
      <c r="CL1" s="78"/>
      <c r="CM1" s="86">
        <f>'Income Statement'!CM1</f>
        <v>2010</v>
      </c>
      <c r="CN1" s="64">
        <f>'Income Statement'!CN1</f>
        <v>2011</v>
      </c>
      <c r="CO1" s="86">
        <f>'Income Statement'!CO1</f>
        <v>2012</v>
      </c>
      <c r="CP1" s="64">
        <f>'Income Statement'!CP1</f>
        <v>2013</v>
      </c>
      <c r="CQ1" s="86">
        <f>'Income Statement'!CQ1</f>
        <v>2014</v>
      </c>
      <c r="CR1" s="64">
        <f>'Income Statement'!CR1</f>
        <v>2015</v>
      </c>
      <c r="CS1" s="86">
        <f>'Income Statement'!CS1</f>
        <v>2016</v>
      </c>
      <c r="CT1" s="64">
        <f>'Income Statement'!CT1</f>
        <v>2017</v>
      </c>
      <c r="CU1" s="86">
        <f>'Income Statement'!CU1</f>
        <v>2018</v>
      </c>
      <c r="CV1" s="86">
        <f>'Income Statement'!CV1</f>
        <v>2019</v>
      </c>
      <c r="CW1" s="86">
        <f>'Income Statement'!CW1</f>
        <v>2020</v>
      </c>
      <c r="CX1" s="86">
        <f>'Income Statement'!CX1</f>
        <v>2021</v>
      </c>
      <c r="CY1" s="86">
        <f>'Income Statement'!CY1</f>
        <v>2022</v>
      </c>
      <c r="CZ1" s="86">
        <f>'Income Statement'!CZ1</f>
        <v>2023</v>
      </c>
      <c r="DA1" s="86">
        <f>'Income Statement'!DA1</f>
        <v>2024</v>
      </c>
      <c r="DB1" s="64">
        <f>'Income Statement'!DB1</f>
        <v>2025</v>
      </c>
      <c r="DC1" s="86" t="str">
        <f>'Income Statement'!DC1</f>
        <v>2026E</v>
      </c>
      <c r="DD1" s="86" t="str">
        <f>'Income Statement'!DD1</f>
        <v>2027E</v>
      </c>
      <c r="DE1" s="86" t="str">
        <f>'Income Statement'!DE1</f>
        <v>2028E</v>
      </c>
      <c r="DF1" s="86" t="str">
        <f>'Income Statement'!DF1</f>
        <v>2029E</v>
      </c>
      <c r="DG1" s="86" t="str">
        <f>'Income Statement'!DG1</f>
        <v>2030E</v>
      </c>
      <c r="DH1" s="86" t="str">
        <f>'Income Statement'!DH1</f>
        <v>2031E</v>
      </c>
    </row>
    <row r="2" spans="1:112" x14ac:dyDescent="0.25">
      <c r="CM2" s="91"/>
      <c r="CO2" s="91"/>
      <c r="CQ2" s="91"/>
      <c r="CS2" s="91"/>
      <c r="CU2" s="91"/>
      <c r="CV2" s="91"/>
      <c r="CW2" s="91"/>
      <c r="CX2" s="91"/>
      <c r="CY2" s="91"/>
      <c r="CZ2" s="91"/>
      <c r="DA2" s="91"/>
      <c r="DC2" s="91"/>
      <c r="DD2" s="91"/>
      <c r="DE2" s="91"/>
      <c r="DF2" s="91"/>
      <c r="DG2" s="91"/>
      <c r="DH2" s="91"/>
    </row>
    <row r="3" spans="1:112" x14ac:dyDescent="0.25">
      <c r="A3" s="1" t="s">
        <v>93</v>
      </c>
      <c r="B3" s="29">
        <f>'Income Statement'!B271</f>
        <v>95.050000000000011</v>
      </c>
      <c r="C3" s="29">
        <f>'Income Statement'!C271</f>
        <v>129.05000000000001</v>
      </c>
      <c r="D3" s="29">
        <f>'Income Statement'!D271</f>
        <v>131.30000000000001</v>
      </c>
      <c r="E3" s="29">
        <f>'Income Statement'!E271</f>
        <v>250.54999999999995</v>
      </c>
      <c r="F3" s="29">
        <f>'Income Statement'!F271</f>
        <v>233.25</v>
      </c>
      <c r="G3" s="29">
        <f>'Income Statement'!G271</f>
        <v>239.59999999999991</v>
      </c>
      <c r="H3" s="29">
        <f>'Income Statement'!H271</f>
        <v>226.8</v>
      </c>
      <c r="I3" s="29">
        <f>'Income Statement'!I271</f>
        <v>301.89999999999998</v>
      </c>
      <c r="J3" s="29">
        <f>'Income Statement'!J271</f>
        <v>204.59999999999985</v>
      </c>
      <c r="K3" s="29">
        <f>'Income Statement'!K271</f>
        <v>-157.57799999999997</v>
      </c>
      <c r="L3" s="29">
        <f>'Income Statement'!L271</f>
        <v>-58.671999999999855</v>
      </c>
      <c r="M3" s="31">
        <f>'Income Statement'!M271</f>
        <v>65</v>
      </c>
      <c r="N3" s="29">
        <f>'Income Statement'!N271</f>
        <v>219</v>
      </c>
      <c r="O3" s="29">
        <f>'Income Statement'!O271</f>
        <v>333</v>
      </c>
      <c r="P3" s="29">
        <f>'Income Statement'!P271</f>
        <v>425</v>
      </c>
      <c r="Q3" s="31">
        <f>'Income Statement'!Q271</f>
        <v>523</v>
      </c>
      <c r="R3" s="29">
        <f>'Income Statement'!R271</f>
        <v>642</v>
      </c>
      <c r="S3" s="29">
        <f>'Income Statement'!S271</f>
        <v>791</v>
      </c>
      <c r="T3" s="29">
        <f>'Income Statement'!T271</f>
        <v>806</v>
      </c>
      <c r="U3" s="31">
        <f>'Income Statement'!U271</f>
        <v>700.80000000000018</v>
      </c>
      <c r="V3" s="31">
        <f>'Income Statement'!V271</f>
        <v>512</v>
      </c>
      <c r="W3" s="29">
        <f>'Income Statement'!W271</f>
        <v>719</v>
      </c>
      <c r="X3" s="29">
        <f>'Income Statement'!X271</f>
        <v>896</v>
      </c>
      <c r="Y3" s="29">
        <f>'Income Statement'!Y271</f>
        <v>1561</v>
      </c>
      <c r="Z3" s="29">
        <f>'Income Statement'!Z271</f>
        <v>1738</v>
      </c>
      <c r="AA3" s="31">
        <f>'Income Statement'!AA271</f>
        <v>2283</v>
      </c>
      <c r="AB3" s="31">
        <f>'Income Statement'!AB271</f>
        <v>2627</v>
      </c>
      <c r="AC3" s="29">
        <f>'Income Statement'!AC271</f>
        <v>3568</v>
      </c>
      <c r="AD3" s="29">
        <f>'Income Statement'!AD271</f>
        <v>3064</v>
      </c>
      <c r="AE3" s="29">
        <f>'Income Statement'!AE271</f>
        <v>3894</v>
      </c>
      <c r="AF3" s="29">
        <f>'Income Statement'!AF271</f>
        <v>4707</v>
      </c>
      <c r="AG3" s="29">
        <f>'Income Statement'!AG271</f>
        <v>4268</v>
      </c>
      <c r="AH3" s="29">
        <f>'Income Statement'!AH271</f>
        <v>4988</v>
      </c>
      <c r="AI3" s="29">
        <f>'Income Statement'!AI271</f>
        <v>5106</v>
      </c>
      <c r="AJ3" s="29">
        <f>'Income Statement'!AJ271</f>
        <v>5137</v>
      </c>
      <c r="AK3" s="29">
        <f>'Income Statement'!AK271</f>
        <v>6882</v>
      </c>
      <c r="AL3" s="29">
        <f>'Income Statement'!AL271</f>
        <v>2429</v>
      </c>
      <c r="AM3" s="29">
        <f>'Income Statement'!AM271</f>
        <v>2615.5</v>
      </c>
      <c r="AN3" s="29">
        <f>'Income Statement'!AN271</f>
        <v>6091</v>
      </c>
      <c r="AO3" s="29">
        <f>'Income Statement'!AO271</f>
        <v>7349</v>
      </c>
      <c r="AP3" s="29">
        <f>'Income Statement'!AP271</f>
        <v>4902</v>
      </c>
      <c r="AQ3" s="29">
        <f>'Income Statement'!AQ271</f>
        <v>5178</v>
      </c>
      <c r="AR3" s="29">
        <f>'Income Statement'!AR271</f>
        <v>7846</v>
      </c>
      <c r="AS3" s="29">
        <f>'Income Statement'!AS271</f>
        <v>11219</v>
      </c>
      <c r="AT3" s="29">
        <f>'Income Statement'!AT271</f>
        <v>9497</v>
      </c>
      <c r="AU3" s="29">
        <f>'Income Statement'!AU271</f>
        <v>10394</v>
      </c>
      <c r="AV3" s="29">
        <f>'Income Statement'!AV271</f>
        <v>9194</v>
      </c>
      <c r="AW3" s="29">
        <f>'Income Statement'!AW271</f>
        <v>10285</v>
      </c>
      <c r="AX3" s="29">
        <f>'Income Statement'!AX271</f>
        <v>7465</v>
      </c>
      <c r="AY3" s="29">
        <f>'Income Statement'!AY271</f>
        <v>6687</v>
      </c>
      <c r="AZ3" s="29">
        <f>'Income Statement'!AZ271</f>
        <v>4395</v>
      </c>
      <c r="BA3" s="29">
        <f>'Income Statement'!BA271</f>
        <v>4652</v>
      </c>
      <c r="BB3" s="29">
        <f>'Income Statement'!BB271</f>
        <v>5709</v>
      </c>
      <c r="BC3" s="29">
        <f>'Income Statement'!BC271</f>
        <v>7788</v>
      </c>
      <c r="BD3" s="29">
        <f>'Income Statement'!BD271</f>
        <v>11583</v>
      </c>
      <c r="BE3" s="29">
        <f>'Income Statement'!BE271</f>
        <v>14017</v>
      </c>
      <c r="BF3" s="29">
        <f>'Income Statement'!BF271</f>
        <v>12369</v>
      </c>
      <c r="BG3" s="29">
        <f>'Income Statement'!BG271</f>
        <v>13465</v>
      </c>
      <c r="BH3" s="29">
        <f>'Income Statement'!BH271</f>
        <v>15688</v>
      </c>
      <c r="BI3" s="29">
        <f>'Income Statement'!BI271</f>
        <v>20838</v>
      </c>
      <c r="BJ3" s="29">
        <f>'Income Statement'!BJ271</f>
        <v>16644</v>
      </c>
      <c r="BK3" s="29">
        <f>'Income Statement'!BK271</f>
        <v>18337</v>
      </c>
      <c r="BL3" s="29">
        <f>'Income Statement'!BL271</f>
        <v>2709</v>
      </c>
      <c r="BM3" s="29">
        <f>'Income Statement'!BM271</f>
        <v>22768</v>
      </c>
      <c r="BN3" s="29">
        <f>'Income Statement'!BN271</f>
        <v>15657.220084000228</v>
      </c>
      <c r="BO3" s="29">
        <f>'Income Statement'!BO271</f>
        <v>17117.693082735233</v>
      </c>
      <c r="BP3" s="29">
        <f>'Income Statement'!BP271</f>
        <v>18476.511073762558</v>
      </c>
      <c r="BQ3" s="29">
        <f>'Income Statement'!BQ271</f>
        <v>23125.399030803917</v>
      </c>
      <c r="BR3" s="31">
        <f>'Income Statement'!BR271</f>
        <v>18624.176968955187</v>
      </c>
      <c r="BS3" s="31">
        <f>'Income Statement'!BS271</f>
        <v>20189.541947748003</v>
      </c>
      <c r="BT3" s="31">
        <f>'Income Statement'!BT271</f>
        <v>21768.344287150536</v>
      </c>
      <c r="BU3" s="31">
        <f>'Income Statement'!BU271</f>
        <v>27083.682849244495</v>
      </c>
      <c r="BV3" s="31">
        <f>'Income Statement'!BV271</f>
        <v>21023.006742310343</v>
      </c>
      <c r="BW3" s="31">
        <f>'Income Statement'!BW271</f>
        <v>22732.58738647768</v>
      </c>
      <c r="BX3" s="31">
        <f>'Income Statement'!BX271</f>
        <v>24534.91268926709</v>
      </c>
      <c r="BY3" s="31">
        <f>'Income Statement'!BY271</f>
        <v>30453.776391996576</v>
      </c>
      <c r="BZ3" s="31">
        <f>'Income Statement'!BZ271</f>
        <v>23426.06673218311</v>
      </c>
      <c r="CA3" s="31">
        <f>'Income Statement'!CA271</f>
        <v>25263.834540491105</v>
      </c>
      <c r="CB3" s="31">
        <f>'Income Statement'!CB271</f>
        <v>27283.372868450711</v>
      </c>
      <c r="CC3" s="31">
        <f>'Income Statement'!CC271</f>
        <v>33779.596710168647</v>
      </c>
      <c r="CD3" s="31">
        <f>'Income Statement'!CD271</f>
        <v>26133.047606044034</v>
      </c>
      <c r="CE3" s="31">
        <f>'Income Statement'!CE271</f>
        <v>28090.95412797746</v>
      </c>
      <c r="CF3" s="31">
        <f>'Income Statement'!CF271</f>
        <v>30338.415499850278</v>
      </c>
      <c r="CG3" s="31">
        <f>'Income Statement'!CG271</f>
        <v>37425.153819193074</v>
      </c>
      <c r="CH3" s="31">
        <f>'Income Statement'!CH271</f>
        <v>29739.562309108605</v>
      </c>
      <c r="CI3" s="31">
        <f>'Income Statement'!CI271</f>
        <v>31833.390358502606</v>
      </c>
      <c r="CJ3" s="31">
        <f>'Income Statement'!CJ271</f>
        <v>34373.759041627891</v>
      </c>
      <c r="CK3" s="31">
        <f>'Income Statement'!CK271</f>
        <v>42198.226429456292</v>
      </c>
      <c r="CL3" s="31"/>
      <c r="CM3" s="92">
        <f>SUM(B3:E3)</f>
        <v>605.95000000000005</v>
      </c>
      <c r="CN3" s="13">
        <f>SUM(F3:I3)</f>
        <v>1001.5499999999998</v>
      </c>
      <c r="CO3" s="92">
        <f>SUM(J3:M3)</f>
        <v>53.350000000000023</v>
      </c>
      <c r="CP3" s="13">
        <f>SUM(N3:Q3)</f>
        <v>1500</v>
      </c>
      <c r="CQ3" s="92">
        <f>SUM(R3:U3)</f>
        <v>2939.8</v>
      </c>
      <c r="CR3" s="13">
        <f>SUM(V3:Y3)</f>
        <v>3688</v>
      </c>
      <c r="CS3" s="92">
        <f>SUM(Z3:AC3)</f>
        <v>10216</v>
      </c>
      <c r="CT3" s="13">
        <f>SUM(AD3:AG3)</f>
        <v>15933</v>
      </c>
      <c r="CU3" s="92">
        <f>SUM(AH3:AK3)</f>
        <v>22113</v>
      </c>
      <c r="CV3" s="92">
        <f>SUM(AL3:AO3)</f>
        <v>18484.5</v>
      </c>
      <c r="CW3" s="92">
        <f>SUM(AP3:AS3)</f>
        <v>29145</v>
      </c>
      <c r="CX3" s="92">
        <f>SUM(AT3:AW3)</f>
        <v>39370</v>
      </c>
      <c r="CY3" s="92">
        <f>SUM(AX3:BA3)</f>
        <v>23199</v>
      </c>
      <c r="CZ3" s="92">
        <f>SUM(BB3:BE3)</f>
        <v>39097</v>
      </c>
      <c r="DA3" s="92">
        <f>SUM(BF3:BI3)</f>
        <v>62360</v>
      </c>
      <c r="DB3" s="13">
        <f>SUM(BJ3:BM3)</f>
        <v>60458</v>
      </c>
      <c r="DC3" s="92">
        <f>SUM(BN3:BQ3)</f>
        <v>74376.823271301939</v>
      </c>
      <c r="DD3" s="92">
        <f>SUM(BR3:BU3)</f>
        <v>87665.746053098221</v>
      </c>
      <c r="DE3" s="92">
        <f>SUM(BV3:BY3)</f>
        <v>98744.283210051697</v>
      </c>
      <c r="DF3" s="92">
        <f>SUM(BZ3:CC3)</f>
        <v>109752.87085129358</v>
      </c>
      <c r="DG3" s="92">
        <f>SUM(CD3:CG3)</f>
        <v>121987.57105306485</v>
      </c>
      <c r="DH3" s="92">
        <f>SUM(CH3:CK3)</f>
        <v>138144.9381386954</v>
      </c>
    </row>
    <row r="4" spans="1:112" x14ac:dyDescent="0.25">
      <c r="CM4" s="91"/>
      <c r="CO4" s="91"/>
      <c r="CQ4" s="91"/>
      <c r="CS4" s="91"/>
      <c r="CU4" s="91"/>
      <c r="CV4" s="91"/>
      <c r="CW4" s="91"/>
      <c r="CX4" s="91"/>
      <c r="CY4" s="91"/>
      <c r="CZ4" s="91"/>
      <c r="DA4" s="91"/>
      <c r="DC4" s="91"/>
      <c r="DD4" s="91"/>
      <c r="DE4" s="91"/>
      <c r="DF4" s="91"/>
      <c r="DG4" s="91"/>
      <c r="DH4" s="91"/>
    </row>
    <row r="5" spans="1:112" x14ac:dyDescent="0.25">
      <c r="A5" s="1" t="s">
        <v>97</v>
      </c>
      <c r="B5" s="309"/>
      <c r="C5" s="309"/>
      <c r="D5" s="309"/>
      <c r="E5" s="309"/>
      <c r="F5" s="10">
        <v>51</v>
      </c>
      <c r="G5" s="10">
        <v>72</v>
      </c>
      <c r="H5" s="10">
        <v>97</v>
      </c>
      <c r="I5" s="10">
        <v>103</v>
      </c>
      <c r="J5" s="10">
        <v>110</v>
      </c>
      <c r="K5" s="10">
        <v>139</v>
      </c>
      <c r="L5" s="10">
        <v>176</v>
      </c>
      <c r="M5" s="9">
        <v>224</v>
      </c>
      <c r="N5" s="10">
        <v>233</v>
      </c>
      <c r="O5" s="10">
        <v>230</v>
      </c>
      <c r="P5" s="10">
        <v>274</v>
      </c>
      <c r="Q5" s="9">
        <v>274</v>
      </c>
      <c r="R5" s="10">
        <v>264</v>
      </c>
      <c r="S5" s="10">
        <v>257</v>
      </c>
      <c r="T5" s="10">
        <v>289</v>
      </c>
      <c r="U5" s="9">
        <v>433</v>
      </c>
      <c r="V5" s="9">
        <v>457</v>
      </c>
      <c r="W5" s="10">
        <v>459</v>
      </c>
      <c r="X5" s="10">
        <v>486</v>
      </c>
      <c r="Y5" s="10">
        <v>543</v>
      </c>
      <c r="Z5" s="10">
        <v>552</v>
      </c>
      <c r="AA5" s="9">
        <v>585</v>
      </c>
      <c r="AB5" s="9">
        <v>591</v>
      </c>
      <c r="AC5" s="10">
        <v>614</v>
      </c>
      <c r="AD5" s="10">
        <v>671</v>
      </c>
      <c r="AE5" s="10">
        <v>728</v>
      </c>
      <c r="AF5" s="10">
        <v>773</v>
      </c>
      <c r="AG5" s="10">
        <v>853</v>
      </c>
      <c r="AH5" s="10">
        <v>949</v>
      </c>
      <c r="AI5" s="10">
        <v>1034</v>
      </c>
      <c r="AJ5" s="10">
        <v>1107</v>
      </c>
      <c r="AK5" s="10">
        <v>1225</v>
      </c>
      <c r="AL5" s="10">
        <v>1355</v>
      </c>
      <c r="AM5" s="10">
        <v>1502</v>
      </c>
      <c r="AN5" s="10">
        <v>1416</v>
      </c>
      <c r="AO5" s="10">
        <v>1468</v>
      </c>
      <c r="AP5" s="10">
        <v>1597</v>
      </c>
      <c r="AQ5" s="10">
        <v>1704</v>
      </c>
      <c r="AR5" s="10">
        <v>1698</v>
      </c>
      <c r="AS5" s="10">
        <v>1863</v>
      </c>
      <c r="AT5" s="10">
        <v>1972</v>
      </c>
      <c r="AU5" s="9">
        <v>1985</v>
      </c>
      <c r="AV5" s="9">
        <v>1995</v>
      </c>
      <c r="AW5" s="9">
        <v>2014</v>
      </c>
      <c r="AX5" s="9">
        <v>2156</v>
      </c>
      <c r="AY5" s="9">
        <v>1979</v>
      </c>
      <c r="AZ5" s="9">
        <v>2175</v>
      </c>
      <c r="BA5" s="9">
        <v>2376</v>
      </c>
      <c r="BB5" s="9">
        <v>2524</v>
      </c>
      <c r="BC5" s="9">
        <v>2623</v>
      </c>
      <c r="BD5" s="9">
        <v>2858</v>
      </c>
      <c r="BE5" s="9">
        <v>3172</v>
      </c>
      <c r="BF5" s="9">
        <v>3374</v>
      </c>
      <c r="BG5" s="9">
        <v>3637</v>
      </c>
      <c r="BH5" s="9">
        <v>4027</v>
      </c>
      <c r="BI5" s="9">
        <v>4460</v>
      </c>
      <c r="BJ5" s="9">
        <v>3900</v>
      </c>
      <c r="BK5" s="9">
        <v>4342</v>
      </c>
      <c r="BL5" s="9">
        <v>4963</v>
      </c>
      <c r="BM5" s="9">
        <v>5411</v>
      </c>
      <c r="BN5" s="29">
        <f>'Capex &amp; Depreciation'!BN18</f>
        <v>9509.3454226483009</v>
      </c>
      <c r="BO5" s="29">
        <f>'Capex &amp; Depreciation'!BO18</f>
        <v>9599.8064393953027</v>
      </c>
      <c r="BP5" s="29">
        <f>'Capex &amp; Depreciation'!BP18</f>
        <v>9531.0491214839531</v>
      </c>
      <c r="BQ5" s="29">
        <f>'Capex &amp; Depreciation'!BQ18</f>
        <v>9609.0956224969632</v>
      </c>
      <c r="BR5" s="31">
        <f>'Capex &amp; Depreciation'!BR18</f>
        <v>14235.554933885802</v>
      </c>
      <c r="BS5" s="31">
        <f>'Capex &amp; Depreciation'!BS18</f>
        <v>14370.975692733207</v>
      </c>
      <c r="BT5" s="31">
        <f>'Capex &amp; Depreciation'!BT18</f>
        <v>14268.045519021935</v>
      </c>
      <c r="BU5" s="31">
        <f>'Capex &amp; Depreciation'!BU18</f>
        <v>14384.881663171471</v>
      </c>
      <c r="BV5" s="31">
        <f>'Capex &amp; Depreciation'!BV18</f>
        <v>19416.835974378231</v>
      </c>
      <c r="BW5" s="31">
        <f>'Capex &amp; Depreciation'!BW18</f>
        <v>19601.54550444417</v>
      </c>
      <c r="BX5" s="31">
        <f>'Capex &amp; Depreciation'!BX18</f>
        <v>19461.152080440115</v>
      </c>
      <c r="BY5" s="31">
        <f>'Capex &amp; Depreciation'!BY18</f>
        <v>19620.512797838655</v>
      </c>
      <c r="BZ5" s="31">
        <f>'Capex &amp; Depreciation'!BZ18</f>
        <v>24655.43341993108</v>
      </c>
      <c r="CA5" s="31">
        <f>'Capex &amp; Depreciation'!CA18</f>
        <v>24889.976963821391</v>
      </c>
      <c r="CB5" s="31">
        <f>'Capex &amp; Depreciation'!CB18</f>
        <v>24711.705863282881</v>
      </c>
      <c r="CC5" s="31">
        <f>'Capex &amp; Depreciation'!CC18</f>
        <v>24914.061569575955</v>
      </c>
      <c r="CD5" s="31">
        <f>'Capex &amp; Depreciation'!CD18</f>
        <v>29476.254605787013</v>
      </c>
      <c r="CE5" s="31">
        <f>'Capex &amp; Depreciation'!CE18</f>
        <v>29756.65791884602</v>
      </c>
      <c r="CF5" s="31">
        <f>'Capex &amp; Depreciation'!CF18</f>
        <v>29543.529872835716</v>
      </c>
      <c r="CG5" s="31">
        <f>'Capex &amp; Depreciation'!CG18</f>
        <v>29785.451733142858</v>
      </c>
      <c r="CH5" s="31">
        <f>'Capex &amp; Depreciation'!CH18</f>
        <v>33056.913609926283</v>
      </c>
      <c r="CI5" s="31">
        <f>'Capex &amp; Depreciation'!CI18</f>
        <v>33371.379210108367</v>
      </c>
      <c r="CJ5" s="31">
        <f>'Capex &amp; Depreciation'!CJ18</f>
        <v>33132.361210737727</v>
      </c>
      <c r="CK5" s="31">
        <f>'Capex &amp; Depreciation'!CK18</f>
        <v>33403.670783255657</v>
      </c>
      <c r="CL5" s="31"/>
      <c r="CM5" s="92">
        <f t="shared" ref="CM5:CM10" si="0">SUM(B5:E5)</f>
        <v>0</v>
      </c>
      <c r="CN5" s="13">
        <f t="shared" ref="CN5:CN10" si="1">SUM(F5:I5)</f>
        <v>323</v>
      </c>
      <c r="CO5" s="92">
        <f t="shared" ref="CO5:CO10" si="2">SUM(J5:M5)</f>
        <v>649</v>
      </c>
      <c r="CP5" s="13">
        <f t="shared" ref="CP5:CP10" si="3">SUM(N5:Q5)</f>
        <v>1011</v>
      </c>
      <c r="CQ5" s="92">
        <f t="shared" ref="CQ5:CQ10" si="4">SUM(R5:U5)</f>
        <v>1243</v>
      </c>
      <c r="CR5" s="13">
        <f t="shared" ref="CR5:CR10" si="5">SUM(V5:Y5)</f>
        <v>1945</v>
      </c>
      <c r="CS5" s="92">
        <f t="shared" ref="CS5:CS10" si="6">SUM(Z5:AC5)</f>
        <v>2342</v>
      </c>
      <c r="CT5" s="13">
        <f t="shared" ref="CT5:CT10" si="7">SUM(AD5:AG5)</f>
        <v>3025</v>
      </c>
      <c r="CU5" s="92">
        <f t="shared" ref="CU5:CU10" si="8">SUM(AH5:AK5)</f>
        <v>4315</v>
      </c>
      <c r="CV5" s="92">
        <f t="shared" ref="CV5:CV10" si="9">SUM(AL5:AO5)</f>
        <v>5741</v>
      </c>
      <c r="CW5" s="92">
        <f t="shared" ref="CW5:CW10" si="10">SUM(AP5:AS5)</f>
        <v>6862</v>
      </c>
      <c r="CX5" s="92">
        <f t="shared" ref="CX5:CX10" si="11">SUM(AT5:AW5)</f>
        <v>7966</v>
      </c>
      <c r="CY5" s="92">
        <f t="shared" ref="CY5:CY10" si="12">SUM(AX5:BA5)</f>
        <v>8686</v>
      </c>
      <c r="CZ5" s="92">
        <f t="shared" ref="CZ5:CZ10" si="13">SUM(BB5:BE5)</f>
        <v>11177</v>
      </c>
      <c r="DA5" s="92">
        <f t="shared" ref="DA5:DA10" si="14">SUM(BF5:BI5)</f>
        <v>15498</v>
      </c>
      <c r="DB5" s="13">
        <f t="shared" ref="DB5:DB10" si="15">SUM(BJ5:BM5)</f>
        <v>18616</v>
      </c>
      <c r="DC5" s="92">
        <f t="shared" ref="DC5:DC10" si="16">SUM(BN5:BQ5)</f>
        <v>38249.296606024523</v>
      </c>
      <c r="DD5" s="92">
        <f t="shared" ref="DD5:DD10" si="17">SUM(BR5:BU5)</f>
        <v>57259.457808812418</v>
      </c>
      <c r="DE5" s="92">
        <f t="shared" ref="DE5:DE10" si="18">SUM(BV5:BY5)</f>
        <v>78100.046357101164</v>
      </c>
      <c r="DF5" s="92">
        <f t="shared" ref="DF5:DF10" si="19">SUM(BZ5:CC5)</f>
        <v>99171.177816611307</v>
      </c>
      <c r="DG5" s="92">
        <f>SUM(CD5:CG5)</f>
        <v>118561.89413061162</v>
      </c>
      <c r="DH5" s="92">
        <f t="shared" ref="DH5:DH10" si="20">SUM(CH5:CK5)</f>
        <v>132964.32481402805</v>
      </c>
    </row>
    <row r="6" spans="1:112" x14ac:dyDescent="0.25">
      <c r="A6" s="1" t="s">
        <v>98</v>
      </c>
      <c r="B6" s="29">
        <f>-'Income Statement'!B236</f>
        <v>5</v>
      </c>
      <c r="C6" s="29">
        <f>-'Income Statement'!C236</f>
        <v>5</v>
      </c>
      <c r="D6" s="29">
        <f>-'Income Statement'!D236</f>
        <v>4</v>
      </c>
      <c r="E6" s="29">
        <f>-'Income Statement'!E236</f>
        <v>6</v>
      </c>
      <c r="F6" s="29">
        <f>-'Income Statement'!F236</f>
        <v>7</v>
      </c>
      <c r="G6" s="29">
        <f>-'Income Statement'!G236</f>
        <v>64</v>
      </c>
      <c r="H6" s="29">
        <f>-'Income Statement'!H236</f>
        <v>70</v>
      </c>
      <c r="I6" s="29">
        <f>-'Income Statement'!I236</f>
        <v>76</v>
      </c>
      <c r="J6" s="29">
        <f>-'Income Statement'!J236</f>
        <v>103</v>
      </c>
      <c r="K6" s="29">
        <f>-'Income Statement'!K236</f>
        <v>1106</v>
      </c>
      <c r="L6" s="29">
        <f>-'Income Statement'!L236</f>
        <v>179</v>
      </c>
      <c r="M6" s="31">
        <f>-'Income Statement'!M236</f>
        <v>184</v>
      </c>
      <c r="N6" s="29">
        <f>-'Income Statement'!N236</f>
        <v>170</v>
      </c>
      <c r="O6" s="29">
        <f>-'Income Statement'!O236</f>
        <v>224</v>
      </c>
      <c r="P6" s="29">
        <f>-'Income Statement'!P236</f>
        <v>239</v>
      </c>
      <c r="Q6" s="31">
        <f>-'Income Statement'!Q236</f>
        <v>273</v>
      </c>
      <c r="R6" s="29">
        <f>-'Income Statement'!R236</f>
        <v>274</v>
      </c>
      <c r="S6" s="29">
        <f>-'Income Statement'!S236</f>
        <v>314</v>
      </c>
      <c r="T6" s="29">
        <f>-'Income Statement'!T236</f>
        <v>353</v>
      </c>
      <c r="U6" s="31">
        <f>-'Income Statement'!U236</f>
        <v>896</v>
      </c>
      <c r="V6" s="31">
        <f>-'Income Statement'!V236</f>
        <v>703</v>
      </c>
      <c r="W6" s="29">
        <f>-'Income Statement'!W236</f>
        <v>763</v>
      </c>
      <c r="X6" s="29">
        <f>-'Income Statement'!X236</f>
        <v>757</v>
      </c>
      <c r="Y6" s="29">
        <f>-'Income Statement'!Y236</f>
        <v>746</v>
      </c>
      <c r="Z6" s="29">
        <f>-'Income Statement'!Z236</f>
        <v>747</v>
      </c>
      <c r="AA6" s="31">
        <f>-'Income Statement'!AA236</f>
        <v>805</v>
      </c>
      <c r="AB6" s="31">
        <f>-'Income Statement'!AB236</f>
        <v>819</v>
      </c>
      <c r="AC6" s="29">
        <f>-'Income Statement'!AC236</f>
        <v>831</v>
      </c>
      <c r="AD6" s="29">
        <f>-'Income Statement'!AD236</f>
        <v>867</v>
      </c>
      <c r="AE6" s="29">
        <f>-'Income Statement'!AE236</f>
        <v>1032</v>
      </c>
      <c r="AF6" s="29">
        <f>-'Income Statement'!AF236</f>
        <v>1010</v>
      </c>
      <c r="AG6" s="29">
        <f>-'Income Statement'!AG236</f>
        <v>814</v>
      </c>
      <c r="AH6" s="29">
        <f>-'Income Statement'!AH236</f>
        <v>955</v>
      </c>
      <c r="AI6" s="29">
        <f>-'Income Statement'!AI236</f>
        <v>1186</v>
      </c>
      <c r="AJ6" s="29">
        <f>-'Income Statement'!AJ236</f>
        <v>1040</v>
      </c>
      <c r="AK6" s="29">
        <f>-'Income Statement'!AK236</f>
        <v>971</v>
      </c>
      <c r="AL6" s="29">
        <f>-'Income Statement'!AL236</f>
        <v>1010</v>
      </c>
      <c r="AM6" s="29">
        <f>-'Income Statement'!AM236</f>
        <v>1303</v>
      </c>
      <c r="AN6" s="29">
        <f>-'Income Statement'!AN236</f>
        <v>1249</v>
      </c>
      <c r="AO6" s="29">
        <f>-'Income Statement'!AO236</f>
        <v>1273</v>
      </c>
      <c r="AP6" s="29">
        <f>-'Income Statement'!AP236</f>
        <v>1335</v>
      </c>
      <c r="AQ6" s="29">
        <f>-'Income Statement'!AQ236</f>
        <v>1695</v>
      </c>
      <c r="AR6" s="29">
        <f>-'Income Statement'!AR236</f>
        <v>1722</v>
      </c>
      <c r="AS6" s="29">
        <f>-'Income Statement'!AS236</f>
        <v>1784</v>
      </c>
      <c r="AT6" s="29">
        <f>-'Income Statement'!AT236</f>
        <v>1830</v>
      </c>
      <c r="AU6" s="29">
        <f>-'Income Statement'!AU236</f>
        <v>2548</v>
      </c>
      <c r="AV6" s="29">
        <f>-'Income Statement'!AV236</f>
        <v>2379</v>
      </c>
      <c r="AW6" s="29">
        <f>-'Income Statement'!AW236</f>
        <v>2406</v>
      </c>
      <c r="AX6" s="29">
        <f>-'Income Statement'!AX236</f>
        <v>2498</v>
      </c>
      <c r="AY6" s="29">
        <f>-'Income Statement'!AY236</f>
        <v>3351</v>
      </c>
      <c r="AZ6" s="29">
        <f>-'Income Statement'!AZ236</f>
        <v>3134</v>
      </c>
      <c r="BA6" s="29">
        <f>-'Income Statement'!BA236</f>
        <v>3008</v>
      </c>
      <c r="BB6" s="31">
        <f>-'Income Statement'!BB236</f>
        <v>3051</v>
      </c>
      <c r="BC6" s="31">
        <f>-'Income Statement'!BC236</f>
        <v>4060</v>
      </c>
      <c r="BD6" s="31">
        <f>-'Income Statement'!BD236</f>
        <v>3492</v>
      </c>
      <c r="BE6" s="31">
        <f>-'Income Statement'!BE236</f>
        <v>3424</v>
      </c>
      <c r="BF6" s="31">
        <f>-'Income Statement'!BF236</f>
        <v>3562</v>
      </c>
      <c r="BG6" s="31">
        <f>-'Income Statement'!BG236</f>
        <v>4616</v>
      </c>
      <c r="BH6" s="31">
        <f>-'Income Statement'!BH236</f>
        <v>4250</v>
      </c>
      <c r="BI6" s="31">
        <f>-'Income Statement'!BI236</f>
        <v>4262</v>
      </c>
      <c r="BJ6" s="31">
        <f>-'Income Statement'!BJ236</f>
        <v>4147</v>
      </c>
      <c r="BK6" s="31">
        <f>-'Income Statement'!BK236</f>
        <v>4834</v>
      </c>
      <c r="BL6" s="31">
        <f>-'Income Statement'!BL236</f>
        <v>5555</v>
      </c>
      <c r="BM6" s="31">
        <f>-'Income Statement'!BM236</f>
        <v>5890</v>
      </c>
      <c r="BN6" s="29">
        <f>-'Income Statement'!BN236</f>
        <v>4354.3500000000004</v>
      </c>
      <c r="BO6" s="29">
        <f>-'Income Statement'!BO236</f>
        <v>5075.7</v>
      </c>
      <c r="BP6" s="29">
        <f>-'Income Statement'!BP236</f>
        <v>5832.75</v>
      </c>
      <c r="BQ6" s="29">
        <f>-'Income Statement'!BQ236</f>
        <v>6184.5</v>
      </c>
      <c r="BR6" s="31">
        <f>-'Income Statement'!BR236</f>
        <v>4572.067500000001</v>
      </c>
      <c r="BS6" s="31">
        <f>-'Income Statement'!BS236</f>
        <v>5329.4849999999997</v>
      </c>
      <c r="BT6" s="31">
        <f>-'Income Statement'!BT236</f>
        <v>6124.3874999999998</v>
      </c>
      <c r="BU6" s="31">
        <f>-'Income Statement'!BU236</f>
        <v>6493.7250000000004</v>
      </c>
      <c r="BV6" s="31">
        <f>-'Income Statement'!BV236</f>
        <v>4777.8105375000005</v>
      </c>
      <c r="BW6" s="31">
        <f>-'Income Statement'!BW236</f>
        <v>5569.3118249999989</v>
      </c>
      <c r="BX6" s="31">
        <f>-'Income Statement'!BX236</f>
        <v>6399.9849374999994</v>
      </c>
      <c r="BY6" s="31">
        <f>-'Income Statement'!BY236</f>
        <v>6785.9426249999997</v>
      </c>
      <c r="BZ6" s="31">
        <f>-'Income Statement'!BZ236</f>
        <v>4968.9229590000004</v>
      </c>
      <c r="CA6" s="31">
        <f>-'Income Statement'!CA236</f>
        <v>5792.0842979999989</v>
      </c>
      <c r="CB6" s="31">
        <f>-'Income Statement'!CB236</f>
        <v>6655.9843349999992</v>
      </c>
      <c r="CC6" s="31">
        <f>-'Income Statement'!CC236</f>
        <v>7057.38033</v>
      </c>
      <c r="CD6" s="31">
        <f>-'Income Statement'!CD236</f>
        <v>5142.8352625650004</v>
      </c>
      <c r="CE6" s="31">
        <f>-'Income Statement'!CE236</f>
        <v>5994.8072484299983</v>
      </c>
      <c r="CF6" s="31">
        <f>-'Income Statement'!CF236</f>
        <v>6888.943786724999</v>
      </c>
      <c r="CG6" s="31">
        <f>-'Income Statement'!CG236</f>
        <v>7304.3886415499992</v>
      </c>
      <c r="CH6" s="31">
        <f>-'Income Statement'!CH236</f>
        <v>5297.1203204419508</v>
      </c>
      <c r="CI6" s="31">
        <f>-'Income Statement'!CI236</f>
        <v>6174.6514658828983</v>
      </c>
      <c r="CJ6" s="31">
        <f>-'Income Statement'!CJ236</f>
        <v>7095.612100326749</v>
      </c>
      <c r="CK6" s="31">
        <f>-'Income Statement'!CK236</f>
        <v>7523.5203007964992</v>
      </c>
      <c r="CL6" s="31"/>
      <c r="CM6" s="92">
        <f t="shared" si="0"/>
        <v>20</v>
      </c>
      <c r="CN6" s="13">
        <f t="shared" si="1"/>
        <v>217</v>
      </c>
      <c r="CO6" s="92">
        <f t="shared" si="2"/>
        <v>1572</v>
      </c>
      <c r="CP6" s="13">
        <f t="shared" si="3"/>
        <v>906</v>
      </c>
      <c r="CQ6" s="92">
        <f t="shared" si="4"/>
        <v>1837</v>
      </c>
      <c r="CR6" s="13">
        <f t="shared" si="5"/>
        <v>2969</v>
      </c>
      <c r="CS6" s="92">
        <f t="shared" si="6"/>
        <v>3202</v>
      </c>
      <c r="CT6" s="13">
        <f t="shared" si="7"/>
        <v>3723</v>
      </c>
      <c r="CU6" s="92">
        <f t="shared" si="8"/>
        <v>4152</v>
      </c>
      <c r="CV6" s="92">
        <f t="shared" si="9"/>
        <v>4835</v>
      </c>
      <c r="CW6" s="92">
        <f t="shared" si="10"/>
        <v>6536</v>
      </c>
      <c r="CX6" s="92">
        <f t="shared" si="11"/>
        <v>9163</v>
      </c>
      <c r="CY6" s="92">
        <f t="shared" si="12"/>
        <v>11991</v>
      </c>
      <c r="CZ6" s="92">
        <f t="shared" si="13"/>
        <v>14027</v>
      </c>
      <c r="DA6" s="92">
        <f t="shared" si="14"/>
        <v>16690</v>
      </c>
      <c r="DB6" s="13">
        <f t="shared" si="15"/>
        <v>20426</v>
      </c>
      <c r="DC6" s="92">
        <f t="shared" si="16"/>
        <v>21447.3</v>
      </c>
      <c r="DD6" s="92">
        <f t="shared" si="17"/>
        <v>22519.665000000001</v>
      </c>
      <c r="DE6" s="92">
        <f t="shared" si="18"/>
        <v>23533.049924999996</v>
      </c>
      <c r="DF6" s="92">
        <f t="shared" si="19"/>
        <v>24474.371921999998</v>
      </c>
      <c r="DG6" s="92">
        <f t="shared" ref="DG6:DG10" si="21">SUM(CD6:CG6)</f>
        <v>25330.974939269996</v>
      </c>
      <c r="DH6" s="92">
        <f t="shared" si="20"/>
        <v>26090.904187448097</v>
      </c>
    </row>
    <row r="7" spans="1:112" x14ac:dyDescent="0.25">
      <c r="A7" s="1" t="s">
        <v>99</v>
      </c>
      <c r="B7" s="309"/>
      <c r="C7" s="309"/>
      <c r="D7" s="309"/>
      <c r="E7" s="309"/>
      <c r="F7" s="10">
        <v>0</v>
      </c>
      <c r="G7" s="10">
        <v>-15</v>
      </c>
      <c r="H7" s="10">
        <v>-15</v>
      </c>
      <c r="I7" s="10">
        <v>-1</v>
      </c>
      <c r="J7" s="10">
        <v>0</v>
      </c>
      <c r="K7" s="10">
        <v>-350</v>
      </c>
      <c r="L7" s="10">
        <v>-60</v>
      </c>
      <c r="M7" s="9">
        <v>248</v>
      </c>
      <c r="N7" s="10">
        <v>-7</v>
      </c>
      <c r="O7" s="10">
        <v>26</v>
      </c>
      <c r="P7" s="10">
        <v>0</v>
      </c>
      <c r="Q7" s="9">
        <v>-58</v>
      </c>
      <c r="R7" s="10">
        <v>8</v>
      </c>
      <c r="S7" s="10">
        <v>-33</v>
      </c>
      <c r="T7" s="10">
        <v>4</v>
      </c>
      <c r="U7" s="9">
        <v>-180</v>
      </c>
      <c r="V7" s="9">
        <v>-223</v>
      </c>
      <c r="W7" s="10">
        <v>-66</v>
      </c>
      <c r="X7" s="10">
        <v>-383</v>
      </c>
      <c r="Y7" s="10">
        <v>-123</v>
      </c>
      <c r="Z7" s="10">
        <v>-65</v>
      </c>
      <c r="AA7" s="9">
        <v>-101</v>
      </c>
      <c r="AB7" s="9">
        <v>-23</v>
      </c>
      <c r="AC7" s="10">
        <v>-256</v>
      </c>
      <c r="AD7" s="10">
        <v>-84</v>
      </c>
      <c r="AE7" s="10">
        <v>26</v>
      </c>
      <c r="AF7" s="10">
        <v>-94</v>
      </c>
      <c r="AG7" s="10">
        <v>-225</v>
      </c>
      <c r="AH7" s="10">
        <v>-47</v>
      </c>
      <c r="AI7" s="10">
        <v>101</v>
      </c>
      <c r="AJ7" s="10">
        <v>30</v>
      </c>
      <c r="AK7" s="10">
        <v>201</v>
      </c>
      <c r="AL7" s="10">
        <v>183</v>
      </c>
      <c r="AM7" s="10">
        <v>1</v>
      </c>
      <c r="AN7" s="10">
        <v>175</v>
      </c>
      <c r="AO7" s="10">
        <v>-395</v>
      </c>
      <c r="AP7" s="10">
        <v>477</v>
      </c>
      <c r="AQ7" s="10">
        <v>214</v>
      </c>
      <c r="AR7" s="10">
        <v>-1506</v>
      </c>
      <c r="AS7" s="10">
        <v>-377</v>
      </c>
      <c r="AT7" s="10">
        <v>418</v>
      </c>
      <c r="AU7" s="9">
        <v>229</v>
      </c>
      <c r="AV7" s="9">
        <v>-786</v>
      </c>
      <c r="AW7" s="9">
        <v>748</v>
      </c>
      <c r="AX7" s="9">
        <v>-563</v>
      </c>
      <c r="AY7" s="9">
        <v>-453</v>
      </c>
      <c r="AZ7" s="9">
        <v>-1097</v>
      </c>
      <c r="BA7" s="9">
        <v>-1173</v>
      </c>
      <c r="BB7" s="9">
        <v>-620</v>
      </c>
      <c r="BC7" s="9">
        <v>-1137</v>
      </c>
      <c r="BD7" s="9">
        <v>3049</v>
      </c>
      <c r="BE7" s="9">
        <v>-1161</v>
      </c>
      <c r="BF7" s="9">
        <v>-456</v>
      </c>
      <c r="BG7" s="9">
        <v>-1643</v>
      </c>
      <c r="BH7" s="9">
        <v>-1308</v>
      </c>
      <c r="BI7" s="9">
        <v>-1332</v>
      </c>
      <c r="BJ7" s="9">
        <v>-993</v>
      </c>
      <c r="BK7" s="9">
        <v>-1170</v>
      </c>
      <c r="BL7" s="9">
        <v>19868</v>
      </c>
      <c r="BM7" s="9">
        <v>1033</v>
      </c>
      <c r="BN7" s="61">
        <v>0</v>
      </c>
      <c r="BO7" s="61">
        <v>0</v>
      </c>
      <c r="BP7" s="61">
        <v>0</v>
      </c>
      <c r="BQ7" s="61">
        <v>0</v>
      </c>
      <c r="BR7" s="208">
        <v>0</v>
      </c>
      <c r="BS7" s="208">
        <v>0</v>
      </c>
      <c r="BT7" s="208">
        <v>0</v>
      </c>
      <c r="BU7" s="208">
        <v>0</v>
      </c>
      <c r="BV7" s="208">
        <v>0</v>
      </c>
      <c r="BW7" s="208">
        <v>0</v>
      </c>
      <c r="BX7" s="208">
        <v>0</v>
      </c>
      <c r="BY7" s="208">
        <v>0</v>
      </c>
      <c r="BZ7" s="208">
        <v>0</v>
      </c>
      <c r="CA7" s="208">
        <v>0</v>
      </c>
      <c r="CB7" s="208">
        <v>0</v>
      </c>
      <c r="CC7" s="208">
        <v>0</v>
      </c>
      <c r="CD7" s="208">
        <v>0</v>
      </c>
      <c r="CE7" s="208">
        <v>0</v>
      </c>
      <c r="CF7" s="208">
        <v>0</v>
      </c>
      <c r="CG7" s="208">
        <v>0</v>
      </c>
      <c r="CH7" s="208">
        <v>0</v>
      </c>
      <c r="CI7" s="208">
        <v>0</v>
      </c>
      <c r="CJ7" s="208">
        <v>0</v>
      </c>
      <c r="CK7" s="208">
        <v>0</v>
      </c>
      <c r="CL7" s="208"/>
      <c r="CM7" s="92">
        <f t="shared" si="0"/>
        <v>0</v>
      </c>
      <c r="CN7" s="13">
        <f t="shared" si="1"/>
        <v>-31</v>
      </c>
      <c r="CO7" s="92">
        <f t="shared" si="2"/>
        <v>-162</v>
      </c>
      <c r="CP7" s="13">
        <f t="shared" si="3"/>
        <v>-39</v>
      </c>
      <c r="CQ7" s="92">
        <f t="shared" si="4"/>
        <v>-201</v>
      </c>
      <c r="CR7" s="13">
        <f t="shared" si="5"/>
        <v>-795</v>
      </c>
      <c r="CS7" s="92">
        <f t="shared" si="6"/>
        <v>-445</v>
      </c>
      <c r="CT7" s="13">
        <f t="shared" si="7"/>
        <v>-377</v>
      </c>
      <c r="CU7" s="92">
        <f t="shared" si="8"/>
        <v>285</v>
      </c>
      <c r="CV7" s="92">
        <f t="shared" si="9"/>
        <v>-36</v>
      </c>
      <c r="CW7" s="92">
        <f t="shared" si="10"/>
        <v>-1192</v>
      </c>
      <c r="CX7" s="92">
        <f t="shared" si="11"/>
        <v>609</v>
      </c>
      <c r="CY7" s="92">
        <f t="shared" si="12"/>
        <v>-3286</v>
      </c>
      <c r="CZ7" s="92">
        <f t="shared" si="13"/>
        <v>131</v>
      </c>
      <c r="DA7" s="92">
        <f t="shared" si="14"/>
        <v>-4739</v>
      </c>
      <c r="DB7" s="13">
        <f t="shared" si="15"/>
        <v>18738</v>
      </c>
      <c r="DC7" s="92">
        <f t="shared" si="16"/>
        <v>0</v>
      </c>
      <c r="DD7" s="92">
        <f t="shared" si="17"/>
        <v>0</v>
      </c>
      <c r="DE7" s="92">
        <f t="shared" si="18"/>
        <v>0</v>
      </c>
      <c r="DF7" s="92">
        <f t="shared" si="19"/>
        <v>0</v>
      </c>
      <c r="DG7" s="92">
        <f t="shared" si="21"/>
        <v>0</v>
      </c>
      <c r="DH7" s="92">
        <f t="shared" si="20"/>
        <v>0</v>
      </c>
    </row>
    <row r="8" spans="1:112" x14ac:dyDescent="0.25">
      <c r="A8" s="1" t="s">
        <v>100</v>
      </c>
      <c r="B8" s="309"/>
      <c r="C8" s="309"/>
      <c r="D8" s="309"/>
      <c r="E8" s="309"/>
      <c r="F8" s="10">
        <v>69</v>
      </c>
      <c r="G8" s="10">
        <v>286</v>
      </c>
      <c r="H8" s="10">
        <v>50</v>
      </c>
      <c r="I8" s="10">
        <v>28</v>
      </c>
      <c r="J8" s="10">
        <v>54</v>
      </c>
      <c r="K8" s="10">
        <v>327</v>
      </c>
      <c r="L8" s="10">
        <v>473</v>
      </c>
      <c r="M8" s="9">
        <v>179</v>
      </c>
      <c r="N8" s="10">
        <v>59</v>
      </c>
      <c r="O8" s="10">
        <v>89</v>
      </c>
      <c r="P8" s="10">
        <v>129</v>
      </c>
      <c r="Q8" s="9">
        <v>325</v>
      </c>
      <c r="R8" s="10">
        <v>345</v>
      </c>
      <c r="S8" s="10">
        <v>530</v>
      </c>
      <c r="T8" s="10">
        <v>479</v>
      </c>
      <c r="U8" s="9">
        <v>499</v>
      </c>
      <c r="V8" s="9">
        <v>423</v>
      </c>
      <c r="W8" s="10">
        <v>386</v>
      </c>
      <c r="X8" s="10">
        <v>346</v>
      </c>
      <c r="Y8" s="10">
        <v>566</v>
      </c>
      <c r="Z8" s="10">
        <v>0</v>
      </c>
      <c r="AA8" s="10">
        <v>0</v>
      </c>
      <c r="AB8" s="10">
        <v>0</v>
      </c>
      <c r="AC8" s="10">
        <v>0</v>
      </c>
      <c r="AD8" s="10">
        <v>0</v>
      </c>
      <c r="AE8" s="10">
        <v>0</v>
      </c>
      <c r="AF8" s="10">
        <v>0</v>
      </c>
      <c r="AG8" s="10">
        <v>0</v>
      </c>
      <c r="AH8" s="10">
        <v>0</v>
      </c>
      <c r="AI8" s="10">
        <v>0</v>
      </c>
      <c r="AJ8" s="10">
        <v>0</v>
      </c>
      <c r="AK8" s="10">
        <v>0</v>
      </c>
      <c r="AL8" s="10">
        <v>0</v>
      </c>
      <c r="AM8" s="10">
        <v>0</v>
      </c>
      <c r="AN8" s="10">
        <v>0</v>
      </c>
      <c r="AO8" s="10">
        <v>0</v>
      </c>
      <c r="AP8" s="10">
        <v>0</v>
      </c>
      <c r="AQ8" s="10">
        <v>0</v>
      </c>
      <c r="AR8" s="10">
        <v>0</v>
      </c>
      <c r="AS8" s="10">
        <v>0</v>
      </c>
      <c r="AT8" s="10">
        <v>0</v>
      </c>
      <c r="AU8" s="9">
        <v>0</v>
      </c>
      <c r="AV8" s="9">
        <v>0</v>
      </c>
      <c r="AW8" s="9">
        <v>0</v>
      </c>
      <c r="AX8" s="9">
        <v>0</v>
      </c>
      <c r="AY8" s="9">
        <v>0</v>
      </c>
      <c r="AZ8" s="9">
        <v>0</v>
      </c>
      <c r="BA8" s="9">
        <v>0</v>
      </c>
      <c r="BB8" s="9">
        <v>0</v>
      </c>
      <c r="BC8" s="9">
        <v>0</v>
      </c>
      <c r="BD8" s="9">
        <v>0</v>
      </c>
      <c r="BE8" s="9">
        <v>0</v>
      </c>
      <c r="BF8" s="9">
        <v>0</v>
      </c>
      <c r="BG8" s="9">
        <v>0</v>
      </c>
      <c r="BH8" s="9">
        <v>0</v>
      </c>
      <c r="BI8" s="9">
        <v>0</v>
      </c>
      <c r="BJ8" s="9">
        <v>0</v>
      </c>
      <c r="BK8" s="9">
        <v>0</v>
      </c>
      <c r="BL8" s="9">
        <v>0</v>
      </c>
      <c r="BM8" s="9">
        <v>0</v>
      </c>
      <c r="BN8" s="13">
        <f t="shared" ref="BN8:BQ8" si="22">BN6*BN94</f>
        <v>0</v>
      </c>
      <c r="BO8" s="13">
        <f t="shared" si="22"/>
        <v>0</v>
      </c>
      <c r="BP8" s="13">
        <f t="shared" si="22"/>
        <v>0</v>
      </c>
      <c r="BQ8" s="13">
        <f t="shared" si="22"/>
        <v>0</v>
      </c>
      <c r="BR8" s="13">
        <f>BR6*BR94</f>
        <v>0</v>
      </c>
      <c r="BS8" s="13">
        <f t="shared" ref="BS8:BU8" si="23">BS6*BS94</f>
        <v>0</v>
      </c>
      <c r="BT8" s="13">
        <f t="shared" si="23"/>
        <v>0</v>
      </c>
      <c r="BU8" s="13">
        <f t="shared" si="23"/>
        <v>0</v>
      </c>
      <c r="BV8" s="13">
        <f t="shared" ref="BV8:CC8" si="24">BV6*BV94</f>
        <v>0</v>
      </c>
      <c r="BW8" s="13">
        <f t="shared" si="24"/>
        <v>0</v>
      </c>
      <c r="BX8" s="13">
        <f t="shared" si="24"/>
        <v>0</v>
      </c>
      <c r="BY8" s="13">
        <f t="shared" si="24"/>
        <v>0</v>
      </c>
      <c r="BZ8" s="13">
        <f t="shared" si="24"/>
        <v>0</v>
      </c>
      <c r="CA8" s="13">
        <f t="shared" si="24"/>
        <v>0</v>
      </c>
      <c r="CB8" s="13">
        <f t="shared" si="24"/>
        <v>0</v>
      </c>
      <c r="CC8" s="13">
        <f t="shared" si="24"/>
        <v>0</v>
      </c>
      <c r="CD8" s="13">
        <f>CD6*CD94</f>
        <v>0</v>
      </c>
      <c r="CE8" s="13">
        <f t="shared" ref="CE8:CG8" si="25">CE6*CE94</f>
        <v>0</v>
      </c>
      <c r="CF8" s="13">
        <f t="shared" si="25"/>
        <v>0</v>
      </c>
      <c r="CG8" s="13">
        <f t="shared" si="25"/>
        <v>0</v>
      </c>
      <c r="CH8" s="13">
        <f t="shared" ref="CH8:CK8" si="26">CH6*CH94</f>
        <v>0</v>
      </c>
      <c r="CI8" s="13">
        <f t="shared" si="26"/>
        <v>0</v>
      </c>
      <c r="CJ8" s="13">
        <f t="shared" si="26"/>
        <v>0</v>
      </c>
      <c r="CK8" s="13">
        <f t="shared" si="26"/>
        <v>0</v>
      </c>
      <c r="CL8" s="13"/>
      <c r="CM8" s="92">
        <f t="shared" si="0"/>
        <v>0</v>
      </c>
      <c r="CN8" s="13">
        <f t="shared" si="1"/>
        <v>433</v>
      </c>
      <c r="CO8" s="92">
        <f t="shared" si="2"/>
        <v>1033</v>
      </c>
      <c r="CP8" s="13">
        <f t="shared" si="3"/>
        <v>602</v>
      </c>
      <c r="CQ8" s="92">
        <f t="shared" si="4"/>
        <v>1853</v>
      </c>
      <c r="CR8" s="13">
        <f t="shared" si="5"/>
        <v>1721</v>
      </c>
      <c r="CS8" s="92">
        <f t="shared" si="6"/>
        <v>0</v>
      </c>
      <c r="CT8" s="13">
        <f t="shared" si="7"/>
        <v>0</v>
      </c>
      <c r="CU8" s="92">
        <f t="shared" si="8"/>
        <v>0</v>
      </c>
      <c r="CV8" s="92">
        <f t="shared" si="9"/>
        <v>0</v>
      </c>
      <c r="CW8" s="92">
        <f t="shared" si="10"/>
        <v>0</v>
      </c>
      <c r="CX8" s="92">
        <f t="shared" si="11"/>
        <v>0</v>
      </c>
      <c r="CY8" s="92">
        <f t="shared" si="12"/>
        <v>0</v>
      </c>
      <c r="CZ8" s="92">
        <f t="shared" si="13"/>
        <v>0</v>
      </c>
      <c r="DA8" s="92">
        <f t="shared" si="14"/>
        <v>0</v>
      </c>
      <c r="DB8" s="13">
        <f t="shared" si="15"/>
        <v>0</v>
      </c>
      <c r="DC8" s="92">
        <f t="shared" si="16"/>
        <v>0</v>
      </c>
      <c r="DD8" s="92">
        <f t="shared" si="17"/>
        <v>0</v>
      </c>
      <c r="DE8" s="92">
        <f t="shared" si="18"/>
        <v>0</v>
      </c>
      <c r="DF8" s="92">
        <f t="shared" si="19"/>
        <v>0</v>
      </c>
      <c r="DG8" s="92">
        <f t="shared" si="21"/>
        <v>0</v>
      </c>
      <c r="DH8" s="92">
        <f t="shared" si="20"/>
        <v>0</v>
      </c>
    </row>
    <row r="9" spans="1:112" x14ac:dyDescent="0.25">
      <c r="A9" s="1" t="s">
        <v>222</v>
      </c>
      <c r="B9" s="309"/>
      <c r="C9" s="309"/>
      <c r="D9" s="309"/>
      <c r="E9" s="309"/>
      <c r="F9" s="10">
        <v>-69</v>
      </c>
      <c r="G9" s="10">
        <v>-286</v>
      </c>
      <c r="H9" s="10">
        <v>-50</v>
      </c>
      <c r="I9" s="10">
        <v>-28</v>
      </c>
      <c r="J9" s="10">
        <v>-54</v>
      </c>
      <c r="K9" s="10">
        <v>-327</v>
      </c>
      <c r="L9" s="10">
        <v>-473</v>
      </c>
      <c r="M9" s="9">
        <v>-179</v>
      </c>
      <c r="N9" s="10">
        <v>-62</v>
      </c>
      <c r="O9" s="10">
        <v>-93</v>
      </c>
      <c r="P9" s="10">
        <v>-128</v>
      </c>
      <c r="Q9" s="9">
        <v>-324</v>
      </c>
      <c r="R9" s="10">
        <v>-348</v>
      </c>
      <c r="S9" s="10">
        <v>-535</v>
      </c>
      <c r="T9" s="10">
        <v>-482</v>
      </c>
      <c r="U9" s="9">
        <v>-504</v>
      </c>
      <c r="V9" s="9">
        <v>-423</v>
      </c>
      <c r="W9" s="10">
        <v>-386</v>
      </c>
      <c r="X9" s="10">
        <v>-346</v>
      </c>
      <c r="Y9" s="10">
        <v>-566</v>
      </c>
      <c r="Z9" s="10">
        <v>0</v>
      </c>
      <c r="AA9" s="10">
        <v>0</v>
      </c>
      <c r="AB9" s="10">
        <v>0</v>
      </c>
      <c r="AC9" s="10">
        <v>0</v>
      </c>
      <c r="AD9" s="10">
        <v>0</v>
      </c>
      <c r="AE9" s="10">
        <v>0</v>
      </c>
      <c r="AF9" s="10">
        <v>0</v>
      </c>
      <c r="AG9" s="10">
        <v>0</v>
      </c>
      <c r="AH9" s="10">
        <v>0</v>
      </c>
      <c r="AI9" s="10">
        <v>0</v>
      </c>
      <c r="AJ9" s="10">
        <v>0</v>
      </c>
      <c r="AK9" s="10">
        <v>0</v>
      </c>
      <c r="AL9" s="10">
        <v>0</v>
      </c>
      <c r="AM9" s="10">
        <v>0</v>
      </c>
      <c r="AN9" s="10">
        <v>0</v>
      </c>
      <c r="AO9" s="10">
        <v>0</v>
      </c>
      <c r="AP9" s="10">
        <v>0</v>
      </c>
      <c r="AQ9" s="10">
        <v>0</v>
      </c>
      <c r="AR9" s="10">
        <v>0</v>
      </c>
      <c r="AS9" s="10">
        <v>0</v>
      </c>
      <c r="AT9" s="10">
        <v>0</v>
      </c>
      <c r="AU9" s="9">
        <v>0</v>
      </c>
      <c r="AV9" s="9">
        <v>0</v>
      </c>
      <c r="AW9" s="9">
        <v>0</v>
      </c>
      <c r="AX9" s="9">
        <v>0</v>
      </c>
      <c r="AY9" s="9">
        <v>0</v>
      </c>
      <c r="AZ9" s="9">
        <v>0</v>
      </c>
      <c r="BA9" s="9">
        <v>0</v>
      </c>
      <c r="BB9" s="9">
        <v>0</v>
      </c>
      <c r="BC9" s="9">
        <v>0</v>
      </c>
      <c r="BD9" s="9">
        <v>0</v>
      </c>
      <c r="BE9" s="9">
        <v>0</v>
      </c>
      <c r="BF9" s="9">
        <v>0</v>
      </c>
      <c r="BG9" s="9">
        <v>0</v>
      </c>
      <c r="BH9" s="9">
        <v>0</v>
      </c>
      <c r="BI9" s="9">
        <v>0</v>
      </c>
      <c r="BJ9" s="9">
        <v>0</v>
      </c>
      <c r="BK9" s="9">
        <v>0</v>
      </c>
      <c r="BL9" s="9">
        <v>0</v>
      </c>
      <c r="BM9" s="9">
        <v>0</v>
      </c>
      <c r="BN9" s="13">
        <f t="shared" ref="BN9:BQ9" si="27">-BN45</f>
        <v>0</v>
      </c>
      <c r="BO9" s="13">
        <f t="shared" si="27"/>
        <v>0</v>
      </c>
      <c r="BP9" s="13">
        <f t="shared" si="27"/>
        <v>0</v>
      </c>
      <c r="BQ9" s="13">
        <f t="shared" si="27"/>
        <v>0</v>
      </c>
      <c r="BR9" s="13">
        <f>-BR45</f>
        <v>0</v>
      </c>
      <c r="BS9" s="13">
        <f t="shared" ref="BS9:BU9" si="28">-BS45</f>
        <v>0</v>
      </c>
      <c r="BT9" s="13">
        <f t="shared" si="28"/>
        <v>0</v>
      </c>
      <c r="BU9" s="13">
        <f t="shared" si="28"/>
        <v>0</v>
      </c>
      <c r="BV9" s="13">
        <f t="shared" ref="BV9:CC9" si="29">-BV45</f>
        <v>0</v>
      </c>
      <c r="BW9" s="13">
        <f t="shared" si="29"/>
        <v>0</v>
      </c>
      <c r="BX9" s="13">
        <f t="shared" si="29"/>
        <v>0</v>
      </c>
      <c r="BY9" s="13">
        <f t="shared" si="29"/>
        <v>0</v>
      </c>
      <c r="BZ9" s="13">
        <f t="shared" si="29"/>
        <v>0</v>
      </c>
      <c r="CA9" s="13">
        <f t="shared" si="29"/>
        <v>0</v>
      </c>
      <c r="CB9" s="13">
        <f t="shared" si="29"/>
        <v>0</v>
      </c>
      <c r="CC9" s="13">
        <f t="shared" si="29"/>
        <v>0</v>
      </c>
      <c r="CD9" s="13">
        <f>-CD45</f>
        <v>0</v>
      </c>
      <c r="CE9" s="13">
        <f t="shared" ref="CE9:CG9" si="30">-CE45</f>
        <v>0</v>
      </c>
      <c r="CF9" s="13">
        <f t="shared" si="30"/>
        <v>0</v>
      </c>
      <c r="CG9" s="13">
        <f t="shared" si="30"/>
        <v>0</v>
      </c>
      <c r="CH9" s="13">
        <f t="shared" ref="CH9:CK9" si="31">-CH45</f>
        <v>0</v>
      </c>
      <c r="CI9" s="13">
        <f t="shared" si="31"/>
        <v>0</v>
      </c>
      <c r="CJ9" s="13">
        <f t="shared" si="31"/>
        <v>0</v>
      </c>
      <c r="CK9" s="13">
        <f t="shared" si="31"/>
        <v>0</v>
      </c>
      <c r="CL9" s="13"/>
      <c r="CM9" s="92">
        <f t="shared" si="0"/>
        <v>0</v>
      </c>
      <c r="CN9" s="13">
        <f t="shared" si="1"/>
        <v>-433</v>
      </c>
      <c r="CO9" s="92">
        <f t="shared" si="2"/>
        <v>-1033</v>
      </c>
      <c r="CP9" s="13">
        <f t="shared" si="3"/>
        <v>-607</v>
      </c>
      <c r="CQ9" s="92">
        <f t="shared" si="4"/>
        <v>-1869</v>
      </c>
      <c r="CR9" s="13">
        <f t="shared" si="5"/>
        <v>-1721</v>
      </c>
      <c r="CS9" s="92">
        <f t="shared" si="6"/>
        <v>0</v>
      </c>
      <c r="CT9" s="13">
        <f t="shared" si="7"/>
        <v>0</v>
      </c>
      <c r="CU9" s="92">
        <f t="shared" si="8"/>
        <v>0</v>
      </c>
      <c r="CV9" s="92">
        <f t="shared" si="9"/>
        <v>0</v>
      </c>
      <c r="CW9" s="92">
        <f t="shared" si="10"/>
        <v>0</v>
      </c>
      <c r="CX9" s="92">
        <f t="shared" si="11"/>
        <v>0</v>
      </c>
      <c r="CY9" s="92">
        <f t="shared" si="12"/>
        <v>0</v>
      </c>
      <c r="CZ9" s="92">
        <f t="shared" si="13"/>
        <v>0</v>
      </c>
      <c r="DA9" s="92">
        <f t="shared" si="14"/>
        <v>0</v>
      </c>
      <c r="DB9" s="13">
        <f t="shared" si="15"/>
        <v>0</v>
      </c>
      <c r="DC9" s="92">
        <f t="shared" si="16"/>
        <v>0</v>
      </c>
      <c r="DD9" s="92">
        <f t="shared" si="17"/>
        <v>0</v>
      </c>
      <c r="DE9" s="92">
        <f t="shared" si="18"/>
        <v>0</v>
      </c>
      <c r="DF9" s="92">
        <f t="shared" si="19"/>
        <v>0</v>
      </c>
      <c r="DG9" s="92">
        <f t="shared" si="21"/>
        <v>0</v>
      </c>
      <c r="DH9" s="92">
        <f t="shared" si="20"/>
        <v>0</v>
      </c>
    </row>
    <row r="10" spans="1:112" x14ac:dyDescent="0.25">
      <c r="A10" s="1" t="s">
        <v>102</v>
      </c>
      <c r="B10" s="309"/>
      <c r="C10" s="309"/>
      <c r="D10" s="309"/>
      <c r="E10" s="309"/>
      <c r="F10" s="10">
        <v>1</v>
      </c>
      <c r="G10" s="10">
        <v>5</v>
      </c>
      <c r="H10" s="10">
        <v>0</v>
      </c>
      <c r="I10" s="10">
        <v>-2</v>
      </c>
      <c r="J10" s="10">
        <v>1</v>
      </c>
      <c r="K10" s="10">
        <v>3</v>
      </c>
      <c r="L10" s="10">
        <v>4</v>
      </c>
      <c r="M10" s="9">
        <v>7</v>
      </c>
      <c r="N10" s="10">
        <v>17</v>
      </c>
      <c r="O10" s="10">
        <v>68</v>
      </c>
      <c r="P10" s="10">
        <v>62</v>
      </c>
      <c r="Q10" s="9">
        <v>26</v>
      </c>
      <c r="R10" s="10">
        <v>-13</v>
      </c>
      <c r="S10" s="10">
        <v>-19</v>
      </c>
      <c r="T10" s="10">
        <v>-3</v>
      </c>
      <c r="U10" s="9">
        <v>2</v>
      </c>
      <c r="V10" s="9">
        <v>6</v>
      </c>
      <c r="W10" s="10">
        <v>1</v>
      </c>
      <c r="X10" s="10">
        <v>6</v>
      </c>
      <c r="Y10" s="10">
        <v>3</v>
      </c>
      <c r="Z10" s="10">
        <v>13</v>
      </c>
      <c r="AA10" s="9">
        <v>6</v>
      </c>
      <c r="AB10" s="9">
        <v>4</v>
      </c>
      <c r="AC10" s="10">
        <v>7</v>
      </c>
      <c r="AD10" s="10">
        <v>5</v>
      </c>
      <c r="AE10" s="10">
        <v>8</v>
      </c>
      <c r="AF10" s="10">
        <v>7</v>
      </c>
      <c r="AG10" s="10">
        <v>5</v>
      </c>
      <c r="AH10" s="10">
        <v>8</v>
      </c>
      <c r="AI10" s="10">
        <v>10</v>
      </c>
      <c r="AJ10" s="10">
        <v>3</v>
      </c>
      <c r="AK10" s="10">
        <v>-19</v>
      </c>
      <c r="AL10" s="10">
        <v>6</v>
      </c>
      <c r="AM10" s="10">
        <v>9</v>
      </c>
      <c r="AN10" s="10">
        <v>30</v>
      </c>
      <c r="AO10" s="10">
        <v>-6</v>
      </c>
      <c r="AP10" s="10">
        <v>6</v>
      </c>
      <c r="AQ10" s="10">
        <v>43</v>
      </c>
      <c r="AR10" s="10">
        <v>7</v>
      </c>
      <c r="AS10" s="10">
        <v>62</v>
      </c>
      <c r="AT10" s="10">
        <v>-66</v>
      </c>
      <c r="AU10" s="9">
        <v>-21</v>
      </c>
      <c r="AV10" s="9">
        <v>-73</v>
      </c>
      <c r="AW10" s="9">
        <v>34</v>
      </c>
      <c r="AX10" s="9">
        <v>-221</v>
      </c>
      <c r="AY10" s="9">
        <v>189</v>
      </c>
      <c r="AZ10" s="9">
        <f>413+104</f>
        <v>517</v>
      </c>
      <c r="BA10" s="9">
        <f>1805+1341+328+244</f>
        <v>3718</v>
      </c>
      <c r="BB10" s="9">
        <f>770-7</f>
        <v>763</v>
      </c>
      <c r="BC10" s="9">
        <f>232+212</f>
        <v>444</v>
      </c>
      <c r="BD10" s="9">
        <f>340+75</f>
        <v>415</v>
      </c>
      <c r="BE10" s="9">
        <f>1091+7+124</f>
        <v>1222</v>
      </c>
      <c r="BF10" s="9">
        <f>240-66</f>
        <v>174</v>
      </c>
      <c r="BG10" s="9">
        <f>41-6</f>
        <v>35</v>
      </c>
      <c r="BH10" s="9">
        <f>8-11</f>
        <v>-3</v>
      </c>
      <c r="BI10" s="9">
        <f>94+169</f>
        <v>263</v>
      </c>
      <c r="BJ10" s="9">
        <v>-231</v>
      </c>
      <c r="BK10" s="9">
        <f>511-336</f>
        <v>175</v>
      </c>
      <c r="BL10" s="9">
        <f>-922-23</f>
        <v>-945</v>
      </c>
      <c r="BM10" s="9">
        <f>-496-56</f>
        <v>-552</v>
      </c>
      <c r="BN10" s="61">
        <v>0</v>
      </c>
      <c r="BO10" s="61">
        <v>0</v>
      </c>
      <c r="BP10" s="61">
        <v>0</v>
      </c>
      <c r="BQ10" s="61">
        <v>0</v>
      </c>
      <c r="BR10" s="208">
        <v>0</v>
      </c>
      <c r="BS10" s="208">
        <v>0</v>
      </c>
      <c r="BT10" s="208">
        <v>0</v>
      </c>
      <c r="BU10" s="208">
        <v>0</v>
      </c>
      <c r="BV10" s="208">
        <v>0</v>
      </c>
      <c r="BW10" s="208">
        <v>0</v>
      </c>
      <c r="BX10" s="208">
        <v>0</v>
      </c>
      <c r="BY10" s="208">
        <v>0</v>
      </c>
      <c r="BZ10" s="208">
        <v>0</v>
      </c>
      <c r="CA10" s="208">
        <v>0</v>
      </c>
      <c r="CB10" s="208">
        <v>0</v>
      </c>
      <c r="CC10" s="208">
        <v>0</v>
      </c>
      <c r="CD10" s="208">
        <v>0</v>
      </c>
      <c r="CE10" s="208">
        <v>0</v>
      </c>
      <c r="CF10" s="208">
        <v>0</v>
      </c>
      <c r="CG10" s="208">
        <v>0</v>
      </c>
      <c r="CH10" s="208">
        <v>0</v>
      </c>
      <c r="CI10" s="208">
        <v>0</v>
      </c>
      <c r="CJ10" s="208">
        <v>0</v>
      </c>
      <c r="CK10" s="208">
        <v>0</v>
      </c>
      <c r="CL10" s="208"/>
      <c r="CM10" s="92">
        <f t="shared" si="0"/>
        <v>0</v>
      </c>
      <c r="CN10" s="13">
        <f t="shared" si="1"/>
        <v>4</v>
      </c>
      <c r="CO10" s="92">
        <f t="shared" si="2"/>
        <v>15</v>
      </c>
      <c r="CP10" s="13">
        <f t="shared" si="3"/>
        <v>173</v>
      </c>
      <c r="CQ10" s="92">
        <f t="shared" si="4"/>
        <v>-33</v>
      </c>
      <c r="CR10" s="13">
        <f t="shared" si="5"/>
        <v>16</v>
      </c>
      <c r="CS10" s="92">
        <f t="shared" si="6"/>
        <v>30</v>
      </c>
      <c r="CT10" s="13">
        <f t="shared" si="7"/>
        <v>25</v>
      </c>
      <c r="CU10" s="92">
        <f t="shared" si="8"/>
        <v>2</v>
      </c>
      <c r="CV10" s="92">
        <f t="shared" si="9"/>
        <v>39</v>
      </c>
      <c r="CW10" s="92">
        <f t="shared" si="10"/>
        <v>118</v>
      </c>
      <c r="CX10" s="92">
        <f t="shared" si="11"/>
        <v>-126</v>
      </c>
      <c r="CY10" s="92">
        <f t="shared" si="12"/>
        <v>4203</v>
      </c>
      <c r="CZ10" s="92">
        <f t="shared" si="13"/>
        <v>2844</v>
      </c>
      <c r="DA10" s="92">
        <f t="shared" si="14"/>
        <v>469</v>
      </c>
      <c r="DB10" s="13">
        <f t="shared" si="15"/>
        <v>-1553</v>
      </c>
      <c r="DC10" s="92">
        <f t="shared" si="16"/>
        <v>0</v>
      </c>
      <c r="DD10" s="92">
        <f t="shared" si="17"/>
        <v>0</v>
      </c>
      <c r="DE10" s="92">
        <f t="shared" si="18"/>
        <v>0</v>
      </c>
      <c r="DF10" s="92">
        <f t="shared" si="19"/>
        <v>0</v>
      </c>
      <c r="DG10" s="92">
        <f t="shared" si="21"/>
        <v>0</v>
      </c>
      <c r="DH10" s="92">
        <f t="shared" si="20"/>
        <v>0</v>
      </c>
    </row>
    <row r="11" spans="1:112" x14ac:dyDescent="0.25">
      <c r="M11" s="13"/>
      <c r="Q11" s="13"/>
      <c r="U11" s="13"/>
      <c r="V11" s="13"/>
      <c r="AA11" s="13"/>
      <c r="AB11" s="13"/>
      <c r="AT11" s="13"/>
      <c r="AU11" s="13"/>
      <c r="AV11" s="13"/>
      <c r="AW11" s="13"/>
      <c r="AX11" s="13"/>
      <c r="AY11" s="13"/>
      <c r="AZ11" s="13"/>
      <c r="BA11" s="13"/>
      <c r="BB11" s="13"/>
      <c r="BC11" s="13"/>
      <c r="BD11" s="13"/>
      <c r="BE11" s="13"/>
      <c r="BF11" s="13"/>
      <c r="BG11" s="13"/>
      <c r="BH11" s="13"/>
      <c r="BI11" s="13"/>
      <c r="BJ11" s="13"/>
      <c r="BK11" s="13"/>
      <c r="BL11" s="13"/>
      <c r="BM11" s="13"/>
      <c r="CM11" s="91"/>
      <c r="CO11" s="91"/>
      <c r="CQ11" s="91"/>
      <c r="CS11" s="91"/>
      <c r="CU11" s="91"/>
      <c r="CV11" s="91"/>
      <c r="CW11" s="91"/>
      <c r="CX11" s="91"/>
      <c r="CY11" s="91"/>
      <c r="CZ11" s="91"/>
      <c r="DA11" s="91"/>
      <c r="DC11" s="91"/>
      <c r="DD11" s="91"/>
      <c r="DE11" s="91"/>
      <c r="DF11" s="91"/>
      <c r="DG11" s="91"/>
      <c r="DH11" s="91"/>
    </row>
    <row r="12" spans="1:112" x14ac:dyDescent="0.25">
      <c r="A12" s="1" t="s">
        <v>103</v>
      </c>
      <c r="B12" s="309"/>
      <c r="C12" s="309"/>
      <c r="D12" s="309"/>
      <c r="E12" s="309"/>
      <c r="F12" s="13">
        <f>SUM(F13:F23)</f>
        <v>53</v>
      </c>
      <c r="G12" s="13">
        <f t="shared" ref="G12:BQ12" si="32">SUM(G13:G23)</f>
        <v>-237</v>
      </c>
      <c r="H12" s="13">
        <f t="shared" si="32"/>
        <v>186</v>
      </c>
      <c r="I12" s="13">
        <f t="shared" si="32"/>
        <v>32</v>
      </c>
      <c r="J12" s="13">
        <f t="shared" si="32"/>
        <v>22</v>
      </c>
      <c r="K12" s="13">
        <f t="shared" si="32"/>
        <v>-499</v>
      </c>
      <c r="L12" s="13">
        <f t="shared" si="32"/>
        <v>10</v>
      </c>
      <c r="M12" s="13">
        <f t="shared" si="32"/>
        <v>-46</v>
      </c>
      <c r="N12" s="13">
        <f t="shared" si="32"/>
        <v>90</v>
      </c>
      <c r="O12" s="13">
        <f t="shared" si="32"/>
        <v>445</v>
      </c>
      <c r="P12" s="13">
        <f t="shared" si="32"/>
        <v>-51</v>
      </c>
      <c r="Q12" s="13">
        <f t="shared" si="32"/>
        <v>192</v>
      </c>
      <c r="R12" s="13">
        <f t="shared" si="32"/>
        <v>113</v>
      </c>
      <c r="S12" s="13">
        <f t="shared" si="32"/>
        <v>36</v>
      </c>
      <c r="T12" s="13">
        <f t="shared" si="32"/>
        <v>-198</v>
      </c>
      <c r="U12" s="13">
        <f t="shared" si="32"/>
        <v>-213</v>
      </c>
      <c r="V12" s="13">
        <f t="shared" si="32"/>
        <v>254</v>
      </c>
      <c r="W12" s="13">
        <f t="shared" si="32"/>
        <v>4</v>
      </c>
      <c r="X12" s="13">
        <f t="shared" si="32"/>
        <v>430</v>
      </c>
      <c r="Y12" s="13">
        <f t="shared" si="32"/>
        <v>96</v>
      </c>
      <c r="Z12" s="13">
        <f t="shared" si="32"/>
        <v>492</v>
      </c>
      <c r="AA12" s="13">
        <f t="shared" si="32"/>
        <v>75</v>
      </c>
      <c r="AB12" s="13">
        <f t="shared" si="32"/>
        <v>-17</v>
      </c>
      <c r="AC12" s="13">
        <f t="shared" si="32"/>
        <v>166</v>
      </c>
      <c r="AD12" s="13">
        <f t="shared" si="32"/>
        <v>535</v>
      </c>
      <c r="AE12" s="13">
        <f t="shared" si="32"/>
        <v>-328</v>
      </c>
      <c r="AF12" s="13">
        <f t="shared" si="32"/>
        <v>-275</v>
      </c>
      <c r="AG12" s="13">
        <f t="shared" si="32"/>
        <v>1955</v>
      </c>
      <c r="AH12" s="13">
        <f t="shared" si="32"/>
        <v>1007</v>
      </c>
      <c r="AI12" s="13">
        <f t="shared" si="32"/>
        <v>-1138</v>
      </c>
      <c r="AJ12" s="13">
        <f t="shared" si="32"/>
        <v>179</v>
      </c>
      <c r="AK12" s="13">
        <f t="shared" si="32"/>
        <v>-1576</v>
      </c>
      <c r="AL12" s="13">
        <f t="shared" si="32"/>
        <v>4325</v>
      </c>
      <c r="AM12" s="13">
        <f t="shared" si="32"/>
        <v>3184</v>
      </c>
      <c r="AN12" s="13">
        <f t="shared" si="32"/>
        <v>346</v>
      </c>
      <c r="AO12" s="13">
        <f t="shared" si="32"/>
        <v>-606</v>
      </c>
      <c r="AP12" s="13">
        <f t="shared" si="32"/>
        <v>2684</v>
      </c>
      <c r="AQ12" s="13">
        <f t="shared" si="32"/>
        <v>-4956</v>
      </c>
      <c r="AR12" s="13">
        <f t="shared" si="32"/>
        <v>61</v>
      </c>
      <c r="AS12" s="13">
        <f t="shared" si="32"/>
        <v>-511</v>
      </c>
      <c r="AT12" s="13">
        <f t="shared" si="32"/>
        <v>-1409</v>
      </c>
      <c r="AU12" s="13">
        <f t="shared" si="32"/>
        <v>-1889</v>
      </c>
      <c r="AV12" s="13">
        <f t="shared" si="32"/>
        <v>1382</v>
      </c>
      <c r="AW12" s="13">
        <f t="shared" si="32"/>
        <v>2617</v>
      </c>
      <c r="AX12" s="13">
        <f t="shared" si="32"/>
        <v>2741</v>
      </c>
      <c r="AY12" s="13">
        <f t="shared" si="32"/>
        <v>444</v>
      </c>
      <c r="AZ12" s="13">
        <f t="shared" si="32"/>
        <v>567</v>
      </c>
      <c r="BA12" s="13">
        <f t="shared" si="32"/>
        <v>1930</v>
      </c>
      <c r="BB12" s="13">
        <f t="shared" si="32"/>
        <v>2571</v>
      </c>
      <c r="BC12" s="13">
        <f t="shared" si="32"/>
        <v>3531</v>
      </c>
      <c r="BD12" s="13">
        <f t="shared" si="32"/>
        <v>-995</v>
      </c>
      <c r="BE12" s="13">
        <f>SUM(BE13:BE23)</f>
        <v>-1270</v>
      </c>
      <c r="BF12" s="13">
        <f t="shared" si="32"/>
        <v>223</v>
      </c>
      <c r="BG12" s="13">
        <f t="shared" si="32"/>
        <v>-740</v>
      </c>
      <c r="BH12" s="13">
        <f t="shared" si="32"/>
        <v>2070</v>
      </c>
      <c r="BI12" s="13">
        <f t="shared" si="32"/>
        <v>-503</v>
      </c>
      <c r="BJ12" s="13">
        <f t="shared" si="32"/>
        <v>559</v>
      </c>
      <c r="BK12" s="13">
        <f t="shared" si="32"/>
        <v>-957</v>
      </c>
      <c r="BL12" s="13">
        <f t="shared" si="32"/>
        <v>-2151</v>
      </c>
      <c r="BM12" s="13">
        <f t="shared" si="32"/>
        <v>1664</v>
      </c>
      <c r="BN12" s="13">
        <f t="shared" si="32"/>
        <v>20781.790926868696</v>
      </c>
      <c r="BO12" s="13">
        <f t="shared" si="32"/>
        <v>4894.1285864573993</v>
      </c>
      <c r="BP12" s="13">
        <f t="shared" si="32"/>
        <v>-243.40033494603176</v>
      </c>
      <c r="BQ12" s="13">
        <f t="shared" si="32"/>
        <v>11832.474118790355</v>
      </c>
      <c r="BR12" s="13">
        <f>SUM(BR13:BR23)</f>
        <v>9840.356347905139</v>
      </c>
      <c r="BS12" s="13">
        <f t="shared" ref="BS12:BU12" si="33">SUM(BS13:BS23)</f>
        <v>5551.7174720864496</v>
      </c>
      <c r="BT12" s="13">
        <f t="shared" si="33"/>
        <v>-1843.2921455897094</v>
      </c>
      <c r="BU12" s="13">
        <f t="shared" si="33"/>
        <v>16511.049081377303</v>
      </c>
      <c r="BV12" s="13">
        <f t="shared" ref="BV12:CC12" si="34">SUM(BV13:BV23)</f>
        <v>4922.1203099766572</v>
      </c>
      <c r="BW12" s="13">
        <f t="shared" si="34"/>
        <v>8691.5090905378129</v>
      </c>
      <c r="BX12" s="13">
        <f t="shared" si="34"/>
        <v>-1378.7135606489901</v>
      </c>
      <c r="BY12" s="13">
        <f t="shared" si="34"/>
        <v>21461.426257597719</v>
      </c>
      <c r="BZ12" s="13">
        <f t="shared" si="34"/>
        <v>-2055.6660449528663</v>
      </c>
      <c r="CA12" s="13">
        <f t="shared" si="34"/>
        <v>11001.441148413283</v>
      </c>
      <c r="CB12" s="13">
        <f t="shared" si="34"/>
        <v>-1318.8656568011174</v>
      </c>
      <c r="CC12" s="13">
        <f t="shared" si="34"/>
        <v>27277.191019495425</v>
      </c>
      <c r="CD12" s="13">
        <f>SUM(CD13:CD23)</f>
        <v>-10847.732874481266</v>
      </c>
      <c r="CE12" s="13">
        <f t="shared" ref="CE12:CG12" si="35">SUM(CE13:CE23)</f>
        <v>13125.262274033801</v>
      </c>
      <c r="CF12" s="13">
        <f t="shared" si="35"/>
        <v>-1245.212468567699</v>
      </c>
      <c r="CG12" s="13">
        <f t="shared" si="35"/>
        <v>32769.037687979981</v>
      </c>
      <c r="CH12" s="13">
        <f t="shared" ref="CH12:CK12" si="36">SUM(CH13:CH23)</f>
        <v>-23200.832570703558</v>
      </c>
      <c r="CI12" s="13">
        <f t="shared" si="36"/>
        <v>14984.596484252414</v>
      </c>
      <c r="CJ12" s="13">
        <f t="shared" si="36"/>
        <v>-1024.6720725055384</v>
      </c>
      <c r="CK12" s="13">
        <f t="shared" si="36"/>
        <v>37405.756404949752</v>
      </c>
      <c r="CL12" s="13"/>
      <c r="CM12" s="92">
        <f>SUM(CM13:CM23)</f>
        <v>0</v>
      </c>
      <c r="CN12" s="13">
        <f t="shared" ref="CN12:DC12" si="37">SUM(CN13:CN23)</f>
        <v>34</v>
      </c>
      <c r="CO12" s="92">
        <f t="shared" si="37"/>
        <v>-513</v>
      </c>
      <c r="CP12" s="13">
        <f t="shared" si="37"/>
        <v>676</v>
      </c>
      <c r="CQ12" s="92">
        <f t="shared" si="37"/>
        <v>-262</v>
      </c>
      <c r="CR12" s="13">
        <f t="shared" si="37"/>
        <v>784</v>
      </c>
      <c r="CS12" s="92">
        <f t="shared" si="37"/>
        <v>716</v>
      </c>
      <c r="CT12" s="13">
        <f t="shared" si="37"/>
        <v>1887</v>
      </c>
      <c r="CU12" s="92">
        <f t="shared" si="37"/>
        <v>-1528</v>
      </c>
      <c r="CV12" s="92">
        <f t="shared" si="37"/>
        <v>7249</v>
      </c>
      <c r="CW12" s="92">
        <f t="shared" si="37"/>
        <v>-2722</v>
      </c>
      <c r="CX12" s="92">
        <f t="shared" si="37"/>
        <v>701</v>
      </c>
      <c r="CY12" s="92">
        <f t="shared" si="37"/>
        <v>5682</v>
      </c>
      <c r="CZ12" s="92">
        <f t="shared" si="37"/>
        <v>3837</v>
      </c>
      <c r="DA12" s="92">
        <f t="shared" si="37"/>
        <v>1050</v>
      </c>
      <c r="DB12" s="13">
        <f t="shared" si="37"/>
        <v>-885</v>
      </c>
      <c r="DC12" s="92">
        <f t="shared" si="37"/>
        <v>37264.993297170426</v>
      </c>
      <c r="DD12" s="92">
        <f>SUM(DD13:DD23)</f>
        <v>30059.830755779181</v>
      </c>
      <c r="DE12" s="92">
        <f>SUM(DE13:DE23)</f>
        <v>33696.342097463203</v>
      </c>
      <c r="DF12" s="92">
        <f>SUM(DF13:DF23)</f>
        <v>34904.100466154719</v>
      </c>
      <c r="DG12" s="92">
        <f>SUM(DG13:DG23)</f>
        <v>33801.354618964819</v>
      </c>
      <c r="DH12" s="92">
        <f>SUM(DH13:DH23)</f>
        <v>28164.848245993067</v>
      </c>
    </row>
    <row r="13" spans="1:112" x14ac:dyDescent="0.25">
      <c r="A13" s="4" t="s">
        <v>104</v>
      </c>
      <c r="B13" s="309"/>
      <c r="C13" s="309"/>
      <c r="D13" s="309"/>
      <c r="E13" s="309"/>
      <c r="F13" s="10">
        <v>27</v>
      </c>
      <c r="G13" s="10">
        <v>-55</v>
      </c>
      <c r="H13" s="10">
        <v>-44</v>
      </c>
      <c r="I13" s="10">
        <v>-102</v>
      </c>
      <c r="J13" s="10">
        <v>65</v>
      </c>
      <c r="K13" s="10">
        <v>-106</v>
      </c>
      <c r="L13" s="10">
        <v>-50</v>
      </c>
      <c r="M13" s="9">
        <v>-80</v>
      </c>
      <c r="N13" s="10">
        <v>54</v>
      </c>
      <c r="O13" s="10">
        <v>-116</v>
      </c>
      <c r="P13" s="10">
        <v>-83</v>
      </c>
      <c r="Q13" s="9">
        <v>-233</v>
      </c>
      <c r="R13" s="10">
        <v>105</v>
      </c>
      <c r="S13" s="10">
        <v>-187</v>
      </c>
      <c r="T13" s="10">
        <v>-182</v>
      </c>
      <c r="U13" s="9">
        <v>-346</v>
      </c>
      <c r="V13" s="9">
        <v>84</v>
      </c>
      <c r="W13" s="10">
        <v>-282</v>
      </c>
      <c r="X13" s="10">
        <v>-207</v>
      </c>
      <c r="Y13" s="10">
        <v>-568</v>
      </c>
      <c r="Z13" s="10">
        <v>267</v>
      </c>
      <c r="AA13" s="9">
        <v>-492</v>
      </c>
      <c r="AB13" s="9">
        <v>-253</v>
      </c>
      <c r="AC13" s="10">
        <v>-1011</v>
      </c>
      <c r="AD13" s="10">
        <v>609</v>
      </c>
      <c r="AE13" s="10">
        <v>-386</v>
      </c>
      <c r="AF13" s="10">
        <v>-458</v>
      </c>
      <c r="AG13" s="10">
        <v>-1374</v>
      </c>
      <c r="AH13" s="10">
        <v>788</v>
      </c>
      <c r="AI13" s="10">
        <v>-627</v>
      </c>
      <c r="AJ13" s="10">
        <v>-489</v>
      </c>
      <c r="AK13" s="10">
        <v>-1564</v>
      </c>
      <c r="AL13" s="10">
        <v>1070</v>
      </c>
      <c r="AM13" s="10">
        <v>-1006</v>
      </c>
      <c r="AN13" s="10">
        <v>-328</v>
      </c>
      <c r="AO13" s="10">
        <v>-1697</v>
      </c>
      <c r="AP13" s="10">
        <v>2046</v>
      </c>
      <c r="AQ13" s="10">
        <v>-122</v>
      </c>
      <c r="AR13" s="10">
        <v>-377</v>
      </c>
      <c r="AS13" s="10">
        <v>-3059</v>
      </c>
      <c r="AT13" s="10">
        <v>849</v>
      </c>
      <c r="AU13" s="9">
        <v>-1366</v>
      </c>
      <c r="AV13" s="9">
        <v>-555</v>
      </c>
      <c r="AW13" s="9">
        <v>-2038</v>
      </c>
      <c r="AX13" s="9">
        <v>2557</v>
      </c>
      <c r="AY13" s="9">
        <v>-522</v>
      </c>
      <c r="AZ13" s="9">
        <v>-105</v>
      </c>
      <c r="BA13" s="9">
        <v>-1698</v>
      </c>
      <c r="BB13" s="9">
        <v>2546</v>
      </c>
      <c r="BC13" s="9">
        <v>-1424</v>
      </c>
      <c r="BD13" s="9">
        <v>-678</v>
      </c>
      <c r="BE13" s="9">
        <v>-2843</v>
      </c>
      <c r="BF13" s="9">
        <v>2520</v>
      </c>
      <c r="BG13" s="9">
        <v>-1171</v>
      </c>
      <c r="BH13" s="9">
        <v>143</v>
      </c>
      <c r="BI13" s="9">
        <v>-2978</v>
      </c>
      <c r="BJ13" s="9">
        <v>2804</v>
      </c>
      <c r="BK13" s="9">
        <v>-1338</v>
      </c>
      <c r="BL13" s="9">
        <v>-807</v>
      </c>
      <c r="BM13" s="9">
        <v>-2475</v>
      </c>
      <c r="BN13" s="20">
        <f>'Working Capital'!BM11-'Working Capital'!BN11</f>
        <v>1935.331095219808</v>
      </c>
      <c r="BO13" s="20">
        <f>'Working Capital'!BN11-'Working Capital'!BO11</f>
        <v>-326.76280162957482</v>
      </c>
      <c r="BP13" s="20">
        <f>'Working Capital'!BO11-'Working Capital'!BP11</f>
        <v>-476.32390016084173</v>
      </c>
      <c r="BQ13" s="20">
        <f>'Working Capital'!BP11-'Working Capital'!BQ11</f>
        <v>-2328.3098699662551</v>
      </c>
      <c r="BR13" s="20">
        <f>'Working Capital'!BQ11-'Working Capital'!BR11</f>
        <v>2684.1925228778382</v>
      </c>
      <c r="BS13" s="20">
        <f>'Working Capital'!BR11-'Working Capital'!BS11</f>
        <v>-226.26844621831333</v>
      </c>
      <c r="BT13" s="20">
        <f>'Working Capital'!BS11-'Working Capital'!BT11</f>
        <v>-366.15059563339673</v>
      </c>
      <c r="BU13" s="20">
        <f>'Working Capital'!BT11-'Working Capital'!BU11</f>
        <v>-2214.983523357474</v>
      </c>
      <c r="BV13" s="20">
        <f>'Working Capital'!BU11-'Working Capital'!BV11</f>
        <v>3396.5597095486155</v>
      </c>
      <c r="BW13" s="20">
        <f>'Working Capital'!BV11-'Working Capital'!BW11</f>
        <v>-73.397441113971581</v>
      </c>
      <c r="BX13" s="20">
        <f>'Working Capital'!BW11-'Working Capital'!BX11</f>
        <v>-190.25169803457538</v>
      </c>
      <c r="BY13" s="20">
        <f>'Working Capital'!BX11-'Working Capital'!BY11</f>
        <v>-1914.0279467479195</v>
      </c>
      <c r="BZ13" s="20">
        <f>'Working Capital'!BY11-'Working Capital'!BZ11</f>
        <v>3741.4300962885063</v>
      </c>
      <c r="CA13" s="20">
        <f>'Working Capital'!BZ11-'Working Capital'!CA11</f>
        <v>129.8470092569296</v>
      </c>
      <c r="CB13" s="20">
        <f>'Working Capital'!CA11-'Working Capital'!CB11</f>
        <v>48.808885023328912</v>
      </c>
      <c r="CC13" s="20">
        <f>'Working Capital'!CB11-'Working Capital'!CC11</f>
        <v>-1432.2711929198194</v>
      </c>
      <c r="CD13" s="20">
        <f>'Working Capital'!CC11-'Working Capital'!CD11</f>
        <v>3768.0461320181385</v>
      </c>
      <c r="CE13" s="20">
        <f>'Working Capital'!CD11-'Working Capital'!CE11</f>
        <v>380.21842211273724</v>
      </c>
      <c r="CF13" s="20">
        <f>'Working Capital'!CE11-'Working Capital'!CF11</f>
        <v>346.77160651375925</v>
      </c>
      <c r="CG13" s="20">
        <f>'Working Capital'!CF11-'Working Capital'!CG11</f>
        <v>-775.95192199693156</v>
      </c>
      <c r="CH13" s="20">
        <f>'Working Capital'!CG11-'Working Capital'!CH11</f>
        <v>3457.8489880031048</v>
      </c>
      <c r="CI13" s="20">
        <f>'Working Capital'!CH11-'Working Capital'!CI11</f>
        <v>674.2363624687041</v>
      </c>
      <c r="CJ13" s="20">
        <f>'Working Capital'!CI11-'Working Capital'!CJ11</f>
        <v>699.50849149703026</v>
      </c>
      <c r="CK13" s="20">
        <f>'Working Capital'!CJ11-'Working Capital'!CK11</f>
        <v>43.133735748448089</v>
      </c>
      <c r="CL13" s="20"/>
      <c r="CM13" s="92">
        <f t="shared" ref="CM13:CM23" si="38">SUM(B13:E13)</f>
        <v>0</v>
      </c>
      <c r="CN13" s="13">
        <f t="shared" ref="CN13:CN23" si="39">SUM(F13:I13)</f>
        <v>-174</v>
      </c>
      <c r="CO13" s="92">
        <f t="shared" ref="CO13:CO23" si="40">SUM(J13:M13)</f>
        <v>-171</v>
      </c>
      <c r="CP13" s="13">
        <f t="shared" ref="CP13:CP23" si="41">SUM(N13:Q13)</f>
        <v>-378</v>
      </c>
      <c r="CQ13" s="92">
        <f t="shared" ref="CQ13:CQ23" si="42">SUM(R13:U13)</f>
        <v>-610</v>
      </c>
      <c r="CR13" s="13">
        <f t="shared" ref="CR13:CR23" si="43">SUM(V13:Y13)</f>
        <v>-973</v>
      </c>
      <c r="CS13" s="92">
        <f t="shared" ref="CS13:CS23" si="44">SUM(Z13:AC13)</f>
        <v>-1489</v>
      </c>
      <c r="CT13" s="13">
        <f t="shared" ref="CT13:CT23" si="45">SUM(AD13:AG13)</f>
        <v>-1609</v>
      </c>
      <c r="CU13" s="92">
        <f t="shared" ref="CU13:CU23" si="46">SUM(AH13:AK13)</f>
        <v>-1892</v>
      </c>
      <c r="CV13" s="92">
        <f>SUM(AL13:AO13)</f>
        <v>-1961</v>
      </c>
      <c r="CW13" s="92">
        <f t="shared" ref="CW13:CW23" si="47">SUM(AP13:AS13)</f>
        <v>-1512</v>
      </c>
      <c r="CX13" s="92">
        <f t="shared" ref="CX13:CX23" si="48">SUM(AT13:AW13)</f>
        <v>-3110</v>
      </c>
      <c r="CY13" s="92">
        <f t="shared" ref="CY13:CY23" si="49">SUM(AX13:BA13)</f>
        <v>232</v>
      </c>
      <c r="CZ13" s="92">
        <f t="shared" ref="CZ13:CZ23" si="50">SUM(BB13:BE13)</f>
        <v>-2399</v>
      </c>
      <c r="DA13" s="92">
        <f t="shared" ref="DA13:DA23" si="51">SUM(BF13:BI13)</f>
        <v>-1486</v>
      </c>
      <c r="DB13" s="13">
        <f t="shared" ref="DB13:DB23" si="52">SUM(BJ13:BM13)</f>
        <v>-1816</v>
      </c>
      <c r="DC13" s="92">
        <f t="shared" ref="DC13:DC23" si="53">SUM(BN13:BQ13)</f>
        <v>-1196.0654765368636</v>
      </c>
      <c r="DD13" s="92">
        <f t="shared" ref="DD13:DD23" si="54">SUM(BR13:BU13)</f>
        <v>-123.2100423313459</v>
      </c>
      <c r="DE13" s="92">
        <f t="shared" ref="DE13:DE23" si="55">SUM(BV13:BY13)</f>
        <v>1218.8826236521491</v>
      </c>
      <c r="DF13" s="92">
        <f t="shared" ref="DF13:DF23" si="56">SUM(BZ13:CC13)</f>
        <v>2487.8147976489454</v>
      </c>
      <c r="DG13" s="92">
        <f>SUM(CD13:CG13)</f>
        <v>3719.0842386477034</v>
      </c>
      <c r="DH13" s="92">
        <f t="shared" ref="DH13:DH23" si="57">SUM(CH13:CK13)</f>
        <v>4874.7275777172872</v>
      </c>
    </row>
    <row r="14" spans="1:112" x14ac:dyDescent="0.25">
      <c r="A14" s="4" t="s">
        <v>105</v>
      </c>
      <c r="B14" s="309"/>
      <c r="C14" s="309"/>
      <c r="D14" s="309"/>
      <c r="E14" s="309"/>
      <c r="F14" s="10">
        <v>0</v>
      </c>
      <c r="G14" s="10">
        <v>0</v>
      </c>
      <c r="H14" s="10">
        <v>0</v>
      </c>
      <c r="I14" s="10">
        <v>0</v>
      </c>
      <c r="J14" s="10">
        <v>0</v>
      </c>
      <c r="K14" s="10">
        <v>-567</v>
      </c>
      <c r="L14" s="10">
        <v>0</v>
      </c>
      <c r="M14" s="9">
        <v>0</v>
      </c>
      <c r="N14" s="10">
        <v>0</v>
      </c>
      <c r="O14" s="10">
        <v>419</v>
      </c>
      <c r="P14" s="10">
        <v>0</v>
      </c>
      <c r="Q14" s="9">
        <v>0</v>
      </c>
      <c r="R14" s="10">
        <v>0</v>
      </c>
      <c r="S14" s="10">
        <v>0</v>
      </c>
      <c r="T14" s="10">
        <v>0</v>
      </c>
      <c r="U14" s="9">
        <v>0</v>
      </c>
      <c r="V14" s="9">
        <v>0</v>
      </c>
      <c r="W14" s="10">
        <v>0</v>
      </c>
      <c r="X14" s="10">
        <v>0</v>
      </c>
      <c r="Y14" s="10">
        <v>0</v>
      </c>
      <c r="Z14" s="10">
        <v>0</v>
      </c>
      <c r="AA14" s="9">
        <v>0</v>
      </c>
      <c r="AB14" s="9">
        <v>0</v>
      </c>
      <c r="AC14" s="10">
        <v>0</v>
      </c>
      <c r="AD14" s="10">
        <v>0</v>
      </c>
      <c r="AE14" s="10">
        <v>0</v>
      </c>
      <c r="AF14" s="10">
        <v>0</v>
      </c>
      <c r="AG14" s="10">
        <v>0</v>
      </c>
      <c r="AH14" s="10">
        <v>0</v>
      </c>
      <c r="AI14" s="10">
        <v>0</v>
      </c>
      <c r="AJ14" s="10">
        <v>0</v>
      </c>
      <c r="AK14" s="10">
        <v>0</v>
      </c>
      <c r="AL14" s="10">
        <v>0</v>
      </c>
      <c r="AM14" s="10">
        <v>0</v>
      </c>
      <c r="AN14" s="10">
        <v>0</v>
      </c>
      <c r="AO14" s="10">
        <v>0</v>
      </c>
      <c r="AP14" s="10">
        <v>0</v>
      </c>
      <c r="AQ14" s="10">
        <v>0</v>
      </c>
      <c r="AR14" s="10">
        <v>0</v>
      </c>
      <c r="AS14" s="10">
        <v>0</v>
      </c>
      <c r="AT14" s="10">
        <v>0</v>
      </c>
      <c r="AU14" s="9">
        <v>0</v>
      </c>
      <c r="AV14" s="9">
        <v>0</v>
      </c>
      <c r="AW14" s="9">
        <v>0</v>
      </c>
      <c r="AX14" s="9">
        <v>0</v>
      </c>
      <c r="AY14" s="9">
        <v>0</v>
      </c>
      <c r="AZ14" s="9">
        <v>0</v>
      </c>
      <c r="BA14" s="9">
        <v>0</v>
      </c>
      <c r="BB14" s="9">
        <v>0</v>
      </c>
      <c r="BC14" s="9">
        <v>0</v>
      </c>
      <c r="BD14" s="9">
        <v>0</v>
      </c>
      <c r="BE14" s="9">
        <v>0</v>
      </c>
      <c r="BF14" s="9">
        <v>0</v>
      </c>
      <c r="BG14" s="9">
        <v>0</v>
      </c>
      <c r="BH14" s="9">
        <v>0</v>
      </c>
      <c r="BI14" s="9">
        <v>0</v>
      </c>
      <c r="BJ14" s="9">
        <v>0</v>
      </c>
      <c r="BK14" s="9">
        <v>0</v>
      </c>
      <c r="BL14" s="9">
        <v>0</v>
      </c>
      <c r="BM14" s="9">
        <v>0</v>
      </c>
      <c r="BN14" s="61">
        <v>0</v>
      </c>
      <c r="BO14" s="61">
        <v>0</v>
      </c>
      <c r="BP14" s="61">
        <v>0</v>
      </c>
      <c r="BQ14" s="61">
        <v>0</v>
      </c>
      <c r="BR14" s="208">
        <v>0</v>
      </c>
      <c r="BS14" s="208">
        <v>0</v>
      </c>
      <c r="BT14" s="208">
        <v>0</v>
      </c>
      <c r="BU14" s="208">
        <v>0</v>
      </c>
      <c r="BV14" s="208">
        <v>0</v>
      </c>
      <c r="BW14" s="208">
        <v>0</v>
      </c>
      <c r="BX14" s="208">
        <v>0</v>
      </c>
      <c r="BY14" s="208">
        <v>0</v>
      </c>
      <c r="BZ14" s="208">
        <v>0</v>
      </c>
      <c r="CA14" s="208">
        <v>0</v>
      </c>
      <c r="CB14" s="208">
        <v>0</v>
      </c>
      <c r="CC14" s="208">
        <v>0</v>
      </c>
      <c r="CD14" s="208">
        <v>0</v>
      </c>
      <c r="CE14" s="208">
        <v>0</v>
      </c>
      <c r="CF14" s="208">
        <v>0</v>
      </c>
      <c r="CG14" s="208">
        <v>0</v>
      </c>
      <c r="CH14" s="208">
        <v>0</v>
      </c>
      <c r="CI14" s="208">
        <v>0</v>
      </c>
      <c r="CJ14" s="208">
        <v>0</v>
      </c>
      <c r="CK14" s="208">
        <v>0</v>
      </c>
      <c r="CL14" s="208"/>
      <c r="CM14" s="92">
        <f t="shared" si="38"/>
        <v>0</v>
      </c>
      <c r="CN14" s="13">
        <f t="shared" si="39"/>
        <v>0</v>
      </c>
      <c r="CO14" s="92">
        <f t="shared" si="40"/>
        <v>-567</v>
      </c>
      <c r="CP14" s="13">
        <f t="shared" si="41"/>
        <v>419</v>
      </c>
      <c r="CQ14" s="92">
        <f t="shared" si="42"/>
        <v>0</v>
      </c>
      <c r="CR14" s="13">
        <f t="shared" si="43"/>
        <v>0</v>
      </c>
      <c r="CS14" s="92">
        <f t="shared" si="44"/>
        <v>0</v>
      </c>
      <c r="CT14" s="13">
        <f t="shared" si="45"/>
        <v>0</v>
      </c>
      <c r="CU14" s="92">
        <f t="shared" si="46"/>
        <v>0</v>
      </c>
      <c r="CV14" s="92">
        <f t="shared" ref="CV14:CV23" si="58">SUM(AL14:AO14)</f>
        <v>0</v>
      </c>
      <c r="CW14" s="92">
        <f t="shared" si="47"/>
        <v>0</v>
      </c>
      <c r="CX14" s="92">
        <f t="shared" si="48"/>
        <v>0</v>
      </c>
      <c r="CY14" s="92">
        <f t="shared" si="49"/>
        <v>0</v>
      </c>
      <c r="CZ14" s="92">
        <f t="shared" si="50"/>
        <v>0</v>
      </c>
      <c r="DA14" s="92">
        <f t="shared" si="51"/>
        <v>0</v>
      </c>
      <c r="DB14" s="13">
        <f t="shared" si="52"/>
        <v>0</v>
      </c>
      <c r="DC14" s="92">
        <f t="shared" si="53"/>
        <v>0</v>
      </c>
      <c r="DD14" s="92">
        <f t="shared" si="54"/>
        <v>0</v>
      </c>
      <c r="DE14" s="92">
        <f t="shared" si="55"/>
        <v>0</v>
      </c>
      <c r="DF14" s="92">
        <f t="shared" si="56"/>
        <v>0</v>
      </c>
      <c r="DG14" s="92">
        <f t="shared" ref="DG14:DG23" si="59">SUM(CD14:CG14)</f>
        <v>0</v>
      </c>
      <c r="DH14" s="92">
        <f t="shared" si="57"/>
        <v>0</v>
      </c>
    </row>
    <row r="15" spans="1:112" x14ac:dyDescent="0.25">
      <c r="A15" s="4" t="s">
        <v>106</v>
      </c>
      <c r="B15" s="309"/>
      <c r="C15" s="309"/>
      <c r="D15" s="309"/>
      <c r="E15" s="309"/>
      <c r="F15" s="10">
        <v>-26</v>
      </c>
      <c r="G15" s="10">
        <v>-202</v>
      </c>
      <c r="H15" s="10">
        <v>113</v>
      </c>
      <c r="I15" s="10">
        <v>89</v>
      </c>
      <c r="J15" s="10">
        <v>-28</v>
      </c>
      <c r="K15" s="10">
        <v>26</v>
      </c>
      <c r="L15" s="10">
        <v>31</v>
      </c>
      <c r="M15" s="9">
        <v>116</v>
      </c>
      <c r="N15" s="10">
        <v>-1</v>
      </c>
      <c r="O15" s="10">
        <v>10</v>
      </c>
      <c r="P15" s="10">
        <v>5</v>
      </c>
      <c r="Q15" s="9">
        <v>-44</v>
      </c>
      <c r="R15" s="10">
        <v>-4</v>
      </c>
      <c r="S15" s="10">
        <v>14</v>
      </c>
      <c r="T15" s="10">
        <v>-55</v>
      </c>
      <c r="U15" s="9">
        <v>-78</v>
      </c>
      <c r="V15" s="9">
        <v>-43</v>
      </c>
      <c r="W15" s="10">
        <v>-47</v>
      </c>
      <c r="X15" s="10">
        <v>-55</v>
      </c>
      <c r="Y15" s="10">
        <v>1</v>
      </c>
      <c r="Z15" s="10">
        <v>-107</v>
      </c>
      <c r="AA15" s="9">
        <v>-150</v>
      </c>
      <c r="AB15" s="9">
        <v>-57</v>
      </c>
      <c r="AC15" s="10">
        <v>155</v>
      </c>
      <c r="AD15" s="10">
        <v>-365</v>
      </c>
      <c r="AE15" s="10">
        <v>-212</v>
      </c>
      <c r="AF15" s="10">
        <v>-57</v>
      </c>
      <c r="AG15" s="10">
        <v>441</v>
      </c>
      <c r="AH15" s="10">
        <v>-365</v>
      </c>
      <c r="AI15" s="10">
        <v>-535</v>
      </c>
      <c r="AJ15" s="10">
        <v>8</v>
      </c>
      <c r="AK15" s="10">
        <v>198</v>
      </c>
      <c r="AL15" s="10">
        <v>84</v>
      </c>
      <c r="AM15" s="10">
        <v>-252</v>
      </c>
      <c r="AN15" s="10">
        <v>-360</v>
      </c>
      <c r="AO15" s="10">
        <v>577</v>
      </c>
      <c r="AP15" s="10">
        <v>-29</v>
      </c>
      <c r="AQ15" s="10">
        <v>-325</v>
      </c>
      <c r="AR15" s="10">
        <v>264</v>
      </c>
      <c r="AS15" s="10">
        <v>225</v>
      </c>
      <c r="AT15" s="10">
        <v>-461</v>
      </c>
      <c r="AU15" s="9">
        <v>-1852</v>
      </c>
      <c r="AV15" s="9">
        <v>-253</v>
      </c>
      <c r="AW15" s="9">
        <v>817</v>
      </c>
      <c r="AX15" s="9">
        <v>573</v>
      </c>
      <c r="AY15" s="9">
        <v>-435</v>
      </c>
      <c r="AZ15" s="9">
        <v>-830</v>
      </c>
      <c r="BA15" s="9">
        <v>854</v>
      </c>
      <c r="BB15" s="9">
        <v>821</v>
      </c>
      <c r="BC15" s="9">
        <v>-54</v>
      </c>
      <c r="BD15" s="9">
        <v>-907</v>
      </c>
      <c r="BE15" s="9">
        <v>700</v>
      </c>
      <c r="BF15" s="9">
        <v>100</v>
      </c>
      <c r="BG15" s="9">
        <v>-84</v>
      </c>
      <c r="BH15" s="9">
        <v>-184</v>
      </c>
      <c r="BI15" s="9">
        <v>-530</v>
      </c>
      <c r="BJ15" s="9">
        <v>360</v>
      </c>
      <c r="BK15" s="9">
        <v>326</v>
      </c>
      <c r="BL15" s="9">
        <v>-1033</v>
      </c>
      <c r="BM15" s="9">
        <v>259</v>
      </c>
      <c r="BN15" s="20">
        <f>'Working Capital'!BM12-'Working Capital'!BN12</f>
        <v>1769.8220000000001</v>
      </c>
      <c r="BO15" s="20">
        <f>'Working Capital'!BN12-'Working Capital'!BO12</f>
        <v>-307.94400000000041</v>
      </c>
      <c r="BP15" s="20">
        <f>'Working Capital'!BO12-'Working Capital'!BP12</f>
        <v>-381.40700000000015</v>
      </c>
      <c r="BQ15" s="20">
        <f>'Working Capital'!BP12-'Working Capital'!BQ12</f>
        <v>-1059.473</v>
      </c>
      <c r="BR15" s="20">
        <f>'Working Capital'!BQ12-'Working Capital'!BR12</f>
        <v>680.70130000000063</v>
      </c>
      <c r="BS15" s="20">
        <f>'Working Capital'!BR12-'Working Capital'!BS12</f>
        <v>-366.8076400000009</v>
      </c>
      <c r="BT15" s="20">
        <f>'Working Capital'!BS12-'Working Capital'!BT12</f>
        <v>-454.56033999999909</v>
      </c>
      <c r="BU15" s="20">
        <f>'Working Capital'!BT12-'Working Capital'!BU12</f>
        <v>-1263.0110800000011</v>
      </c>
      <c r="BV15" s="20">
        <f>'Working Capital'!BU12-'Working Capital'!BV12</f>
        <v>1054.0353195000016</v>
      </c>
      <c r="BW15" s="20">
        <f>'Working Capital'!BV12-'Working Capital'!BW12</f>
        <v>-423.72980220000136</v>
      </c>
      <c r="BX15" s="20">
        <f>'Working Capital'!BW12-'Working Capital'!BX12</f>
        <v>-525.25335269999869</v>
      </c>
      <c r="BY15" s="20">
        <f>'Working Capital'!BX12-'Working Capital'!BY12</f>
        <v>-1460.7581041500016</v>
      </c>
      <c r="BZ15" s="20">
        <f>'Working Capital'!BY12-'Working Capital'!BZ12</f>
        <v>1411.0387128435013</v>
      </c>
      <c r="CA15" s="20">
        <f>'Working Capital'!BZ12-'Working Capital'!CA12</f>
        <v>-478.76580590999947</v>
      </c>
      <c r="CB15" s="20">
        <f>'Working Capital'!CA12-'Working Capital'!CB12</f>
        <v>-593.4686529315004</v>
      </c>
      <c r="CC15" s="20">
        <f>'Working Capital'!CB12-'Working Capital'!CC12</f>
        <v>-1652.5780421722502</v>
      </c>
      <c r="CD15" s="20">
        <f>'Working Capital'!CC12-'Working Capital'!CD12</f>
        <v>1770.6919469121822</v>
      </c>
      <c r="CE15" s="20">
        <f>'Working Capital'!CD12-'Working Capital'!CE12</f>
        <v>-531.3726735201617</v>
      </c>
      <c r="CF15" s="20">
        <f>'Working Capital'!CE12-'Working Capital'!CF12</f>
        <v>-658.75040428730426</v>
      </c>
      <c r="CG15" s="20">
        <f>'Working Capital'!CF12-'Working Capital'!CG12</f>
        <v>-1835.4917796477166</v>
      </c>
      <c r="CH15" s="20">
        <f>'Working Capital'!CG12-'Working Capital'!CH12</f>
        <v>2119.4059833640131</v>
      </c>
      <c r="CI15" s="20">
        <f>'Working Capital'!CH12-'Working Capital'!CI12</f>
        <v>-581.40047837681777</v>
      </c>
      <c r="CJ15" s="20">
        <f>'Working Capital'!CI12-'Working Capital'!CJ12</f>
        <v>-720.87040547586912</v>
      </c>
      <c r="CK15" s="20">
        <f>'Working Capital'!CJ12-'Working Capital'!CK12</f>
        <v>-2008.72527502505</v>
      </c>
      <c r="CL15" s="20"/>
      <c r="CM15" s="92">
        <f t="shared" si="38"/>
        <v>0</v>
      </c>
      <c r="CN15" s="13">
        <f t="shared" si="39"/>
        <v>-26</v>
      </c>
      <c r="CO15" s="92">
        <f t="shared" si="40"/>
        <v>145</v>
      </c>
      <c r="CP15" s="13">
        <f t="shared" si="41"/>
        <v>-30</v>
      </c>
      <c r="CQ15" s="92">
        <f t="shared" si="42"/>
        <v>-123</v>
      </c>
      <c r="CR15" s="13">
        <f t="shared" si="43"/>
        <v>-144</v>
      </c>
      <c r="CS15" s="92">
        <f t="shared" si="44"/>
        <v>-159</v>
      </c>
      <c r="CT15" s="13">
        <f t="shared" si="45"/>
        <v>-193</v>
      </c>
      <c r="CU15" s="92">
        <f t="shared" si="46"/>
        <v>-694</v>
      </c>
      <c r="CV15" s="92">
        <f t="shared" si="58"/>
        <v>49</v>
      </c>
      <c r="CW15" s="92">
        <f t="shared" si="47"/>
        <v>135</v>
      </c>
      <c r="CX15" s="92">
        <f t="shared" si="48"/>
        <v>-1749</v>
      </c>
      <c r="CY15" s="92">
        <f t="shared" si="49"/>
        <v>162</v>
      </c>
      <c r="CZ15" s="92">
        <f t="shared" si="50"/>
        <v>560</v>
      </c>
      <c r="DA15" s="92">
        <f t="shared" si="51"/>
        <v>-698</v>
      </c>
      <c r="DB15" s="13">
        <f t="shared" si="52"/>
        <v>-88</v>
      </c>
      <c r="DC15" s="92">
        <f t="shared" si="53"/>
        <v>20.997999999999593</v>
      </c>
      <c r="DD15" s="92">
        <f t="shared" si="54"/>
        <v>-1403.6777600000005</v>
      </c>
      <c r="DE15" s="92">
        <f t="shared" si="55"/>
        <v>-1355.70593955</v>
      </c>
      <c r="DF15" s="92">
        <f t="shared" si="56"/>
        <v>-1313.7737881702487</v>
      </c>
      <c r="DG15" s="92">
        <f t="shared" si="59"/>
        <v>-1254.9229105430004</v>
      </c>
      <c r="DH15" s="92">
        <f t="shared" si="57"/>
        <v>-1191.5901755137238</v>
      </c>
    </row>
    <row r="16" spans="1:112" x14ac:dyDescent="0.25">
      <c r="A16" s="4" t="s">
        <v>107</v>
      </c>
      <c r="B16" s="309"/>
      <c r="C16" s="309"/>
      <c r="D16" s="309"/>
      <c r="E16" s="309"/>
      <c r="F16" s="10">
        <v>-10</v>
      </c>
      <c r="G16" s="10">
        <v>5</v>
      </c>
      <c r="H16" s="10">
        <v>-19</v>
      </c>
      <c r="I16" s="10">
        <v>20</v>
      </c>
      <c r="J16" s="10">
        <v>-32</v>
      </c>
      <c r="K16" s="10">
        <v>-37</v>
      </c>
      <c r="L16" s="10">
        <v>9</v>
      </c>
      <c r="M16" s="9">
        <v>-38</v>
      </c>
      <c r="N16" s="10">
        <v>-36</v>
      </c>
      <c r="O16" s="10">
        <v>-8</v>
      </c>
      <c r="P16" s="10">
        <v>9</v>
      </c>
      <c r="Q16" s="9">
        <v>-34</v>
      </c>
      <c r="R16" s="10">
        <v>16</v>
      </c>
      <c r="S16" s="10">
        <v>2</v>
      </c>
      <c r="T16" s="10">
        <v>-176</v>
      </c>
      <c r="U16" s="9">
        <v>-58</v>
      </c>
      <c r="V16" s="9">
        <v>-32</v>
      </c>
      <c r="W16" s="10">
        <v>7</v>
      </c>
      <c r="X16" s="10">
        <v>29</v>
      </c>
      <c r="Y16" s="10">
        <v>-7</v>
      </c>
      <c r="Z16" s="10">
        <v>15</v>
      </c>
      <c r="AA16" s="9">
        <v>-11</v>
      </c>
      <c r="AB16" s="9">
        <v>42</v>
      </c>
      <c r="AC16" s="10">
        <v>-32</v>
      </c>
      <c r="AD16" s="10">
        <v>31</v>
      </c>
      <c r="AE16" s="10">
        <v>51</v>
      </c>
      <c r="AF16" s="10">
        <v>47</v>
      </c>
      <c r="AG16" s="10">
        <v>26</v>
      </c>
      <c r="AH16" s="10">
        <v>22</v>
      </c>
      <c r="AI16" s="10">
        <v>-77</v>
      </c>
      <c r="AJ16" s="10">
        <v>-40</v>
      </c>
      <c r="AK16" s="10">
        <v>-60</v>
      </c>
      <c r="AL16" s="10">
        <v>41</v>
      </c>
      <c r="AM16" s="10">
        <v>24</v>
      </c>
      <c r="AN16" s="10">
        <v>0</v>
      </c>
      <c r="AO16" s="10">
        <v>-26</v>
      </c>
      <c r="AP16" s="10">
        <v>-16</v>
      </c>
      <c r="AQ16" s="10">
        <v>3</v>
      </c>
      <c r="AR16" s="10">
        <v>6</v>
      </c>
      <c r="AS16" s="10">
        <v>-25</v>
      </c>
      <c r="AT16" s="10">
        <v>-10</v>
      </c>
      <c r="AU16" s="9">
        <v>-185</v>
      </c>
      <c r="AV16" s="9">
        <v>11</v>
      </c>
      <c r="AW16" s="9">
        <v>-165</v>
      </c>
      <c r="AX16" s="9">
        <v>-108</v>
      </c>
      <c r="AY16" s="9">
        <v>-25</v>
      </c>
      <c r="AZ16" s="9">
        <v>-27</v>
      </c>
      <c r="BA16" s="9">
        <v>54</v>
      </c>
      <c r="BB16" s="9">
        <v>30</v>
      </c>
      <c r="BC16" s="9">
        <v>37</v>
      </c>
      <c r="BD16" s="9">
        <v>-36</v>
      </c>
      <c r="BE16" s="9">
        <v>-111</v>
      </c>
      <c r="BF16" s="9">
        <v>-94</v>
      </c>
      <c r="BG16" s="9">
        <v>54</v>
      </c>
      <c r="BH16" s="9">
        <v>-29</v>
      </c>
      <c r="BI16" s="9">
        <v>-200</v>
      </c>
      <c r="BJ16" s="9">
        <v>-52</v>
      </c>
      <c r="BK16" s="9">
        <v>-190</v>
      </c>
      <c r="BL16" s="9">
        <v>33</v>
      </c>
      <c r="BM16" s="9">
        <v>-272</v>
      </c>
      <c r="BN16" s="20">
        <f>'Balance Sheet'!BM15-'Balance Sheet'!BN15</f>
        <v>-791.66856438152899</v>
      </c>
      <c r="BO16" s="20">
        <f>'Balance Sheet'!BN15-'Balance Sheet'!BO15</f>
        <v>-799.19959202619066</v>
      </c>
      <c r="BP16" s="20">
        <f>'Balance Sheet'!BO15-'Balance Sheet'!BP15</f>
        <v>-793.47543281834805</v>
      </c>
      <c r="BQ16" s="20">
        <f>'Balance Sheet'!BP15-'Balance Sheet'!BQ15</f>
        <v>-799.97293171714773</v>
      </c>
      <c r="BR16" s="20">
        <f>'Balance Sheet'!BQ15-'Balance Sheet'!BR15</f>
        <v>-854.25057478765666</v>
      </c>
      <c r="BS16" s="20">
        <f>'Balance Sheet'!BR15-'Balance Sheet'!BS15</f>
        <v>-862.37693597419457</v>
      </c>
      <c r="BT16" s="20">
        <f>'Balance Sheet'!BS15-'Balance Sheet'!BT15</f>
        <v>-856.20027756753734</v>
      </c>
      <c r="BU16" s="20">
        <f>'Balance Sheet'!BT15-'Balance Sheet'!BU15</f>
        <v>-863.21140876398204</v>
      </c>
      <c r="BV16" s="20">
        <f>'Balance Sheet'!BU15-'Balance Sheet'!BV15</f>
        <v>-879.12345368987917</v>
      </c>
      <c r="BW16" s="20">
        <f>'Balance Sheet'!BV15-'Balance Sheet'!BW15</f>
        <v>-887.48642694748378</v>
      </c>
      <c r="BX16" s="20">
        <f>'Balance Sheet'!BW15-'Balance Sheet'!BX15</f>
        <v>-881.12992520082116</v>
      </c>
      <c r="BY16" s="20">
        <f>'Balance Sheet'!BX15-'Balance Sheet'!BY15</f>
        <v>-888.34519675416232</v>
      </c>
      <c r="BZ16" s="20">
        <f>'Balance Sheet'!BY15-'Balance Sheet'!BZ15</f>
        <v>-855.26275963723674</v>
      </c>
      <c r="CA16" s="20">
        <f>'Balance Sheet'!BZ15-'Balance Sheet'!CA15</f>
        <v>-863.39874959069493</v>
      </c>
      <c r="CB16" s="20">
        <f>'Balance Sheet'!CA15-'Balance Sheet'!CB15</f>
        <v>-857.21477258192317</v>
      </c>
      <c r="CC16" s="20">
        <f>'Balance Sheet'!CB15-'Balance Sheet'!CC15</f>
        <v>-864.23421113102086</v>
      </c>
      <c r="CD16" s="20">
        <f>'Balance Sheet'!CC15-'Balance Sheet'!CD15</f>
        <v>-827.11685976966692</v>
      </c>
      <c r="CE16" s="20">
        <f>'Balance Sheet'!CD15-'Balance Sheet'!CE15</f>
        <v>-834.9851018807567</v>
      </c>
      <c r="CF16" s="20">
        <f>'Balance Sheet'!CE15-'Balance Sheet'!CF15</f>
        <v>-829.00463378864151</v>
      </c>
      <c r="CG16" s="20">
        <f>'Balance Sheet'!CF15-'Balance Sheet'!CG15</f>
        <v>-835.79306916087808</v>
      </c>
      <c r="CH16" s="20">
        <f>'Balance Sheet'!CG15-'Balance Sheet'!CH15</f>
        <v>-815.31002283183989</v>
      </c>
      <c r="CI16" s="20">
        <f>'Balance Sheet'!CH15-'Balance Sheet'!CI15</f>
        <v>-823.06594822431725</v>
      </c>
      <c r="CJ16" s="20">
        <f>'Balance Sheet'!CI15-'Balance Sheet'!CJ15</f>
        <v>-817.1708494615159</v>
      </c>
      <c r="CK16" s="20">
        <f>'Balance Sheet'!CJ15-'Balance Sheet'!CK15</f>
        <v>-823.86238202182358</v>
      </c>
      <c r="CL16" s="20"/>
      <c r="CM16" s="92">
        <f t="shared" si="38"/>
        <v>0</v>
      </c>
      <c r="CN16" s="13">
        <f t="shared" si="39"/>
        <v>-4</v>
      </c>
      <c r="CO16" s="92">
        <f t="shared" si="40"/>
        <v>-98</v>
      </c>
      <c r="CP16" s="13">
        <f t="shared" si="41"/>
        <v>-69</v>
      </c>
      <c r="CQ16" s="92">
        <f t="shared" si="42"/>
        <v>-216</v>
      </c>
      <c r="CR16" s="13">
        <f t="shared" si="43"/>
        <v>-3</v>
      </c>
      <c r="CS16" s="92">
        <f t="shared" si="44"/>
        <v>14</v>
      </c>
      <c r="CT16" s="13">
        <f t="shared" si="45"/>
        <v>155</v>
      </c>
      <c r="CU16" s="92">
        <f t="shared" si="46"/>
        <v>-155</v>
      </c>
      <c r="CV16" s="92">
        <f t="shared" si="58"/>
        <v>39</v>
      </c>
      <c r="CW16" s="92">
        <f t="shared" si="47"/>
        <v>-32</v>
      </c>
      <c r="CX16" s="92">
        <f t="shared" si="48"/>
        <v>-349</v>
      </c>
      <c r="CY16" s="92">
        <f t="shared" si="49"/>
        <v>-106</v>
      </c>
      <c r="CZ16" s="92">
        <f t="shared" si="50"/>
        <v>-80</v>
      </c>
      <c r="DA16" s="92">
        <f t="shared" si="51"/>
        <v>-269</v>
      </c>
      <c r="DB16" s="13">
        <f t="shared" si="52"/>
        <v>-481</v>
      </c>
      <c r="DC16" s="92">
        <f t="shared" si="53"/>
        <v>-3184.3165209432154</v>
      </c>
      <c r="DD16" s="92">
        <f t="shared" si="54"/>
        <v>-3436.0391970933706</v>
      </c>
      <c r="DE16" s="92">
        <f t="shared" si="55"/>
        <v>-3536.0850025923464</v>
      </c>
      <c r="DF16" s="92">
        <f t="shared" si="56"/>
        <v>-3440.1104929408757</v>
      </c>
      <c r="DG16" s="92">
        <f t="shared" si="59"/>
        <v>-3326.8996645999432</v>
      </c>
      <c r="DH16" s="92">
        <f t="shared" si="57"/>
        <v>-3279.4092025394966</v>
      </c>
    </row>
    <row r="17" spans="1:112" x14ac:dyDescent="0.25">
      <c r="A17" s="4" t="s">
        <v>108</v>
      </c>
      <c r="B17" s="309"/>
      <c r="C17" s="309"/>
      <c r="D17" s="309"/>
      <c r="E17" s="309"/>
      <c r="F17" s="10">
        <v>0</v>
      </c>
      <c r="G17" s="10">
        <v>0</v>
      </c>
      <c r="H17" s="10">
        <v>0</v>
      </c>
      <c r="I17" s="10">
        <v>0</v>
      </c>
      <c r="J17" s="10">
        <v>0</v>
      </c>
      <c r="K17" s="10">
        <v>0</v>
      </c>
      <c r="L17" s="10">
        <v>0</v>
      </c>
      <c r="M17" s="9">
        <v>0</v>
      </c>
      <c r="N17" s="10">
        <v>0</v>
      </c>
      <c r="O17" s="10">
        <v>0</v>
      </c>
      <c r="P17" s="10">
        <v>0</v>
      </c>
      <c r="Q17" s="9">
        <v>0</v>
      </c>
      <c r="R17" s="10">
        <v>0</v>
      </c>
      <c r="S17" s="10">
        <v>0</v>
      </c>
      <c r="T17" s="10">
        <v>0</v>
      </c>
      <c r="U17" s="9">
        <v>0</v>
      </c>
      <c r="V17" s="9">
        <v>0</v>
      </c>
      <c r="W17" s="10">
        <v>0</v>
      </c>
      <c r="X17" s="10">
        <v>0</v>
      </c>
      <c r="Y17" s="10">
        <v>0</v>
      </c>
      <c r="Z17" s="10">
        <v>0</v>
      </c>
      <c r="AA17" s="9">
        <v>0</v>
      </c>
      <c r="AB17" s="9">
        <v>0</v>
      </c>
      <c r="AC17" s="10">
        <v>0</v>
      </c>
      <c r="AD17" s="10">
        <v>0</v>
      </c>
      <c r="AE17" s="10">
        <v>0</v>
      </c>
      <c r="AF17" s="10">
        <v>0</v>
      </c>
      <c r="AG17" s="10">
        <v>0</v>
      </c>
      <c r="AH17" s="10">
        <v>0</v>
      </c>
      <c r="AI17" s="10">
        <v>0</v>
      </c>
      <c r="AJ17" s="10">
        <v>0</v>
      </c>
      <c r="AK17" s="10">
        <v>0</v>
      </c>
      <c r="AL17" s="10">
        <v>-1190</v>
      </c>
      <c r="AM17" s="10">
        <v>-521</v>
      </c>
      <c r="AN17" s="10">
        <v>-1179</v>
      </c>
      <c r="AO17" s="10">
        <v>0</v>
      </c>
      <c r="AP17" s="10">
        <v>0</v>
      </c>
      <c r="AQ17" s="10">
        <v>0</v>
      </c>
      <c r="AR17" s="10">
        <v>0</v>
      </c>
      <c r="AS17" s="10">
        <v>0</v>
      </c>
      <c r="AT17" s="10">
        <v>0</v>
      </c>
      <c r="AU17" s="9">
        <v>0</v>
      </c>
      <c r="AV17" s="9">
        <v>0</v>
      </c>
      <c r="AW17" s="9">
        <v>0</v>
      </c>
      <c r="AX17" s="9">
        <v>0</v>
      </c>
      <c r="AY17" s="9">
        <v>0</v>
      </c>
      <c r="AZ17" s="9">
        <v>0</v>
      </c>
      <c r="BA17" s="9">
        <v>0</v>
      </c>
      <c r="BB17" s="9">
        <v>0</v>
      </c>
      <c r="BC17" s="9">
        <v>0</v>
      </c>
      <c r="BD17" s="9">
        <v>0</v>
      </c>
      <c r="BE17" s="9">
        <v>0</v>
      </c>
      <c r="BF17" s="9">
        <v>0</v>
      </c>
      <c r="BG17" s="9">
        <v>0</v>
      </c>
      <c r="BH17" s="9">
        <v>0</v>
      </c>
      <c r="BI17" s="9">
        <v>0</v>
      </c>
      <c r="BJ17" s="9">
        <v>0</v>
      </c>
      <c r="BK17" s="9">
        <v>0</v>
      </c>
      <c r="BL17" s="9">
        <v>0</v>
      </c>
      <c r="BM17" s="9">
        <v>0</v>
      </c>
      <c r="BN17" s="20">
        <f>'Working Capital'!BM13-'Working Capital'!BN13</f>
        <v>0</v>
      </c>
      <c r="BO17" s="20">
        <f>'Working Capital'!BN13-'Working Capital'!BO13</f>
        <v>0</v>
      </c>
      <c r="BP17" s="20">
        <f>'Working Capital'!BO13-'Working Capital'!BP13</f>
        <v>0</v>
      </c>
      <c r="BQ17" s="20">
        <f>'Working Capital'!BP13-'Working Capital'!BQ13</f>
        <v>0</v>
      </c>
      <c r="BR17" s="20">
        <f>'Working Capital'!BQ13-'Working Capital'!BR13</f>
        <v>0</v>
      </c>
      <c r="BS17" s="20">
        <f>'Working Capital'!BR13-'Working Capital'!BS13</f>
        <v>0</v>
      </c>
      <c r="BT17" s="20">
        <f>'Working Capital'!BS13-'Working Capital'!BT13</f>
        <v>0</v>
      </c>
      <c r="BU17" s="20">
        <f>'Working Capital'!BT13-'Working Capital'!BU13</f>
        <v>0</v>
      </c>
      <c r="BV17" s="20">
        <f>'Working Capital'!BU13-'Working Capital'!BV13</f>
        <v>0</v>
      </c>
      <c r="BW17" s="20">
        <f>'Working Capital'!BV13-'Working Capital'!BW13</f>
        <v>0</v>
      </c>
      <c r="BX17" s="20">
        <f>'Working Capital'!BW13-'Working Capital'!BX13</f>
        <v>0</v>
      </c>
      <c r="BY17" s="20">
        <f>'Working Capital'!BX13-'Working Capital'!BY13</f>
        <v>0</v>
      </c>
      <c r="BZ17" s="20">
        <f>'Working Capital'!BY13-'Working Capital'!BZ13</f>
        <v>0</v>
      </c>
      <c r="CA17" s="20">
        <f>'Working Capital'!BZ13-'Working Capital'!CA13</f>
        <v>0</v>
      </c>
      <c r="CB17" s="20">
        <f>'Working Capital'!CA13-'Working Capital'!CB13</f>
        <v>0</v>
      </c>
      <c r="CC17" s="20">
        <f>'Working Capital'!CB13-'Working Capital'!CC13</f>
        <v>0</v>
      </c>
      <c r="CD17" s="20">
        <f>'Working Capital'!CC13-'Working Capital'!CD13</f>
        <v>0</v>
      </c>
      <c r="CE17" s="20">
        <f>'Working Capital'!CD13-'Working Capital'!CE13</f>
        <v>0</v>
      </c>
      <c r="CF17" s="20">
        <f>'Working Capital'!CE13-'Working Capital'!CF13</f>
        <v>0</v>
      </c>
      <c r="CG17" s="20">
        <f>'Working Capital'!CF13-'Working Capital'!CG13</f>
        <v>0</v>
      </c>
      <c r="CH17" s="20">
        <f>'Working Capital'!CG13-'Working Capital'!CH13</f>
        <v>0</v>
      </c>
      <c r="CI17" s="20">
        <f>'Working Capital'!CH13-'Working Capital'!CI13</f>
        <v>0</v>
      </c>
      <c r="CJ17" s="20">
        <f>'Working Capital'!CI13-'Working Capital'!CJ13</f>
        <v>0</v>
      </c>
      <c r="CK17" s="20">
        <f>'Working Capital'!CJ13-'Working Capital'!CK13</f>
        <v>0</v>
      </c>
      <c r="CL17" s="20"/>
      <c r="CM17" s="92">
        <f t="shared" si="38"/>
        <v>0</v>
      </c>
      <c r="CN17" s="13">
        <f t="shared" si="39"/>
        <v>0</v>
      </c>
      <c r="CO17" s="92">
        <f t="shared" si="40"/>
        <v>0</v>
      </c>
      <c r="CP17" s="13">
        <f t="shared" si="41"/>
        <v>0</v>
      </c>
      <c r="CQ17" s="92">
        <f t="shared" si="42"/>
        <v>0</v>
      </c>
      <c r="CR17" s="13">
        <f t="shared" si="43"/>
        <v>0</v>
      </c>
      <c r="CS17" s="92">
        <f t="shared" si="44"/>
        <v>0</v>
      </c>
      <c r="CT17" s="13">
        <f t="shared" si="45"/>
        <v>0</v>
      </c>
      <c r="CU17" s="92">
        <f t="shared" si="46"/>
        <v>0</v>
      </c>
      <c r="CV17" s="92">
        <f t="shared" si="58"/>
        <v>-2890</v>
      </c>
      <c r="CW17" s="92">
        <f t="shared" si="47"/>
        <v>0</v>
      </c>
      <c r="CX17" s="92">
        <f t="shared" si="48"/>
        <v>0</v>
      </c>
      <c r="CY17" s="92">
        <f t="shared" si="49"/>
        <v>0</v>
      </c>
      <c r="CZ17" s="92">
        <f t="shared" si="50"/>
        <v>0</v>
      </c>
      <c r="DA17" s="92">
        <f t="shared" si="51"/>
        <v>0</v>
      </c>
      <c r="DB17" s="13">
        <f t="shared" si="52"/>
        <v>0</v>
      </c>
      <c r="DC17" s="92">
        <f t="shared" si="53"/>
        <v>0</v>
      </c>
      <c r="DD17" s="92">
        <f t="shared" si="54"/>
        <v>0</v>
      </c>
      <c r="DE17" s="92">
        <f t="shared" si="55"/>
        <v>0</v>
      </c>
      <c r="DF17" s="92">
        <f t="shared" si="56"/>
        <v>0</v>
      </c>
      <c r="DG17" s="92">
        <f t="shared" si="59"/>
        <v>0</v>
      </c>
      <c r="DH17" s="92">
        <f t="shared" si="57"/>
        <v>0</v>
      </c>
    </row>
    <row r="18" spans="1:112" x14ac:dyDescent="0.25">
      <c r="A18" s="4" t="s">
        <v>109</v>
      </c>
      <c r="B18" s="309"/>
      <c r="C18" s="309"/>
      <c r="D18" s="309"/>
      <c r="E18" s="309"/>
      <c r="F18" s="10">
        <v>-3</v>
      </c>
      <c r="G18" s="10">
        <v>10</v>
      </c>
      <c r="H18" s="10">
        <v>29</v>
      </c>
      <c r="I18" s="10">
        <v>-30</v>
      </c>
      <c r="J18" s="10">
        <v>-3</v>
      </c>
      <c r="K18" s="10">
        <v>-5</v>
      </c>
      <c r="L18" s="10">
        <v>28</v>
      </c>
      <c r="M18" s="9">
        <v>-19</v>
      </c>
      <c r="N18" s="10">
        <v>1</v>
      </c>
      <c r="O18" s="10">
        <v>1</v>
      </c>
      <c r="P18" s="10">
        <v>-19</v>
      </c>
      <c r="Q18" s="9">
        <v>43</v>
      </c>
      <c r="R18" s="10">
        <v>-10</v>
      </c>
      <c r="S18" s="10">
        <v>79</v>
      </c>
      <c r="T18" s="10">
        <v>-57</v>
      </c>
      <c r="U18" s="9">
        <v>19</v>
      </c>
      <c r="V18" s="9">
        <v>-15</v>
      </c>
      <c r="W18" s="10">
        <v>31</v>
      </c>
      <c r="X18" s="10">
        <v>-9</v>
      </c>
      <c r="Y18" s="10">
        <v>11</v>
      </c>
      <c r="Z18" s="10">
        <v>2</v>
      </c>
      <c r="AA18" s="9">
        <v>-41</v>
      </c>
      <c r="AB18" s="9">
        <v>18</v>
      </c>
      <c r="AC18" s="10">
        <v>35</v>
      </c>
      <c r="AD18" s="10">
        <v>-10</v>
      </c>
      <c r="AE18" s="10">
        <v>-28</v>
      </c>
      <c r="AF18" s="10">
        <v>31</v>
      </c>
      <c r="AG18" s="10">
        <v>50</v>
      </c>
      <c r="AH18" s="10">
        <v>1</v>
      </c>
      <c r="AI18" s="10">
        <v>49</v>
      </c>
      <c r="AJ18" s="10">
        <v>37</v>
      </c>
      <c r="AK18" s="10">
        <v>133</v>
      </c>
      <c r="AL18" s="10">
        <v>-96</v>
      </c>
      <c r="AM18" s="10">
        <v>8</v>
      </c>
      <c r="AN18" s="10">
        <v>89</v>
      </c>
      <c r="AO18" s="10">
        <v>112</v>
      </c>
      <c r="AP18" s="10">
        <v>-44</v>
      </c>
      <c r="AQ18" s="10">
        <v>-56</v>
      </c>
      <c r="AR18" s="10">
        <v>139</v>
      </c>
      <c r="AS18" s="10">
        <v>-56</v>
      </c>
      <c r="AT18" s="10">
        <v>-250</v>
      </c>
      <c r="AU18" s="9">
        <v>116</v>
      </c>
      <c r="AV18" s="9">
        <v>694</v>
      </c>
      <c r="AW18" s="9">
        <v>876</v>
      </c>
      <c r="AX18" s="9">
        <v>-882</v>
      </c>
      <c r="AY18" s="9">
        <v>237</v>
      </c>
      <c r="AZ18" s="9">
        <v>-22</v>
      </c>
      <c r="BA18" s="9">
        <v>876</v>
      </c>
      <c r="BB18" s="9">
        <v>-1104</v>
      </c>
      <c r="BC18" s="9">
        <v>-51</v>
      </c>
      <c r="BD18" s="9">
        <v>611</v>
      </c>
      <c r="BE18" s="9">
        <v>595</v>
      </c>
      <c r="BF18" s="9">
        <v>-1112</v>
      </c>
      <c r="BG18" s="9">
        <v>250</v>
      </c>
      <c r="BH18" s="9">
        <v>667</v>
      </c>
      <c r="BI18" s="9">
        <v>568</v>
      </c>
      <c r="BJ18" s="9">
        <v>-1034</v>
      </c>
      <c r="BK18" s="9">
        <v>460</v>
      </c>
      <c r="BL18" s="9">
        <v>-63</v>
      </c>
      <c r="BM18" s="9">
        <v>623</v>
      </c>
      <c r="BN18" s="20">
        <f>'Working Capital'!BN16-'Working Capital'!BM16</f>
        <v>6533.074924472503</v>
      </c>
      <c r="BO18" s="20">
        <f>'Working Capital'!BO16-'Working Capital'!BN16</f>
        <v>2069.6861585052484</v>
      </c>
      <c r="BP18" s="20">
        <f>'Working Capital'!BP16-'Working Capital'!BO16</f>
        <v>-4401.2869501149016</v>
      </c>
      <c r="BQ18" s="20">
        <f>'Working Capital'!BQ16-'Working Capital'!BP16</f>
        <v>1785.2668449637713</v>
      </c>
      <c r="BR18" s="20">
        <f>'Working Capital'!BR16-'Working Capital'!BQ16</f>
        <v>6487.877053580034</v>
      </c>
      <c r="BS18" s="20">
        <f>'Working Capital'!BS16-'Working Capital'!BR16</f>
        <v>2870.3849486365725</v>
      </c>
      <c r="BT18" s="20">
        <f>'Working Capital'!BT16-'Working Capital'!BS16</f>
        <v>-6106.5095538668793</v>
      </c>
      <c r="BU18" s="20">
        <f>'Working Capital'!BU16-'Working Capital'!BT16</f>
        <v>2446.4915885675618</v>
      </c>
      <c r="BV18" s="20">
        <f>'Working Capital'!BV16-'Working Capital'!BU16</f>
        <v>7121.3264545156162</v>
      </c>
      <c r="BW18" s="20">
        <f>'Working Capital'!BW16-'Working Capital'!BV16</f>
        <v>3724.5670749524506</v>
      </c>
      <c r="BX18" s="20">
        <f>'Working Capital'!BX16-'Working Capital'!BW16</f>
        <v>-7924.5016517945769</v>
      </c>
      <c r="BY18" s="20">
        <f>'Working Capital'!BY16-'Working Capital'!BX16</f>
        <v>3152.3083589520356</v>
      </c>
      <c r="BZ18" s="20">
        <f>'Working Capital'!BZ16-'Working Capital'!BY16</f>
        <v>7379.981077489927</v>
      </c>
      <c r="CA18" s="20">
        <f>'Working Capital'!CA16-'Working Capital'!BZ16</f>
        <v>4578.450487997492</v>
      </c>
      <c r="CB18" s="20">
        <f>'Working Capital'!CB16-'Working Capital'!CA16</f>
        <v>-9743.6223098276168</v>
      </c>
      <c r="CC18" s="20">
        <f>'Working Capital'!CC16-'Working Capital'!CB16</f>
        <v>3858.6584626735312</v>
      </c>
      <c r="CD18" s="20">
        <f>'Working Capital'!CD16-'Working Capital'!CC16</f>
        <v>7211.7484521159604</v>
      </c>
      <c r="CE18" s="20">
        <f>'Working Capital'!CE16-'Working Capital'!CD16</f>
        <v>5374.7916407164885</v>
      </c>
      <c r="CF18" s="20">
        <f>'Working Capital'!CF16-'Working Capital'!CE16</f>
        <v>-11439.505530942246</v>
      </c>
      <c r="CG18" s="20">
        <f>'Working Capital'!CG16-'Working Capital'!CF16</f>
        <v>4517.7281143142754</v>
      </c>
      <c r="CH18" s="20">
        <f>'Working Capital'!CH16-'Working Capital'!CG16</f>
        <v>6130.4646365059598</v>
      </c>
      <c r="CI18" s="20">
        <f>'Working Capital'!CI16-'Working Capital'!CH16</f>
        <v>5992.6735365740169</v>
      </c>
      <c r="CJ18" s="20">
        <f>'Working Capital'!CJ16-'Working Capital'!CI16</f>
        <v>-12753.806001582234</v>
      </c>
      <c r="CK18" s="20">
        <f>'Working Capital'!CK16-'Working Capital'!CJ16</f>
        <v>5033.0752443446545</v>
      </c>
      <c r="CL18" s="20"/>
      <c r="CM18" s="92">
        <f t="shared" si="38"/>
        <v>0</v>
      </c>
      <c r="CN18" s="13">
        <f t="shared" si="39"/>
        <v>6</v>
      </c>
      <c r="CO18" s="92">
        <f t="shared" si="40"/>
        <v>1</v>
      </c>
      <c r="CP18" s="13">
        <f t="shared" si="41"/>
        <v>26</v>
      </c>
      <c r="CQ18" s="92">
        <f t="shared" si="42"/>
        <v>31</v>
      </c>
      <c r="CR18" s="13">
        <f t="shared" si="43"/>
        <v>18</v>
      </c>
      <c r="CS18" s="92">
        <f t="shared" si="44"/>
        <v>14</v>
      </c>
      <c r="CT18" s="13">
        <f t="shared" si="45"/>
        <v>43</v>
      </c>
      <c r="CU18" s="92">
        <f t="shared" si="46"/>
        <v>220</v>
      </c>
      <c r="CV18" s="92">
        <f t="shared" si="58"/>
        <v>113</v>
      </c>
      <c r="CW18" s="92">
        <f t="shared" si="47"/>
        <v>-17</v>
      </c>
      <c r="CX18" s="92">
        <f t="shared" si="48"/>
        <v>1436</v>
      </c>
      <c r="CY18" s="92">
        <f t="shared" si="49"/>
        <v>209</v>
      </c>
      <c r="CZ18" s="92">
        <f t="shared" si="50"/>
        <v>51</v>
      </c>
      <c r="DA18" s="92">
        <f t="shared" si="51"/>
        <v>373</v>
      </c>
      <c r="DB18" s="13">
        <f t="shared" si="52"/>
        <v>-14</v>
      </c>
      <c r="DC18" s="92">
        <f t="shared" si="53"/>
        <v>5986.740977826621</v>
      </c>
      <c r="DD18" s="92">
        <f t="shared" si="54"/>
        <v>5698.2440369172891</v>
      </c>
      <c r="DE18" s="92">
        <f t="shared" si="55"/>
        <v>6073.7002366255256</v>
      </c>
      <c r="DF18" s="92">
        <f t="shared" si="56"/>
        <v>6073.4677183333333</v>
      </c>
      <c r="DG18" s="92">
        <f t="shared" si="59"/>
        <v>5664.7626762044783</v>
      </c>
      <c r="DH18" s="92">
        <f t="shared" si="57"/>
        <v>4402.4074158423973</v>
      </c>
    </row>
    <row r="19" spans="1:112" x14ac:dyDescent="0.25">
      <c r="A19" s="4" t="s">
        <v>110</v>
      </c>
      <c r="B19" s="309"/>
      <c r="C19" s="309"/>
      <c r="D19" s="309"/>
      <c r="E19" s="309"/>
      <c r="F19" s="10">
        <v>24</v>
      </c>
      <c r="G19" s="10">
        <v>14</v>
      </c>
      <c r="H19" s="10">
        <v>53</v>
      </c>
      <c r="I19" s="10">
        <v>5</v>
      </c>
      <c r="J19" s="10">
        <v>7</v>
      </c>
      <c r="K19" s="10">
        <v>-22</v>
      </c>
      <c r="L19" s="10">
        <v>-1</v>
      </c>
      <c r="M19" s="9">
        <v>14</v>
      </c>
      <c r="N19" s="10">
        <v>21</v>
      </c>
      <c r="O19" s="10">
        <v>-18</v>
      </c>
      <c r="P19" s="10">
        <v>-1</v>
      </c>
      <c r="Q19" s="9">
        <v>10</v>
      </c>
      <c r="R19" s="10">
        <v>7</v>
      </c>
      <c r="S19" s="10">
        <v>-12</v>
      </c>
      <c r="T19" s="10">
        <v>-17</v>
      </c>
      <c r="U19" s="9">
        <v>-6</v>
      </c>
      <c r="V19" s="9">
        <v>-13</v>
      </c>
      <c r="W19" s="10">
        <v>-6</v>
      </c>
      <c r="X19" s="10">
        <v>59</v>
      </c>
      <c r="Y19" s="10">
        <v>-23</v>
      </c>
      <c r="Z19" s="10">
        <v>-3</v>
      </c>
      <c r="AA19" s="9">
        <v>17</v>
      </c>
      <c r="AB19" s="9">
        <v>6</v>
      </c>
      <c r="AC19" s="10">
        <v>47</v>
      </c>
      <c r="AD19" s="10">
        <v>-3</v>
      </c>
      <c r="AE19" s="10">
        <v>-7</v>
      </c>
      <c r="AF19" s="10">
        <v>32</v>
      </c>
      <c r="AG19" s="10">
        <v>73</v>
      </c>
      <c r="AH19" s="10">
        <v>2</v>
      </c>
      <c r="AI19" s="10">
        <v>51</v>
      </c>
      <c r="AJ19" s="10">
        <v>63</v>
      </c>
      <c r="AK19" s="10">
        <v>41</v>
      </c>
      <c r="AL19" s="10">
        <v>-1</v>
      </c>
      <c r="AM19" s="10">
        <v>20</v>
      </c>
      <c r="AN19" s="10">
        <v>39</v>
      </c>
      <c r="AO19" s="10">
        <v>289</v>
      </c>
      <c r="AP19" s="10">
        <v>-169</v>
      </c>
      <c r="AQ19" s="10">
        <v>11</v>
      </c>
      <c r="AR19" s="10">
        <v>58</v>
      </c>
      <c r="AS19" s="10">
        <v>278</v>
      </c>
      <c r="AT19" s="10">
        <v>-72</v>
      </c>
      <c r="AU19" s="9">
        <v>-61</v>
      </c>
      <c r="AV19" s="9">
        <v>-30</v>
      </c>
      <c r="AW19" s="9">
        <v>151</v>
      </c>
      <c r="AX19" s="9">
        <v>-105</v>
      </c>
      <c r="AY19" s="9">
        <v>73</v>
      </c>
      <c r="AZ19" s="9">
        <v>20</v>
      </c>
      <c r="BA19" s="9">
        <v>102</v>
      </c>
      <c r="BB19" s="9">
        <v>-240</v>
      </c>
      <c r="BC19" s="9">
        <v>-116</v>
      </c>
      <c r="BD19" s="9">
        <v>9</v>
      </c>
      <c r="BE19" s="9">
        <v>76</v>
      </c>
      <c r="BF19" s="9">
        <v>0</v>
      </c>
      <c r="BG19" s="9">
        <v>0</v>
      </c>
      <c r="BH19" s="9">
        <v>0</v>
      </c>
      <c r="BI19" s="9">
        <v>0</v>
      </c>
      <c r="BJ19" s="9">
        <v>0</v>
      </c>
      <c r="BK19" s="9">
        <v>0</v>
      </c>
      <c r="BL19" s="9">
        <v>0</v>
      </c>
      <c r="BM19" s="9">
        <v>0</v>
      </c>
      <c r="BN19" s="20">
        <f>'Working Capital'!BN17-'Working Capital'!BM17</f>
        <v>0</v>
      </c>
      <c r="BO19" s="20">
        <f>'Working Capital'!BO17-'Working Capital'!BN17</f>
        <v>0</v>
      </c>
      <c r="BP19" s="20">
        <f>'Working Capital'!BP17-'Working Capital'!BO17</f>
        <v>0</v>
      </c>
      <c r="BQ19" s="20">
        <f>'Working Capital'!BQ17-'Working Capital'!BP17</f>
        <v>0</v>
      </c>
      <c r="BR19" s="20">
        <f>'Working Capital'!BR17-'Working Capital'!BQ17</f>
        <v>0</v>
      </c>
      <c r="BS19" s="20">
        <f>'Working Capital'!BS17-'Working Capital'!BR17</f>
        <v>0</v>
      </c>
      <c r="BT19" s="20">
        <f>'Working Capital'!BT17-'Working Capital'!BS17</f>
        <v>0</v>
      </c>
      <c r="BU19" s="20">
        <f>'Working Capital'!BU17-'Working Capital'!BT17</f>
        <v>0</v>
      </c>
      <c r="BV19" s="20">
        <f>'Working Capital'!BV17-'Working Capital'!BU17</f>
        <v>0</v>
      </c>
      <c r="BW19" s="20">
        <f>'Working Capital'!BW17-'Working Capital'!BV17</f>
        <v>0</v>
      </c>
      <c r="BX19" s="20">
        <f>'Working Capital'!BX17-'Working Capital'!BW17</f>
        <v>0</v>
      </c>
      <c r="BY19" s="20">
        <f>'Working Capital'!BY17-'Working Capital'!BX17</f>
        <v>0</v>
      </c>
      <c r="BZ19" s="20">
        <f>'Working Capital'!BZ17-'Working Capital'!BY17</f>
        <v>0</v>
      </c>
      <c r="CA19" s="20">
        <f>'Working Capital'!CA17-'Working Capital'!BZ17</f>
        <v>0</v>
      </c>
      <c r="CB19" s="20">
        <f>'Working Capital'!CB17-'Working Capital'!CA17</f>
        <v>0</v>
      </c>
      <c r="CC19" s="20">
        <f>'Working Capital'!CC17-'Working Capital'!CB17</f>
        <v>0</v>
      </c>
      <c r="CD19" s="20">
        <f>'Working Capital'!CD17-'Working Capital'!CC17</f>
        <v>0</v>
      </c>
      <c r="CE19" s="20">
        <f>'Working Capital'!CE17-'Working Capital'!CD17</f>
        <v>0</v>
      </c>
      <c r="CF19" s="20">
        <f>'Working Capital'!CF17-'Working Capital'!CE17</f>
        <v>0</v>
      </c>
      <c r="CG19" s="20">
        <f>'Working Capital'!CG17-'Working Capital'!CF17</f>
        <v>0</v>
      </c>
      <c r="CH19" s="20">
        <f>'Working Capital'!CH17-'Working Capital'!CG17</f>
        <v>0</v>
      </c>
      <c r="CI19" s="20">
        <f>'Working Capital'!CI17-'Working Capital'!CH17</f>
        <v>0</v>
      </c>
      <c r="CJ19" s="20">
        <f>'Working Capital'!CJ17-'Working Capital'!CI17</f>
        <v>0</v>
      </c>
      <c r="CK19" s="20">
        <f>'Working Capital'!CK17-'Working Capital'!CJ17</f>
        <v>0</v>
      </c>
      <c r="CL19" s="20"/>
      <c r="CM19" s="92">
        <f t="shared" si="38"/>
        <v>0</v>
      </c>
      <c r="CN19" s="13">
        <f t="shared" si="39"/>
        <v>96</v>
      </c>
      <c r="CO19" s="92">
        <f t="shared" si="40"/>
        <v>-2</v>
      </c>
      <c r="CP19" s="13">
        <f t="shared" si="41"/>
        <v>12</v>
      </c>
      <c r="CQ19" s="92">
        <f t="shared" si="42"/>
        <v>-28</v>
      </c>
      <c r="CR19" s="13">
        <f t="shared" si="43"/>
        <v>17</v>
      </c>
      <c r="CS19" s="92">
        <f t="shared" si="44"/>
        <v>67</v>
      </c>
      <c r="CT19" s="13">
        <f t="shared" si="45"/>
        <v>95</v>
      </c>
      <c r="CU19" s="92">
        <f t="shared" si="46"/>
        <v>157</v>
      </c>
      <c r="CV19" s="92">
        <f t="shared" si="58"/>
        <v>347</v>
      </c>
      <c r="CW19" s="92">
        <f t="shared" si="47"/>
        <v>178</v>
      </c>
      <c r="CX19" s="92">
        <f t="shared" si="48"/>
        <v>-12</v>
      </c>
      <c r="CY19" s="92">
        <f t="shared" si="49"/>
        <v>90</v>
      </c>
      <c r="CZ19" s="92">
        <f t="shared" si="50"/>
        <v>-271</v>
      </c>
      <c r="DA19" s="92">
        <f t="shared" si="51"/>
        <v>0</v>
      </c>
      <c r="DB19" s="13">
        <f t="shared" si="52"/>
        <v>0</v>
      </c>
      <c r="DC19" s="92">
        <f t="shared" si="53"/>
        <v>0</v>
      </c>
      <c r="DD19" s="92">
        <f t="shared" si="54"/>
        <v>0</v>
      </c>
      <c r="DE19" s="92">
        <f t="shared" si="55"/>
        <v>0</v>
      </c>
      <c r="DF19" s="92">
        <f t="shared" si="56"/>
        <v>0</v>
      </c>
      <c r="DG19" s="92">
        <f t="shared" si="59"/>
        <v>0</v>
      </c>
      <c r="DH19" s="92">
        <f t="shared" si="57"/>
        <v>0</v>
      </c>
    </row>
    <row r="20" spans="1:112" x14ac:dyDescent="0.25">
      <c r="A20" s="4" t="s">
        <v>111</v>
      </c>
      <c r="B20" s="309"/>
      <c r="C20" s="309"/>
      <c r="D20" s="309"/>
      <c r="E20" s="309"/>
      <c r="F20" s="10">
        <v>6</v>
      </c>
      <c r="G20" s="10">
        <v>-27</v>
      </c>
      <c r="H20" s="10">
        <v>12</v>
      </c>
      <c r="I20" s="10">
        <v>46</v>
      </c>
      <c r="J20" s="10">
        <v>2</v>
      </c>
      <c r="K20" s="10">
        <v>224</v>
      </c>
      <c r="L20" s="10">
        <v>-27</v>
      </c>
      <c r="M20" s="9">
        <v>-2</v>
      </c>
      <c r="N20" s="10">
        <v>-33</v>
      </c>
      <c r="O20" s="10">
        <v>42</v>
      </c>
      <c r="P20" s="10">
        <v>-114</v>
      </c>
      <c r="Q20" s="9">
        <v>67</v>
      </c>
      <c r="R20" s="10">
        <v>-27</v>
      </c>
      <c r="S20" s="10">
        <v>102</v>
      </c>
      <c r="T20" s="10">
        <v>123</v>
      </c>
      <c r="U20" s="9">
        <v>130</v>
      </c>
      <c r="V20" s="9">
        <v>134</v>
      </c>
      <c r="W20" s="10">
        <v>107</v>
      </c>
      <c r="X20" s="10">
        <v>50</v>
      </c>
      <c r="Y20" s="10">
        <v>222</v>
      </c>
      <c r="Z20" s="10">
        <v>-16</v>
      </c>
      <c r="AA20" s="9">
        <v>432</v>
      </c>
      <c r="AB20" s="9">
        <v>228</v>
      </c>
      <c r="AC20" s="10">
        <v>372</v>
      </c>
      <c r="AD20" s="10">
        <v>61</v>
      </c>
      <c r="AE20" s="10">
        <v>96</v>
      </c>
      <c r="AF20" s="10">
        <v>-62</v>
      </c>
      <c r="AG20" s="10">
        <v>215</v>
      </c>
      <c r="AH20" s="10">
        <v>707</v>
      </c>
      <c r="AI20" s="10">
        <v>-17</v>
      </c>
      <c r="AJ20" s="10">
        <v>350</v>
      </c>
      <c r="AK20" s="10">
        <v>378</v>
      </c>
      <c r="AL20" s="10">
        <v>3154</v>
      </c>
      <c r="AM20" s="10">
        <v>2827</v>
      </c>
      <c r="AN20" s="10">
        <v>457</v>
      </c>
      <c r="AO20" s="10">
        <v>861</v>
      </c>
      <c r="AP20" s="10">
        <v>980</v>
      </c>
      <c r="AQ20" s="10">
        <v>-3995</v>
      </c>
      <c r="AR20" s="10">
        <v>-258</v>
      </c>
      <c r="AS20" s="10">
        <v>2218</v>
      </c>
      <c r="AT20" s="10">
        <v>-1681</v>
      </c>
      <c r="AU20" s="9">
        <v>1482</v>
      </c>
      <c r="AV20" s="9">
        <v>1094</v>
      </c>
      <c r="AW20" s="9">
        <v>2462</v>
      </c>
      <c r="AX20" s="9">
        <v>763</v>
      </c>
      <c r="AY20" s="9">
        <v>1180</v>
      </c>
      <c r="AZ20" s="9">
        <v>998</v>
      </c>
      <c r="BA20" s="9">
        <v>1303</v>
      </c>
      <c r="BB20" s="9">
        <v>334</v>
      </c>
      <c r="BC20" s="9">
        <v>5290</v>
      </c>
      <c r="BD20" s="9">
        <v>78</v>
      </c>
      <c r="BE20" s="9">
        <v>-350</v>
      </c>
      <c r="BF20" s="9">
        <v>-1274</v>
      </c>
      <c r="BG20" s="9">
        <v>-497</v>
      </c>
      <c r="BH20" s="9">
        <v>572</v>
      </c>
      <c r="BI20" s="9">
        <v>1523</v>
      </c>
      <c r="BJ20" s="9">
        <v>-2231</v>
      </c>
      <c r="BK20" s="9">
        <v>-1107</v>
      </c>
      <c r="BL20" s="9">
        <v>455</v>
      </c>
      <c r="BM20" s="9">
        <v>3960</v>
      </c>
      <c r="BN20" s="20">
        <f>'Working Capital'!BN18-'Working Capital'!BM18</f>
        <v>17302.994789517179</v>
      </c>
      <c r="BO20" s="20">
        <f>'Working Capital'!BO18-'Working Capital'!BN18</f>
        <v>2593.7957123301894</v>
      </c>
      <c r="BP20" s="20">
        <f>'Working Capital'!BP18-'Working Capital'!BO18</f>
        <v>3484.1443577286627</v>
      </c>
      <c r="BQ20" s="20">
        <f>'Working Capital'!BQ18-'Working Capital'!BP18</f>
        <v>9748.9229401988341</v>
      </c>
      <c r="BR20" s="20">
        <f>'Working Capital'!BR18-'Working Capital'!BQ18</f>
        <v>2672.0532749830163</v>
      </c>
      <c r="BS20" s="20">
        <f>'Working Capital'!BS18-'Working Capital'!BR18</f>
        <v>3603.1372226245148</v>
      </c>
      <c r="BT20" s="20">
        <f>'Working Capital'!BT18-'Working Capital'!BS18</f>
        <v>4788.6332472223876</v>
      </c>
      <c r="BU20" s="20">
        <f>'Working Capital'!BU18-'Working Capital'!BT18</f>
        <v>13389.485146449661</v>
      </c>
      <c r="BV20" s="20">
        <f>'Working Capital'!BV18-'Working Capital'!BU18</f>
        <v>-2067.6114092974021</v>
      </c>
      <c r="BW20" s="20">
        <f>'Working Capital'!BW18-'Working Capital'!BV18</f>
        <v>4681.377248294928</v>
      </c>
      <c r="BX20" s="20">
        <f>'Working Capital'!BX18-'Working Capital'!BW18</f>
        <v>6176.6122058522451</v>
      </c>
      <c r="BY20" s="20">
        <f>'Working Capital'!BY18-'Working Capital'!BX18</f>
        <v>17274.154649259159</v>
      </c>
      <c r="BZ20" s="20">
        <f>'Working Capital'!BZ18-'Working Capital'!BY18</f>
        <v>-8416.4405685009406</v>
      </c>
      <c r="CA20" s="20">
        <f>'Working Capital'!CA18-'Working Capital'!BZ18</f>
        <v>5758.6074204868492</v>
      </c>
      <c r="CB20" s="20">
        <f>'Working Capital'!CB18-'Working Capital'!CA18</f>
        <v>7560.3772241214465</v>
      </c>
      <c r="CC20" s="20">
        <f>'Working Capital'!CC18-'Working Capital'!CB18</f>
        <v>21160.990794534358</v>
      </c>
      <c r="CD20" s="20">
        <f>'Working Capital'!CD18-'Working Capital'!CC18</f>
        <v>-16094.103677675419</v>
      </c>
      <c r="CE20" s="20">
        <f>'Working Capital'!CE18-'Working Capital'!CD18</f>
        <v>6763.3299202592752</v>
      </c>
      <c r="CF20" s="20">
        <f>'Working Capital'!CF18-'Working Capital'!CE18</f>
        <v>8853.0908552218752</v>
      </c>
      <c r="CG20" s="20">
        <f>'Working Capital'!CG18-'Working Capital'!CF18</f>
        <v>24787.310678676702</v>
      </c>
      <c r="CH20" s="20">
        <f>'Working Capital'!CH18-'Working Capital'!CG18</f>
        <v>-26133.130330629327</v>
      </c>
      <c r="CI20" s="20">
        <f>'Working Capital'!CI18-'Working Capital'!CH18</f>
        <v>7542.5428012696502</v>
      </c>
      <c r="CJ20" s="20">
        <f>'Working Capital'!CJ18-'Working Capital'!CI18</f>
        <v>9864.4424661162775</v>
      </c>
      <c r="CK20" s="20">
        <f>'Working Capital'!CK18-'Working Capital'!CJ18</f>
        <v>27618.531508505868</v>
      </c>
      <c r="CL20" s="20"/>
      <c r="CM20" s="92">
        <f t="shared" si="38"/>
        <v>0</v>
      </c>
      <c r="CN20" s="13">
        <f t="shared" si="39"/>
        <v>37</v>
      </c>
      <c r="CO20" s="92">
        <f t="shared" si="40"/>
        <v>197</v>
      </c>
      <c r="CP20" s="13">
        <f t="shared" si="41"/>
        <v>-38</v>
      </c>
      <c r="CQ20" s="92">
        <f t="shared" si="42"/>
        <v>328</v>
      </c>
      <c r="CR20" s="13">
        <f t="shared" si="43"/>
        <v>513</v>
      </c>
      <c r="CS20" s="92">
        <f t="shared" si="44"/>
        <v>1016</v>
      </c>
      <c r="CT20" s="13">
        <f t="shared" si="45"/>
        <v>310</v>
      </c>
      <c r="CU20" s="92">
        <f t="shared" si="46"/>
        <v>1418</v>
      </c>
      <c r="CV20" s="92">
        <f t="shared" si="58"/>
        <v>7299</v>
      </c>
      <c r="CW20" s="92">
        <f t="shared" si="47"/>
        <v>-1055</v>
      </c>
      <c r="CX20" s="92">
        <f t="shared" si="48"/>
        <v>3357</v>
      </c>
      <c r="CY20" s="92">
        <f t="shared" si="49"/>
        <v>4244</v>
      </c>
      <c r="CZ20" s="92">
        <f t="shared" si="50"/>
        <v>5352</v>
      </c>
      <c r="DA20" s="92">
        <f t="shared" si="51"/>
        <v>324</v>
      </c>
      <c r="DB20" s="13">
        <f t="shared" si="52"/>
        <v>1077</v>
      </c>
      <c r="DC20" s="92">
        <f t="shared" si="53"/>
        <v>33129.857799774865</v>
      </c>
      <c r="DD20" s="92">
        <f t="shared" si="54"/>
        <v>24453.308891279579</v>
      </c>
      <c r="DE20" s="92">
        <f t="shared" si="55"/>
        <v>26064.53269410893</v>
      </c>
      <c r="DF20" s="92">
        <f t="shared" si="56"/>
        <v>26063.534870641713</v>
      </c>
      <c r="DG20" s="92">
        <f t="shared" si="59"/>
        <v>24309.627776482434</v>
      </c>
      <c r="DH20" s="92">
        <f t="shared" si="57"/>
        <v>18892.386445262469</v>
      </c>
    </row>
    <row r="21" spans="1:112" x14ac:dyDescent="0.25">
      <c r="A21" s="4" t="s">
        <v>112</v>
      </c>
      <c r="B21" s="309"/>
      <c r="C21" s="309"/>
      <c r="D21" s="309"/>
      <c r="E21" s="309"/>
      <c r="F21" s="10">
        <v>17</v>
      </c>
      <c r="G21" s="10">
        <v>3</v>
      </c>
      <c r="H21" s="10">
        <v>24</v>
      </c>
      <c r="I21" s="10">
        <v>5</v>
      </c>
      <c r="J21" s="10">
        <v>3</v>
      </c>
      <c r="K21" s="10">
        <v>-8</v>
      </c>
      <c r="L21" s="10">
        <v>0</v>
      </c>
      <c r="M21" s="9">
        <v>-55</v>
      </c>
      <c r="N21" s="10">
        <v>0</v>
      </c>
      <c r="O21" s="10">
        <v>2</v>
      </c>
      <c r="P21" s="10">
        <v>4</v>
      </c>
      <c r="Q21" s="9">
        <v>2</v>
      </c>
      <c r="R21" s="10">
        <v>0</v>
      </c>
      <c r="S21" s="10">
        <v>15</v>
      </c>
      <c r="T21" s="10">
        <v>-12</v>
      </c>
      <c r="U21" s="9">
        <v>7</v>
      </c>
      <c r="V21" s="9">
        <v>-10</v>
      </c>
      <c r="W21" s="10">
        <v>-7</v>
      </c>
      <c r="X21" s="10">
        <v>-1</v>
      </c>
      <c r="Y21" s="10">
        <v>9</v>
      </c>
      <c r="Z21" s="10">
        <v>-2</v>
      </c>
      <c r="AA21" s="9">
        <v>25</v>
      </c>
      <c r="AB21" s="9">
        <v>-2</v>
      </c>
      <c r="AC21" s="10">
        <v>14</v>
      </c>
      <c r="AD21" s="10">
        <v>-10</v>
      </c>
      <c r="AE21" s="10">
        <v>6</v>
      </c>
      <c r="AF21" s="10">
        <v>16</v>
      </c>
      <c r="AG21" s="10">
        <v>-7</v>
      </c>
      <c r="AH21" s="10">
        <v>-5</v>
      </c>
      <c r="AI21" s="10">
        <v>0</v>
      </c>
      <c r="AJ21" s="10">
        <v>24</v>
      </c>
      <c r="AK21" s="10">
        <v>33</v>
      </c>
      <c r="AL21" s="10">
        <v>-4</v>
      </c>
      <c r="AM21" s="10">
        <v>55</v>
      </c>
      <c r="AN21" s="10">
        <v>31</v>
      </c>
      <c r="AO21" s="10">
        <v>41</v>
      </c>
      <c r="AP21" s="10">
        <v>-16</v>
      </c>
      <c r="AQ21" s="10">
        <v>15</v>
      </c>
      <c r="AR21" s="10">
        <v>112</v>
      </c>
      <c r="AS21" s="10">
        <v>-3</v>
      </c>
      <c r="AT21" s="10">
        <v>6</v>
      </c>
      <c r="AU21" s="9">
        <v>3</v>
      </c>
      <c r="AV21" s="9">
        <v>78</v>
      </c>
      <c r="AW21" s="9">
        <v>100</v>
      </c>
      <c r="AX21" s="9">
        <v>-52</v>
      </c>
      <c r="AY21" s="9">
        <v>24</v>
      </c>
      <c r="AZ21" s="9">
        <v>-7</v>
      </c>
      <c r="BA21" s="9">
        <v>0</v>
      </c>
      <c r="BB21" s="9">
        <v>0</v>
      </c>
      <c r="BC21" s="9">
        <v>0</v>
      </c>
      <c r="BD21" s="9">
        <v>0</v>
      </c>
      <c r="BE21" s="9">
        <v>0</v>
      </c>
      <c r="BF21" s="9">
        <v>0</v>
      </c>
      <c r="BG21" s="9">
        <v>0</v>
      </c>
      <c r="BH21" s="9">
        <v>0</v>
      </c>
      <c r="BI21" s="9">
        <v>0</v>
      </c>
      <c r="BJ21" s="9">
        <v>0</v>
      </c>
      <c r="BK21" s="9">
        <v>0</v>
      </c>
      <c r="BL21" s="9">
        <v>0</v>
      </c>
      <c r="BM21" s="9">
        <v>0</v>
      </c>
      <c r="BN21" s="20">
        <f>'Working Capital'!BN19-'Working Capital'!BM19</f>
        <v>0</v>
      </c>
      <c r="BO21" s="20">
        <f>'Working Capital'!BO19-'Working Capital'!BN19</f>
        <v>0</v>
      </c>
      <c r="BP21" s="20">
        <f>'Working Capital'!BP19-'Working Capital'!BO19</f>
        <v>0</v>
      </c>
      <c r="BQ21" s="20">
        <f>'Working Capital'!BQ19-'Working Capital'!BP19</f>
        <v>0</v>
      </c>
      <c r="BR21" s="20">
        <f>'Working Capital'!BR19-'Working Capital'!BQ19</f>
        <v>0</v>
      </c>
      <c r="BS21" s="20">
        <f>'Working Capital'!BS19-'Working Capital'!BR19</f>
        <v>0</v>
      </c>
      <c r="BT21" s="20">
        <f>'Working Capital'!BT19-'Working Capital'!BS19</f>
        <v>0</v>
      </c>
      <c r="BU21" s="20">
        <f>'Working Capital'!BU19-'Working Capital'!BT19</f>
        <v>0</v>
      </c>
      <c r="BV21" s="20">
        <f>'Working Capital'!BV19-'Working Capital'!BU19</f>
        <v>0</v>
      </c>
      <c r="BW21" s="20">
        <f>'Working Capital'!BW19-'Working Capital'!BV19</f>
        <v>0</v>
      </c>
      <c r="BX21" s="20">
        <f>'Working Capital'!BX19-'Working Capital'!BW19</f>
        <v>0</v>
      </c>
      <c r="BY21" s="20">
        <f>'Working Capital'!BY19-'Working Capital'!BX19</f>
        <v>0</v>
      </c>
      <c r="BZ21" s="20">
        <f>'Working Capital'!BZ19-'Working Capital'!BY19</f>
        <v>0</v>
      </c>
      <c r="CA21" s="20">
        <f>'Working Capital'!CA19-'Working Capital'!BZ19</f>
        <v>0</v>
      </c>
      <c r="CB21" s="20">
        <f>'Working Capital'!CB19-'Working Capital'!CA19</f>
        <v>0</v>
      </c>
      <c r="CC21" s="20">
        <f>'Working Capital'!CC19-'Working Capital'!CB19</f>
        <v>0</v>
      </c>
      <c r="CD21" s="20">
        <f>'Working Capital'!CD19-'Working Capital'!CC19</f>
        <v>0</v>
      </c>
      <c r="CE21" s="20">
        <f>'Working Capital'!CE19-'Working Capital'!CD19</f>
        <v>0</v>
      </c>
      <c r="CF21" s="20">
        <f>'Working Capital'!CF19-'Working Capital'!CE19</f>
        <v>0</v>
      </c>
      <c r="CG21" s="20">
        <f>'Working Capital'!CG19-'Working Capital'!CF19</f>
        <v>0</v>
      </c>
      <c r="CH21" s="20">
        <f>'Working Capital'!CH19-'Working Capital'!CG19</f>
        <v>0</v>
      </c>
      <c r="CI21" s="20">
        <f>'Working Capital'!CI19-'Working Capital'!CH19</f>
        <v>0</v>
      </c>
      <c r="CJ21" s="20">
        <f>'Working Capital'!CJ19-'Working Capital'!CI19</f>
        <v>0</v>
      </c>
      <c r="CK21" s="20">
        <f>'Working Capital'!CK19-'Working Capital'!CJ19</f>
        <v>0</v>
      </c>
      <c r="CL21" s="20"/>
      <c r="CM21" s="92">
        <f t="shared" si="38"/>
        <v>0</v>
      </c>
      <c r="CN21" s="13">
        <f t="shared" si="39"/>
        <v>49</v>
      </c>
      <c r="CO21" s="92">
        <f t="shared" si="40"/>
        <v>-60</v>
      </c>
      <c r="CP21" s="13">
        <f t="shared" si="41"/>
        <v>8</v>
      </c>
      <c r="CQ21" s="92">
        <f t="shared" si="42"/>
        <v>10</v>
      </c>
      <c r="CR21" s="13">
        <f t="shared" si="43"/>
        <v>-9</v>
      </c>
      <c r="CS21" s="92">
        <f t="shared" si="44"/>
        <v>35</v>
      </c>
      <c r="CT21" s="13">
        <f t="shared" si="45"/>
        <v>5</v>
      </c>
      <c r="CU21" s="92">
        <f t="shared" si="46"/>
        <v>52</v>
      </c>
      <c r="CV21" s="92">
        <f t="shared" si="58"/>
        <v>123</v>
      </c>
      <c r="CW21" s="92">
        <f t="shared" si="47"/>
        <v>108</v>
      </c>
      <c r="CX21" s="92">
        <f t="shared" si="48"/>
        <v>187</v>
      </c>
      <c r="CY21" s="92">
        <f t="shared" si="49"/>
        <v>-35</v>
      </c>
      <c r="CZ21" s="92">
        <f t="shared" si="50"/>
        <v>0</v>
      </c>
      <c r="DA21" s="92">
        <f t="shared" si="51"/>
        <v>0</v>
      </c>
      <c r="DB21" s="13">
        <f t="shared" si="52"/>
        <v>0</v>
      </c>
      <c r="DC21" s="92">
        <f t="shared" si="53"/>
        <v>0</v>
      </c>
      <c r="DD21" s="92">
        <f t="shared" si="54"/>
        <v>0</v>
      </c>
      <c r="DE21" s="92">
        <f t="shared" si="55"/>
        <v>0</v>
      </c>
      <c r="DF21" s="92">
        <f t="shared" si="56"/>
        <v>0</v>
      </c>
      <c r="DG21" s="92">
        <f t="shared" si="59"/>
        <v>0</v>
      </c>
      <c r="DH21" s="92">
        <f t="shared" si="57"/>
        <v>0</v>
      </c>
    </row>
    <row r="22" spans="1:112" x14ac:dyDescent="0.25">
      <c r="A22" s="4" t="s">
        <v>113</v>
      </c>
      <c r="B22" s="309"/>
      <c r="C22" s="309"/>
      <c r="D22" s="309"/>
      <c r="E22" s="309"/>
      <c r="F22" s="10">
        <v>0</v>
      </c>
      <c r="G22" s="10">
        <v>0</v>
      </c>
      <c r="H22" s="10">
        <v>0</v>
      </c>
      <c r="I22" s="10">
        <v>0</v>
      </c>
      <c r="J22" s="10">
        <v>0</v>
      </c>
      <c r="K22" s="10">
        <v>0</v>
      </c>
      <c r="L22" s="10">
        <v>0</v>
      </c>
      <c r="M22" s="9">
        <v>0</v>
      </c>
      <c r="N22" s="10">
        <v>0</v>
      </c>
      <c r="O22" s="10">
        <v>0</v>
      </c>
      <c r="P22" s="10">
        <v>0</v>
      </c>
      <c r="Q22" s="9">
        <v>0</v>
      </c>
      <c r="R22" s="10">
        <v>0</v>
      </c>
      <c r="S22" s="10">
        <v>0</v>
      </c>
      <c r="T22" s="10">
        <v>0</v>
      </c>
      <c r="U22" s="9">
        <v>0</v>
      </c>
      <c r="V22" s="9">
        <v>0</v>
      </c>
      <c r="W22" s="10">
        <v>0</v>
      </c>
      <c r="X22" s="10">
        <v>0</v>
      </c>
      <c r="Y22" s="10">
        <v>0</v>
      </c>
      <c r="Z22" s="10">
        <v>0</v>
      </c>
      <c r="AA22" s="9">
        <v>0</v>
      </c>
      <c r="AB22" s="9">
        <v>0</v>
      </c>
      <c r="AC22" s="10">
        <v>0</v>
      </c>
      <c r="AD22" s="10">
        <v>0</v>
      </c>
      <c r="AE22" s="10">
        <v>0</v>
      </c>
      <c r="AF22" s="10">
        <v>0</v>
      </c>
      <c r="AG22" s="10">
        <v>0</v>
      </c>
      <c r="AH22" s="10">
        <v>0</v>
      </c>
      <c r="AI22" s="10">
        <v>0</v>
      </c>
      <c r="AJ22" s="10">
        <v>0</v>
      </c>
      <c r="AK22" s="10">
        <v>0</v>
      </c>
      <c r="AL22" s="10">
        <v>1083</v>
      </c>
      <c r="AM22" s="10">
        <v>556</v>
      </c>
      <c r="AN22" s="10">
        <v>1276</v>
      </c>
      <c r="AO22" s="10">
        <v>0</v>
      </c>
      <c r="AP22" s="10">
        <v>0</v>
      </c>
      <c r="AQ22" s="10">
        <v>0</v>
      </c>
      <c r="AR22" s="10">
        <v>0</v>
      </c>
      <c r="AS22" s="10">
        <v>0</v>
      </c>
      <c r="AT22" s="10">
        <v>0</v>
      </c>
      <c r="AU22" s="9">
        <v>0</v>
      </c>
      <c r="AV22" s="9">
        <v>0</v>
      </c>
      <c r="AW22" s="9">
        <v>0</v>
      </c>
      <c r="AX22" s="9">
        <v>0</v>
      </c>
      <c r="AY22" s="9">
        <v>0</v>
      </c>
      <c r="AZ22" s="9">
        <v>0</v>
      </c>
      <c r="BA22" s="9">
        <v>0</v>
      </c>
      <c r="BB22" s="9">
        <v>0</v>
      </c>
      <c r="BC22" s="9">
        <v>0</v>
      </c>
      <c r="BD22" s="9">
        <v>0</v>
      </c>
      <c r="BE22" s="9">
        <v>0</v>
      </c>
      <c r="BF22" s="9">
        <v>0</v>
      </c>
      <c r="BG22" s="9">
        <v>0</v>
      </c>
      <c r="BH22" s="9">
        <v>0</v>
      </c>
      <c r="BI22" s="9">
        <v>0</v>
      </c>
      <c r="BJ22" s="9">
        <v>0</v>
      </c>
      <c r="BK22" s="9">
        <v>0</v>
      </c>
      <c r="BL22" s="9">
        <v>0</v>
      </c>
      <c r="BM22" s="9">
        <v>0</v>
      </c>
      <c r="BN22" s="20">
        <f>('Balance Sheet'!BN20-'Balance Sheet'!BM20)+('Balance Sheet'!BN25-'Balance Sheet'!BM25)</f>
        <v>0</v>
      </c>
      <c r="BO22" s="20">
        <f>('Balance Sheet'!BO20-'Balance Sheet'!BN20)+('Balance Sheet'!BO25-'Balance Sheet'!BN25)</f>
        <v>0</v>
      </c>
      <c r="BP22" s="20">
        <f>('Balance Sheet'!BP20-'Balance Sheet'!BO20)+('Balance Sheet'!BP25-'Balance Sheet'!BO25)</f>
        <v>0</v>
      </c>
      <c r="BQ22" s="20">
        <f>('Balance Sheet'!BQ20-'Balance Sheet'!BP20)+('Balance Sheet'!BQ25-'Balance Sheet'!BP25)</f>
        <v>0</v>
      </c>
      <c r="BR22" s="20">
        <f>('Balance Sheet'!BR20-'Balance Sheet'!BQ20)+('Balance Sheet'!BR25-'Balance Sheet'!BQ25)</f>
        <v>0</v>
      </c>
      <c r="BS22" s="20">
        <f>('Balance Sheet'!BS20-'Balance Sheet'!BR20)+('Balance Sheet'!BS25-'Balance Sheet'!BR25)</f>
        <v>0</v>
      </c>
      <c r="BT22" s="20">
        <f>('Balance Sheet'!BT20-'Balance Sheet'!BS20)+('Balance Sheet'!BT25-'Balance Sheet'!BS25)</f>
        <v>0</v>
      </c>
      <c r="BU22" s="20">
        <f>('Balance Sheet'!BU20-'Balance Sheet'!BT20)+('Balance Sheet'!BU25-'Balance Sheet'!BT25)</f>
        <v>0</v>
      </c>
      <c r="BV22" s="20">
        <f>('Balance Sheet'!BV20-'Balance Sheet'!BU20)+('Balance Sheet'!BV25-'Balance Sheet'!BU25)</f>
        <v>0</v>
      </c>
      <c r="BW22" s="20">
        <f>('Balance Sheet'!BW20-'Balance Sheet'!BV20)+('Balance Sheet'!BW25-'Balance Sheet'!BV25)</f>
        <v>0</v>
      </c>
      <c r="BX22" s="20">
        <f>('Balance Sheet'!BX20-'Balance Sheet'!BW20)+('Balance Sheet'!BX25-'Balance Sheet'!BW25)</f>
        <v>0</v>
      </c>
      <c r="BY22" s="20">
        <f>('Balance Sheet'!BY20-'Balance Sheet'!BX20)+('Balance Sheet'!BY25-'Balance Sheet'!BX25)</f>
        <v>0</v>
      </c>
      <c r="BZ22" s="20">
        <f>('Balance Sheet'!BZ20-'Balance Sheet'!BY20)+('Balance Sheet'!BZ25-'Balance Sheet'!BY25)</f>
        <v>0</v>
      </c>
      <c r="CA22" s="20">
        <f>('Balance Sheet'!CA20-'Balance Sheet'!BZ20)+('Balance Sheet'!CA25-'Balance Sheet'!BZ25)</f>
        <v>0</v>
      </c>
      <c r="CB22" s="20">
        <f>('Balance Sheet'!CB20-'Balance Sheet'!CA20)+('Balance Sheet'!CB25-'Balance Sheet'!CA25)</f>
        <v>0</v>
      </c>
      <c r="CC22" s="20">
        <f>('Balance Sheet'!CC20-'Balance Sheet'!CB20)+('Balance Sheet'!CC25-'Balance Sheet'!CB25)</f>
        <v>0</v>
      </c>
      <c r="CD22" s="20">
        <f>('Balance Sheet'!CD20-'Balance Sheet'!CC20)+('Balance Sheet'!CD25-'Balance Sheet'!CC25)</f>
        <v>0</v>
      </c>
      <c r="CE22" s="20">
        <f>('Balance Sheet'!CE20-'Balance Sheet'!CD20)+('Balance Sheet'!CE25-'Balance Sheet'!CD25)</f>
        <v>0</v>
      </c>
      <c r="CF22" s="20">
        <f>('Balance Sheet'!CF20-'Balance Sheet'!CE20)+('Balance Sheet'!CF25-'Balance Sheet'!CE25)</f>
        <v>0</v>
      </c>
      <c r="CG22" s="20">
        <f>('Balance Sheet'!CG20-'Balance Sheet'!CF20)+('Balance Sheet'!CG25-'Balance Sheet'!CF25)</f>
        <v>0</v>
      </c>
      <c r="CH22" s="20">
        <f>('Balance Sheet'!CH20-'Balance Sheet'!CG20)+('Balance Sheet'!CH25-'Balance Sheet'!CG25)</f>
        <v>0</v>
      </c>
      <c r="CI22" s="20">
        <f>('Balance Sheet'!CI20-'Balance Sheet'!CH20)+('Balance Sheet'!CI25-'Balance Sheet'!CH25)</f>
        <v>0</v>
      </c>
      <c r="CJ22" s="20">
        <f>('Balance Sheet'!CJ20-'Balance Sheet'!CI20)+('Balance Sheet'!CJ25-'Balance Sheet'!CI25)</f>
        <v>0</v>
      </c>
      <c r="CK22" s="20">
        <f>('Balance Sheet'!CK20-'Balance Sheet'!CJ20)+('Balance Sheet'!CK25-'Balance Sheet'!CJ25)</f>
        <v>0</v>
      </c>
      <c r="CL22" s="20"/>
      <c r="CM22" s="92">
        <f t="shared" si="38"/>
        <v>0</v>
      </c>
      <c r="CN22" s="13">
        <f t="shared" si="39"/>
        <v>0</v>
      </c>
      <c r="CO22" s="92">
        <f t="shared" si="40"/>
        <v>0</v>
      </c>
      <c r="CP22" s="13">
        <f t="shared" si="41"/>
        <v>0</v>
      </c>
      <c r="CQ22" s="92">
        <f t="shared" si="42"/>
        <v>0</v>
      </c>
      <c r="CR22" s="13">
        <f t="shared" si="43"/>
        <v>0</v>
      </c>
      <c r="CS22" s="92">
        <f t="shared" si="44"/>
        <v>0</v>
      </c>
      <c r="CT22" s="13">
        <f t="shared" si="45"/>
        <v>0</v>
      </c>
      <c r="CU22" s="92">
        <f t="shared" si="46"/>
        <v>0</v>
      </c>
      <c r="CV22" s="92">
        <f t="shared" si="58"/>
        <v>2915</v>
      </c>
      <c r="CW22" s="92">
        <f t="shared" si="47"/>
        <v>0</v>
      </c>
      <c r="CX22" s="92">
        <f t="shared" si="48"/>
        <v>0</v>
      </c>
      <c r="CY22" s="92">
        <f t="shared" si="49"/>
        <v>0</v>
      </c>
      <c r="CZ22" s="92">
        <f t="shared" si="50"/>
        <v>0</v>
      </c>
      <c r="DA22" s="92">
        <f t="shared" si="51"/>
        <v>0</v>
      </c>
      <c r="DB22" s="13">
        <f t="shared" si="52"/>
        <v>0</v>
      </c>
      <c r="DC22" s="92">
        <f t="shared" si="53"/>
        <v>0</v>
      </c>
      <c r="DD22" s="92">
        <f t="shared" si="54"/>
        <v>0</v>
      </c>
      <c r="DE22" s="92">
        <f t="shared" si="55"/>
        <v>0</v>
      </c>
      <c r="DF22" s="92">
        <f t="shared" si="56"/>
        <v>0</v>
      </c>
      <c r="DG22" s="92">
        <f t="shared" si="59"/>
        <v>0</v>
      </c>
      <c r="DH22" s="92">
        <f t="shared" si="57"/>
        <v>0</v>
      </c>
    </row>
    <row r="23" spans="1:112" x14ac:dyDescent="0.25">
      <c r="A23" s="4" t="s">
        <v>114</v>
      </c>
      <c r="B23" s="309"/>
      <c r="C23" s="309"/>
      <c r="D23" s="309"/>
      <c r="E23" s="309"/>
      <c r="F23" s="10">
        <v>18</v>
      </c>
      <c r="G23" s="10">
        <v>15</v>
      </c>
      <c r="H23" s="10">
        <v>18</v>
      </c>
      <c r="I23" s="10">
        <v>-1</v>
      </c>
      <c r="J23" s="10">
        <v>8</v>
      </c>
      <c r="K23" s="10">
        <v>-4</v>
      </c>
      <c r="L23" s="10">
        <v>20</v>
      </c>
      <c r="M23" s="9">
        <v>18</v>
      </c>
      <c r="N23" s="10">
        <v>84</v>
      </c>
      <c r="O23" s="10">
        <v>113</v>
      </c>
      <c r="P23" s="10">
        <v>148</v>
      </c>
      <c r="Q23" s="9">
        <v>381</v>
      </c>
      <c r="R23" s="10">
        <v>26</v>
      </c>
      <c r="S23" s="10">
        <v>23</v>
      </c>
      <c r="T23" s="10">
        <v>178</v>
      </c>
      <c r="U23" s="9">
        <v>119</v>
      </c>
      <c r="V23" s="9">
        <v>149</v>
      </c>
      <c r="W23" s="10">
        <v>201</v>
      </c>
      <c r="X23" s="10">
        <v>564</v>
      </c>
      <c r="Y23" s="10">
        <v>451</v>
      </c>
      <c r="Z23" s="10">
        <v>336</v>
      </c>
      <c r="AA23" s="9">
        <v>295</v>
      </c>
      <c r="AB23" s="9">
        <v>1</v>
      </c>
      <c r="AC23" s="10">
        <v>586</v>
      </c>
      <c r="AD23" s="10">
        <v>222</v>
      </c>
      <c r="AE23" s="10">
        <v>152</v>
      </c>
      <c r="AF23" s="10">
        <v>176</v>
      </c>
      <c r="AG23" s="10">
        <v>2531</v>
      </c>
      <c r="AH23" s="10">
        <v>-143</v>
      </c>
      <c r="AI23" s="10">
        <v>18</v>
      </c>
      <c r="AJ23" s="10">
        <v>226</v>
      </c>
      <c r="AK23" s="10">
        <v>-735</v>
      </c>
      <c r="AL23" s="10">
        <v>184</v>
      </c>
      <c r="AM23" s="10">
        <v>1473</v>
      </c>
      <c r="AN23" s="10">
        <v>321</v>
      </c>
      <c r="AO23" s="10">
        <v>-763</v>
      </c>
      <c r="AP23" s="10">
        <v>-68</v>
      </c>
      <c r="AQ23" s="10">
        <v>-487</v>
      </c>
      <c r="AR23" s="10">
        <v>117</v>
      </c>
      <c r="AS23" s="10">
        <v>-89</v>
      </c>
      <c r="AT23" s="10">
        <v>210</v>
      </c>
      <c r="AU23" s="9">
        <v>-26</v>
      </c>
      <c r="AV23" s="9">
        <v>343</v>
      </c>
      <c r="AW23" s="9">
        <v>414</v>
      </c>
      <c r="AX23" s="9">
        <v>-5</v>
      </c>
      <c r="AY23" s="9">
        <v>-88</v>
      </c>
      <c r="AZ23" s="9">
        <v>540</v>
      </c>
      <c r="BA23" s="9">
        <v>439</v>
      </c>
      <c r="BB23" s="9">
        <v>184</v>
      </c>
      <c r="BC23" s="9">
        <v>-151</v>
      </c>
      <c r="BD23" s="9">
        <v>-72</v>
      </c>
      <c r="BE23" s="9">
        <v>663</v>
      </c>
      <c r="BF23" s="9">
        <v>83</v>
      </c>
      <c r="BG23" s="9">
        <v>708</v>
      </c>
      <c r="BH23" s="9">
        <v>901</v>
      </c>
      <c r="BI23" s="9">
        <v>1114</v>
      </c>
      <c r="BJ23" s="9">
        <v>712</v>
      </c>
      <c r="BK23" s="9">
        <v>892</v>
      </c>
      <c r="BL23" s="9">
        <v>-736</v>
      </c>
      <c r="BM23" s="9">
        <v>-431</v>
      </c>
      <c r="BN23" s="20">
        <f>'Balance Sheet'!BN27-'Balance Sheet'!BM27</f>
        <v>-5967.7633179592631</v>
      </c>
      <c r="BO23" s="20">
        <f>'Balance Sheet'!BO27-'Balance Sheet'!BN27</f>
        <v>1664.5531092777273</v>
      </c>
      <c r="BP23" s="20">
        <f>'Balance Sheet'!BP27-'Balance Sheet'!BO27</f>
        <v>2324.9485904193971</v>
      </c>
      <c r="BQ23" s="20">
        <f>'Balance Sheet'!BQ27-'Balance Sheet'!BP27</f>
        <v>4486.040135311152</v>
      </c>
      <c r="BR23" s="20">
        <f>'Balance Sheet'!BR27-'Balance Sheet'!BQ27</f>
        <v>-1830.2172287480935</v>
      </c>
      <c r="BS23" s="20">
        <f>'Balance Sheet'!BS27-'Balance Sheet'!BR27</f>
        <v>533.64832301787101</v>
      </c>
      <c r="BT23" s="20">
        <f>'Balance Sheet'!BT27-'Balance Sheet'!BS27</f>
        <v>1151.4953742557154</v>
      </c>
      <c r="BU23" s="20">
        <f>'Balance Sheet'!BU27-'Balance Sheet'!BT27</f>
        <v>5016.278358481537</v>
      </c>
      <c r="BV23" s="20">
        <f>'Balance Sheet'!BV27-'Balance Sheet'!BU27</f>
        <v>-3703.0663106002939</v>
      </c>
      <c r="BW23" s="20">
        <f>'Balance Sheet'!BW27-'Balance Sheet'!BV27</f>
        <v>1670.178437551891</v>
      </c>
      <c r="BX23" s="20">
        <f>'Balance Sheet'!BX27-'Balance Sheet'!BW27</f>
        <v>1965.810861228736</v>
      </c>
      <c r="BY23" s="20">
        <f>'Balance Sheet'!BY27-'Balance Sheet'!BX27</f>
        <v>5298.0944970386081</v>
      </c>
      <c r="BZ23" s="20">
        <f>'Balance Sheet'!BZ27-'Balance Sheet'!BY27</f>
        <v>-5316.4126034366236</v>
      </c>
      <c r="CA23" s="20">
        <f>'Balance Sheet'!CA27-'Balance Sheet'!BZ27</f>
        <v>1876.700786172707</v>
      </c>
      <c r="CB23" s="20">
        <f>'Balance Sheet'!CB27-'Balance Sheet'!CA27</f>
        <v>2266.2539693951476</v>
      </c>
      <c r="CC23" s="20">
        <f>'Balance Sheet'!CC27-'Balance Sheet'!CB27</f>
        <v>6206.6252085106244</v>
      </c>
      <c r="CD23" s="20">
        <f>'Balance Sheet'!CD27-'Balance Sheet'!CC27</f>
        <v>-6676.9988680824608</v>
      </c>
      <c r="CE23" s="20">
        <f>'Balance Sheet'!CE27-'Balance Sheet'!CD27</f>
        <v>1973.2800663462185</v>
      </c>
      <c r="CF23" s="20">
        <f>'Balance Sheet'!CF27-'Balance Sheet'!CE27</f>
        <v>2482.1856387148582</v>
      </c>
      <c r="CG23" s="20">
        <f>'Balance Sheet'!CG27-'Balance Sheet'!CF27</f>
        <v>6911.2356657945274</v>
      </c>
      <c r="CH23" s="20">
        <f>'Balance Sheet'!CH27-'Balance Sheet'!CG27</f>
        <v>-7960.1118251154694</v>
      </c>
      <c r="CI23" s="20">
        <f>'Balance Sheet'!CI27-'Balance Sheet'!CH27</f>
        <v>2179.6102105411774</v>
      </c>
      <c r="CJ23" s="20">
        <f>'Balance Sheet'!CJ27-'Balance Sheet'!CI27</f>
        <v>2703.2242264007727</v>
      </c>
      <c r="CK23" s="20">
        <f>'Balance Sheet'!CK27-'Balance Sheet'!CJ27</f>
        <v>7543.6035733976532</v>
      </c>
      <c r="CL23" s="20"/>
      <c r="CM23" s="92">
        <f t="shared" si="38"/>
        <v>0</v>
      </c>
      <c r="CN23" s="13">
        <f t="shared" si="39"/>
        <v>50</v>
      </c>
      <c r="CO23" s="92">
        <f t="shared" si="40"/>
        <v>42</v>
      </c>
      <c r="CP23" s="13">
        <f t="shared" si="41"/>
        <v>726</v>
      </c>
      <c r="CQ23" s="92">
        <f t="shared" si="42"/>
        <v>346</v>
      </c>
      <c r="CR23" s="13">
        <f t="shared" si="43"/>
        <v>1365</v>
      </c>
      <c r="CS23" s="92">
        <f t="shared" si="44"/>
        <v>1218</v>
      </c>
      <c r="CT23" s="13">
        <f t="shared" si="45"/>
        <v>3081</v>
      </c>
      <c r="CU23" s="92">
        <f t="shared" si="46"/>
        <v>-634</v>
      </c>
      <c r="CV23" s="92">
        <f t="shared" si="58"/>
        <v>1215</v>
      </c>
      <c r="CW23" s="92">
        <f t="shared" si="47"/>
        <v>-527</v>
      </c>
      <c r="CX23" s="92">
        <f t="shared" si="48"/>
        <v>941</v>
      </c>
      <c r="CY23" s="92">
        <f t="shared" si="49"/>
        <v>886</v>
      </c>
      <c r="CZ23" s="92">
        <f t="shared" si="50"/>
        <v>624</v>
      </c>
      <c r="DA23" s="92">
        <f t="shared" si="51"/>
        <v>2806</v>
      </c>
      <c r="DB23" s="13">
        <f t="shared" si="52"/>
        <v>437</v>
      </c>
      <c r="DC23" s="92">
        <f t="shared" si="53"/>
        <v>2507.7785170490133</v>
      </c>
      <c r="DD23" s="92">
        <f t="shared" si="54"/>
        <v>4871.20482700703</v>
      </c>
      <c r="DE23" s="92">
        <f t="shared" si="55"/>
        <v>5231.0174852189411</v>
      </c>
      <c r="DF23" s="92">
        <f t="shared" si="56"/>
        <v>5033.1673606418553</v>
      </c>
      <c r="DG23" s="92">
        <f t="shared" si="59"/>
        <v>4689.7025027731434</v>
      </c>
      <c r="DH23" s="92">
        <f t="shared" si="57"/>
        <v>4466.326185224134</v>
      </c>
    </row>
    <row r="24" spans="1:112" x14ac:dyDescent="0.25">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CM24" s="91"/>
      <c r="CO24" s="91"/>
      <c r="CQ24" s="91"/>
      <c r="CS24" s="91"/>
      <c r="CU24" s="91"/>
      <c r="CV24" s="91"/>
      <c r="CW24" s="91"/>
      <c r="CX24" s="91"/>
      <c r="CY24" s="91"/>
      <c r="CZ24" s="91"/>
      <c r="DA24" s="91"/>
      <c r="DC24" s="91"/>
      <c r="DD24" s="91"/>
      <c r="DE24" s="91"/>
      <c r="DF24" s="91"/>
      <c r="DG24" s="91"/>
      <c r="DH24" s="91"/>
    </row>
    <row r="25" spans="1:112" x14ac:dyDescent="0.25">
      <c r="A25" s="2" t="s">
        <v>115</v>
      </c>
      <c r="B25" s="310"/>
      <c r="C25" s="310"/>
      <c r="D25" s="310"/>
      <c r="E25" s="310"/>
      <c r="F25" s="14">
        <f>F3+SUM(F5:F10)+F12</f>
        <v>345.25</v>
      </c>
      <c r="G25" s="14">
        <f t="shared" ref="G25:BQ25" si="60">G3+SUM(G5:G10)+G12</f>
        <v>128.59999999999991</v>
      </c>
      <c r="H25" s="14">
        <f t="shared" si="60"/>
        <v>564.79999999999995</v>
      </c>
      <c r="I25" s="14">
        <f t="shared" si="60"/>
        <v>509.9</v>
      </c>
      <c r="J25" s="14">
        <f t="shared" si="60"/>
        <v>440.59999999999985</v>
      </c>
      <c r="K25" s="14">
        <f t="shared" si="60"/>
        <v>241.42200000000003</v>
      </c>
      <c r="L25" s="14">
        <f t="shared" si="60"/>
        <v>250.32800000000015</v>
      </c>
      <c r="M25" s="14">
        <f t="shared" si="60"/>
        <v>682</v>
      </c>
      <c r="N25" s="14">
        <f t="shared" si="60"/>
        <v>719</v>
      </c>
      <c r="O25" s="14">
        <f t="shared" si="60"/>
        <v>1322</v>
      </c>
      <c r="P25" s="14">
        <f t="shared" si="60"/>
        <v>950</v>
      </c>
      <c r="Q25" s="14">
        <f t="shared" si="60"/>
        <v>1231</v>
      </c>
      <c r="R25" s="14">
        <f t="shared" si="60"/>
        <v>1285</v>
      </c>
      <c r="S25" s="14">
        <f t="shared" si="60"/>
        <v>1341</v>
      </c>
      <c r="T25" s="14">
        <f t="shared" si="60"/>
        <v>1248</v>
      </c>
      <c r="U25" s="14">
        <f t="shared" si="60"/>
        <v>1633.8000000000002</v>
      </c>
      <c r="V25" s="14">
        <f t="shared" si="60"/>
        <v>1709</v>
      </c>
      <c r="W25" s="14">
        <f t="shared" si="60"/>
        <v>1880</v>
      </c>
      <c r="X25" s="14">
        <f t="shared" si="60"/>
        <v>2192</v>
      </c>
      <c r="Y25" s="14">
        <f t="shared" si="60"/>
        <v>2826</v>
      </c>
      <c r="Z25" s="14">
        <f t="shared" si="60"/>
        <v>3477</v>
      </c>
      <c r="AA25" s="14">
        <f t="shared" si="60"/>
        <v>3653</v>
      </c>
      <c r="AB25" s="14">
        <f t="shared" si="60"/>
        <v>4001</v>
      </c>
      <c r="AC25" s="14">
        <f t="shared" si="60"/>
        <v>4930</v>
      </c>
      <c r="AD25" s="14">
        <f t="shared" si="60"/>
        <v>5058</v>
      </c>
      <c r="AE25" s="14">
        <f t="shared" si="60"/>
        <v>5360</v>
      </c>
      <c r="AF25" s="14">
        <f t="shared" si="60"/>
        <v>6128</v>
      </c>
      <c r="AG25" s="14">
        <f t="shared" si="60"/>
        <v>7670</v>
      </c>
      <c r="AH25" s="14">
        <f t="shared" si="60"/>
        <v>7860</v>
      </c>
      <c r="AI25" s="14">
        <f t="shared" si="60"/>
        <v>6299</v>
      </c>
      <c r="AJ25" s="14">
        <f t="shared" si="60"/>
        <v>7496</v>
      </c>
      <c r="AK25" s="14">
        <f t="shared" si="60"/>
        <v>7684</v>
      </c>
      <c r="AL25" s="14">
        <f t="shared" si="60"/>
        <v>9308</v>
      </c>
      <c r="AM25" s="14">
        <f t="shared" si="60"/>
        <v>8614.5</v>
      </c>
      <c r="AN25" s="14">
        <f t="shared" si="60"/>
        <v>9307</v>
      </c>
      <c r="AO25" s="14">
        <f t="shared" si="60"/>
        <v>9083</v>
      </c>
      <c r="AP25" s="14">
        <f t="shared" si="60"/>
        <v>11001</v>
      </c>
      <c r="AQ25" s="14">
        <f t="shared" si="60"/>
        <v>3878</v>
      </c>
      <c r="AR25" s="14">
        <f t="shared" si="60"/>
        <v>9828</v>
      </c>
      <c r="AS25" s="14">
        <f t="shared" si="60"/>
        <v>14040</v>
      </c>
      <c r="AT25" s="14">
        <f t="shared" si="60"/>
        <v>12242</v>
      </c>
      <c r="AU25" s="14">
        <f t="shared" si="60"/>
        <v>13246</v>
      </c>
      <c r="AV25" s="14">
        <f t="shared" si="60"/>
        <v>14091</v>
      </c>
      <c r="AW25" s="14">
        <f t="shared" si="60"/>
        <v>18104</v>
      </c>
      <c r="AX25" s="14">
        <f>AX3+SUM(AX5:AX10)+AX12</f>
        <v>14076</v>
      </c>
      <c r="AY25" s="14">
        <f t="shared" si="60"/>
        <v>12197</v>
      </c>
      <c r="AZ25" s="14">
        <f>AZ3+SUM(AZ5:AZ10)+AZ12</f>
        <v>9691</v>
      </c>
      <c r="BA25" s="14">
        <f t="shared" si="60"/>
        <v>14511</v>
      </c>
      <c r="BB25" s="14">
        <f t="shared" si="60"/>
        <v>13998</v>
      </c>
      <c r="BC25" s="14">
        <f t="shared" si="60"/>
        <v>17309</v>
      </c>
      <c r="BD25" s="14">
        <f t="shared" si="60"/>
        <v>20402</v>
      </c>
      <c r="BE25" s="14">
        <f t="shared" si="60"/>
        <v>19404</v>
      </c>
      <c r="BF25" s="14">
        <f t="shared" si="60"/>
        <v>19246</v>
      </c>
      <c r="BG25" s="14">
        <f t="shared" si="60"/>
        <v>19370</v>
      </c>
      <c r="BH25" s="14">
        <f t="shared" si="60"/>
        <v>24724</v>
      </c>
      <c r="BI25" s="14">
        <f t="shared" si="60"/>
        <v>27988</v>
      </c>
      <c r="BJ25" s="14">
        <f t="shared" si="60"/>
        <v>24026</v>
      </c>
      <c r="BK25" s="14">
        <f t="shared" si="60"/>
        <v>25561</v>
      </c>
      <c r="BL25" s="14">
        <f t="shared" si="60"/>
        <v>29999</v>
      </c>
      <c r="BM25" s="14">
        <f t="shared" si="60"/>
        <v>36214</v>
      </c>
      <c r="BN25" s="14">
        <f t="shared" si="60"/>
        <v>50302.706433517225</v>
      </c>
      <c r="BO25" s="14">
        <f t="shared" si="60"/>
        <v>36687.328108587935</v>
      </c>
      <c r="BP25" s="14">
        <f t="shared" si="60"/>
        <v>33596.909860300475</v>
      </c>
      <c r="BQ25" s="14">
        <f t="shared" si="60"/>
        <v>50751.468772091233</v>
      </c>
      <c r="BR25" s="14">
        <f>BR3+SUM(BR5:BR10)+BR12</f>
        <v>47272.155750746126</v>
      </c>
      <c r="BS25" s="14">
        <f t="shared" ref="BS25:BU25" si="61">BS3+SUM(BS5:BS10)+BS12</f>
        <v>45441.720112567658</v>
      </c>
      <c r="BT25" s="14">
        <f t="shared" si="61"/>
        <v>40317.485160582764</v>
      </c>
      <c r="BU25" s="14">
        <f t="shared" si="61"/>
        <v>64473.338593793276</v>
      </c>
      <c r="BV25" s="14">
        <f t="shared" ref="BV25:CC25" si="62">BV3+SUM(BV5:BV10)+BV12</f>
        <v>50139.773564165233</v>
      </c>
      <c r="BW25" s="14">
        <f t="shared" si="62"/>
        <v>56594.953806459656</v>
      </c>
      <c r="BX25" s="14">
        <f t="shared" si="62"/>
        <v>49017.336146558213</v>
      </c>
      <c r="BY25" s="14">
        <f t="shared" si="62"/>
        <v>78321.658072432954</v>
      </c>
      <c r="BZ25" s="14">
        <f t="shared" si="62"/>
        <v>50994.757066161321</v>
      </c>
      <c r="CA25" s="14">
        <f t="shared" si="62"/>
        <v>66947.336950725774</v>
      </c>
      <c r="CB25" s="14">
        <f t="shared" si="62"/>
        <v>57332.197409932473</v>
      </c>
      <c r="CC25" s="14">
        <f t="shared" si="62"/>
        <v>93028.229629240028</v>
      </c>
      <c r="CD25" s="14">
        <f t="shared" ref="CD25:CG25" si="63">CD3+SUM(CD5:CD10)+CD12</f>
        <v>49904.404599914778</v>
      </c>
      <c r="CE25" s="14">
        <f t="shared" si="63"/>
        <v>76967.681569287277</v>
      </c>
      <c r="CF25" s="14">
        <f t="shared" si="63"/>
        <v>65525.676690843291</v>
      </c>
      <c r="CG25" s="14">
        <f t="shared" si="63"/>
        <v>107284.03188186593</v>
      </c>
      <c r="CH25" s="14">
        <f t="shared" ref="CH25:CK25" si="64">CH3+SUM(CH5:CH10)+CH12</f>
        <v>44892.763668773288</v>
      </c>
      <c r="CI25" s="14">
        <f t="shared" si="64"/>
        <v>86364.017518746274</v>
      </c>
      <c r="CJ25" s="14">
        <f t="shared" si="64"/>
        <v>73577.060280186837</v>
      </c>
      <c r="CK25" s="14">
        <f t="shared" si="64"/>
        <v>120531.1739184582</v>
      </c>
      <c r="CL25" s="14"/>
      <c r="CM25" s="88">
        <f>CM3+SUM(CM5:CM10)+CM12</f>
        <v>625.95000000000005</v>
      </c>
      <c r="CN25" s="14">
        <f t="shared" ref="CN25:DC25" si="65">CN3+SUM(CN5:CN10)+CN12</f>
        <v>1548.5499999999997</v>
      </c>
      <c r="CO25" s="88">
        <f t="shared" si="65"/>
        <v>1614.35</v>
      </c>
      <c r="CP25" s="14">
        <f t="shared" si="65"/>
        <v>4222</v>
      </c>
      <c r="CQ25" s="88">
        <f t="shared" si="65"/>
        <v>5507.8</v>
      </c>
      <c r="CR25" s="14">
        <f t="shared" si="65"/>
        <v>8607</v>
      </c>
      <c r="CS25" s="88">
        <f t="shared" si="65"/>
        <v>16061</v>
      </c>
      <c r="CT25" s="14">
        <f t="shared" si="65"/>
        <v>24216</v>
      </c>
      <c r="CU25" s="88">
        <f t="shared" si="65"/>
        <v>29339</v>
      </c>
      <c r="CV25" s="88">
        <f t="shared" si="65"/>
        <v>36312.5</v>
      </c>
      <c r="CW25" s="88">
        <f t="shared" si="65"/>
        <v>38747</v>
      </c>
      <c r="CX25" s="88">
        <f t="shared" si="65"/>
        <v>57683</v>
      </c>
      <c r="CY25" s="88">
        <f t="shared" si="65"/>
        <v>50475</v>
      </c>
      <c r="CZ25" s="88">
        <f t="shared" si="65"/>
        <v>71113</v>
      </c>
      <c r="DA25" s="88">
        <f t="shared" si="65"/>
        <v>91328</v>
      </c>
      <c r="DB25" s="14">
        <f t="shared" si="65"/>
        <v>115800</v>
      </c>
      <c r="DC25" s="88">
        <f t="shared" si="65"/>
        <v>171338.41317449691</v>
      </c>
      <c r="DD25" s="88">
        <f>DD3+SUM(DD5:DD10)+DD12</f>
        <v>197504.69961768982</v>
      </c>
      <c r="DE25" s="88">
        <f>DE3+SUM(DE5:DE10)+DE12</f>
        <v>234073.72158961606</v>
      </c>
      <c r="DF25" s="88">
        <f>DF3+SUM(DF5:DF10)+DF12</f>
        <v>268302.52105605963</v>
      </c>
      <c r="DG25" s="88">
        <f>DG3+SUM(DG5:DG10)+DG12</f>
        <v>299681.79474191129</v>
      </c>
      <c r="DH25" s="88">
        <f>DH3+SUM(DH5:DH10)+DH12</f>
        <v>325365.0153861646</v>
      </c>
    </row>
    <row r="26" spans="1:112" x14ac:dyDescent="0.25">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CM26" s="91"/>
      <c r="CO26" s="91"/>
      <c r="CQ26" s="91"/>
      <c r="CS26" s="91"/>
      <c r="CU26" s="91"/>
      <c r="CV26" s="91"/>
      <c r="CW26" s="91"/>
      <c r="CX26" s="91"/>
      <c r="CY26" s="91"/>
      <c r="CZ26" s="91"/>
      <c r="DA26" s="91"/>
      <c r="DB26" s="91"/>
      <c r="DC26" s="91"/>
      <c r="DD26" s="91"/>
      <c r="DE26" s="91"/>
      <c r="DF26" s="91"/>
      <c r="DG26" s="91"/>
      <c r="DH26" s="91"/>
    </row>
    <row r="27" spans="1:112" x14ac:dyDescent="0.25">
      <c r="A27" s="76" t="s">
        <v>275</v>
      </c>
      <c r="J27" s="30"/>
      <c r="K27" s="30"/>
      <c r="L27" s="30"/>
      <c r="M27" s="32"/>
      <c r="N27" s="30"/>
      <c r="O27" s="30"/>
      <c r="P27" s="30"/>
      <c r="Q27" s="32"/>
      <c r="R27" s="30"/>
      <c r="S27" s="30"/>
      <c r="T27" s="30"/>
      <c r="U27" s="32"/>
      <c r="V27" s="32"/>
      <c r="W27" s="30"/>
      <c r="X27" s="30"/>
      <c r="Y27" s="30"/>
      <c r="Z27" s="30"/>
      <c r="AA27" s="32"/>
      <c r="AB27" s="32"/>
      <c r="AC27" s="30"/>
      <c r="AD27" s="30"/>
      <c r="AE27" s="30"/>
      <c r="AF27" s="30"/>
      <c r="AG27" s="30"/>
      <c r="AH27" s="30"/>
      <c r="AI27" s="30"/>
      <c r="AJ27" s="30"/>
      <c r="AK27" s="30"/>
      <c r="AL27" s="30"/>
      <c r="AM27" s="30"/>
      <c r="AN27" s="30"/>
      <c r="AO27" s="30"/>
      <c r="AP27" s="30"/>
      <c r="AQ27" s="30"/>
      <c r="AR27" s="30"/>
      <c r="AS27" s="30"/>
      <c r="AT27" s="30"/>
      <c r="AU27" s="30"/>
      <c r="AV27" s="30"/>
      <c r="AW27" s="30"/>
      <c r="AX27" s="30"/>
      <c r="AY27" s="30"/>
      <c r="AZ27" s="30"/>
      <c r="BA27" s="30"/>
      <c r="BB27" s="30"/>
      <c r="BC27" s="32"/>
      <c r="BD27" s="32"/>
      <c r="BE27" s="32"/>
      <c r="BF27" s="32"/>
      <c r="BG27" s="32"/>
      <c r="BH27" s="32"/>
      <c r="BI27" s="32"/>
      <c r="BJ27" s="32"/>
      <c r="BK27" s="32"/>
      <c r="BL27" s="32"/>
      <c r="BM27" s="32"/>
      <c r="CM27" s="91"/>
      <c r="CO27" s="91"/>
      <c r="CQ27" s="91"/>
      <c r="CS27" s="91"/>
      <c r="CU27" s="91"/>
      <c r="CV27" s="91"/>
      <c r="CW27" s="91"/>
      <c r="CX27" s="91"/>
      <c r="CY27" s="91"/>
      <c r="CZ27" s="91"/>
      <c r="DA27" s="91"/>
      <c r="DC27" s="91"/>
      <c r="DD27" s="91"/>
      <c r="DE27" s="91"/>
      <c r="DF27" s="91"/>
      <c r="DG27" s="91"/>
      <c r="DH27" s="91"/>
    </row>
    <row r="28" spans="1:112" x14ac:dyDescent="0.25">
      <c r="A28" s="1" t="s">
        <v>218</v>
      </c>
      <c r="B28" s="309"/>
      <c r="C28" s="309"/>
      <c r="D28" s="309"/>
      <c r="E28" s="309"/>
      <c r="F28" s="10">
        <v>-153</v>
      </c>
      <c r="G28" s="10">
        <v>-132</v>
      </c>
      <c r="H28" s="10">
        <v>-136</v>
      </c>
      <c r="I28" s="10">
        <v>-185</v>
      </c>
      <c r="J28" s="10">
        <v>-453</v>
      </c>
      <c r="K28" s="10">
        <v>-413</v>
      </c>
      <c r="L28" s="10">
        <v>-171</v>
      </c>
      <c r="M28" s="10">
        <v>-198</v>
      </c>
      <c r="N28" s="10">
        <v>-327</v>
      </c>
      <c r="O28" s="10">
        <v>-268</v>
      </c>
      <c r="P28" s="10">
        <v>-284</v>
      </c>
      <c r="Q28" s="10">
        <v>-483</v>
      </c>
      <c r="R28" s="10">
        <v>-363</v>
      </c>
      <c r="S28" s="10">
        <v>-469</v>
      </c>
      <c r="T28" s="10">
        <v>-482</v>
      </c>
      <c r="U28" s="10">
        <v>-517</v>
      </c>
      <c r="V28" s="10">
        <v>-502</v>
      </c>
      <c r="W28" s="10">
        <v>-549</v>
      </c>
      <c r="X28" s="10">
        <v>-780</v>
      </c>
      <c r="Y28" s="10">
        <v>-692</v>
      </c>
      <c r="Z28" s="10">
        <v>-1132</v>
      </c>
      <c r="AA28" s="10">
        <v>-995</v>
      </c>
      <c r="AB28" s="10">
        <v>-1095</v>
      </c>
      <c r="AC28" s="10">
        <v>-1269</v>
      </c>
      <c r="AD28" s="9">
        <v>-1271</v>
      </c>
      <c r="AE28" s="9">
        <v>-1444</v>
      </c>
      <c r="AF28" s="9">
        <v>-1755</v>
      </c>
      <c r="AG28" s="9">
        <v>-2262</v>
      </c>
      <c r="AH28" s="9">
        <v>-2812</v>
      </c>
      <c r="AI28" s="9">
        <v>-3459</v>
      </c>
      <c r="AJ28" s="9">
        <v>-3343</v>
      </c>
      <c r="AK28" s="9">
        <v>-4366</v>
      </c>
      <c r="AL28" s="9">
        <v>-3837</v>
      </c>
      <c r="AM28" s="9">
        <v>-3633</v>
      </c>
      <c r="AN28" s="9">
        <v>-3532</v>
      </c>
      <c r="AO28" s="9">
        <v>-4100</v>
      </c>
      <c r="AP28" s="9">
        <v>-3558</v>
      </c>
      <c r="AQ28" s="9">
        <v>-3255</v>
      </c>
      <c r="AR28" s="9">
        <v>-3689</v>
      </c>
      <c r="AS28" s="9">
        <v>-4613</v>
      </c>
      <c r="AT28" s="10">
        <v>-4272</v>
      </c>
      <c r="AU28" s="9">
        <v>-4612</v>
      </c>
      <c r="AV28" s="9">
        <v>-4313</v>
      </c>
      <c r="AW28" s="9">
        <v>-5370</v>
      </c>
      <c r="AX28" s="9">
        <f>-5441+126</f>
        <v>-5315</v>
      </c>
      <c r="AY28" s="9">
        <f>-7572+44</f>
        <v>-7528</v>
      </c>
      <c r="AZ28" s="9">
        <f>-9375+20</f>
        <v>-9355</v>
      </c>
      <c r="BA28" s="9">
        <f>-9043+55</f>
        <v>-8988</v>
      </c>
      <c r="BB28" s="9">
        <f>-6842+19</f>
        <v>-6823</v>
      </c>
      <c r="BC28" s="9">
        <f>-6216+82</f>
        <v>-6134</v>
      </c>
      <c r="BD28" s="9">
        <f>-6543+47</f>
        <v>-6496</v>
      </c>
      <c r="BE28" s="9">
        <f>-7665+73</f>
        <v>-7592</v>
      </c>
      <c r="BF28" s="9">
        <v>-6400</v>
      </c>
      <c r="BG28" s="9">
        <v>-8173</v>
      </c>
      <c r="BH28" s="9">
        <v>-8258</v>
      </c>
      <c r="BI28" s="9">
        <v>-14425</v>
      </c>
      <c r="BJ28" s="9">
        <v>-12941</v>
      </c>
      <c r="BK28" s="9">
        <v>-16538</v>
      </c>
      <c r="BL28" s="9">
        <v>-18829</v>
      </c>
      <c r="BM28" s="9">
        <v>-21383</v>
      </c>
      <c r="BN28" s="29">
        <f>'Capex &amp; Depreciation'!BN8</f>
        <v>-31874.975999999995</v>
      </c>
      <c r="BO28" s="29">
        <f>'Capex &amp; Depreciation'!BO8</f>
        <v>-32178.198</v>
      </c>
      <c r="BP28" s="29">
        <f>'Capex &amp; Depreciation'!BP8</f>
        <v>-31947.725999999995</v>
      </c>
      <c r="BQ28" s="29">
        <f>'Capex &amp; Depreciation'!BQ8</f>
        <v>-32209.334999999999</v>
      </c>
      <c r="BR28" s="29">
        <f>'Capex &amp; Depreciation'!BR8</f>
        <v>-38249.971199999993</v>
      </c>
      <c r="BS28" s="29">
        <f>'Capex &amp; Depreciation'!BS8</f>
        <v>-38613.837599999999</v>
      </c>
      <c r="BT28" s="29">
        <f>'Capex &amp; Depreciation'!BT8</f>
        <v>-38337.271199999988</v>
      </c>
      <c r="BU28" s="29">
        <f>'Capex &amp; Depreciation'!BU8</f>
        <v>-38651.201999999997</v>
      </c>
      <c r="BV28" s="29">
        <f>'Capex &amp; Depreciation'!BV8</f>
        <v>-43987.466879999985</v>
      </c>
      <c r="BW28" s="29">
        <f>'Capex &amp; Depreciation'!BW8</f>
        <v>-44405.913240000002</v>
      </c>
      <c r="BX28" s="29">
        <f>'Capex &amp; Depreciation'!BX8</f>
        <v>-44087.861879999989</v>
      </c>
      <c r="BY28" s="29">
        <f>'Capex &amp; Depreciation'!BY8</f>
        <v>-44448.882299999997</v>
      </c>
      <c r="BZ28" s="29">
        <f>'Capex &amp; Depreciation'!BZ8</f>
        <v>-48386.213567999992</v>
      </c>
      <c r="CA28" s="29">
        <f>'Capex &amp; Depreciation'!CA8</f>
        <v>-48846.504564000003</v>
      </c>
      <c r="CB28" s="29">
        <f>'Capex &amp; Depreciation'!CB8</f>
        <v>-48496.648067999988</v>
      </c>
      <c r="CC28" s="29">
        <f>'Capex &amp; Depreciation'!CC8</f>
        <v>-48893.770530000002</v>
      </c>
      <c r="CD28" s="29">
        <f>'Capex &amp; Depreciation'!CD8</f>
        <v>-52257.110653439995</v>
      </c>
      <c r="CE28" s="29">
        <f>'Capex &amp; Depreciation'!CE8</f>
        <v>-52754.224929120013</v>
      </c>
      <c r="CF28" s="29">
        <f>'Capex &amp; Depreciation'!CF8</f>
        <v>-52376.379913439996</v>
      </c>
      <c r="CG28" s="29">
        <f>'Capex &amp; Depreciation'!CG8</f>
        <v>-52805.2721724</v>
      </c>
      <c r="CH28" s="29">
        <f>'Capex &amp; Depreciation'!CH8</f>
        <v>-55392.537292646397</v>
      </c>
      <c r="CI28" s="29">
        <f>'Capex &amp; Depreciation'!CI8</f>
        <v>-55919.478424867215</v>
      </c>
      <c r="CJ28" s="29">
        <f>'Capex &amp; Depreciation'!CJ8</f>
        <v>-55518.962708246399</v>
      </c>
      <c r="CK28" s="29">
        <f>'Capex &amp; Depreciation'!CK8</f>
        <v>-55973.588502744002</v>
      </c>
      <c r="CL28" s="31"/>
      <c r="CM28" s="92">
        <f t="shared" ref="CM28:CM34" si="66">SUM(B28:E28)</f>
        <v>0</v>
      </c>
      <c r="CN28" s="13">
        <f t="shared" ref="CN28:CN34" si="67">SUM(F28:I28)</f>
        <v>-606</v>
      </c>
      <c r="CO28" s="92">
        <f t="shared" ref="CO28:CO34" si="68">SUM(J28:M28)</f>
        <v>-1235</v>
      </c>
      <c r="CP28" s="13">
        <f t="shared" ref="CP28:CP34" si="69">SUM(N28:Q28)</f>
        <v>-1362</v>
      </c>
      <c r="CQ28" s="92">
        <f t="shared" ref="CQ28:CQ34" si="70">SUM(R28:U28)</f>
        <v>-1831</v>
      </c>
      <c r="CR28" s="13">
        <f t="shared" ref="CR28:CR34" si="71">SUM(V28:Y28)</f>
        <v>-2523</v>
      </c>
      <c r="CS28" s="92">
        <f t="shared" ref="CS28:CS34" si="72">SUM(Z28:AC28)</f>
        <v>-4491</v>
      </c>
      <c r="CT28" s="13">
        <f t="shared" ref="CT28:CT34" si="73">SUM(AD28:AG28)</f>
        <v>-6732</v>
      </c>
      <c r="CU28" s="92">
        <f t="shared" ref="CU28:CU34" si="74">SUM(AH28:AK28)</f>
        <v>-13980</v>
      </c>
      <c r="CV28" s="92">
        <f t="shared" ref="CV28:CV34" si="75">SUM(AL28:AO28)</f>
        <v>-15102</v>
      </c>
      <c r="CW28" s="92">
        <f t="shared" ref="CW28:CW34" si="76">SUM(AP28:AS28)</f>
        <v>-15115</v>
      </c>
      <c r="CX28" s="92">
        <f t="shared" ref="CX28:CX34" si="77">SUM(AT28:AW28)</f>
        <v>-18567</v>
      </c>
      <c r="CY28" s="92">
        <f t="shared" ref="CY28:CY34" si="78">SUM(AX28:BA28)</f>
        <v>-31186</v>
      </c>
      <c r="CZ28" s="92">
        <f t="shared" ref="CZ28:CZ34" si="79">SUM(BB28:BE28)</f>
        <v>-27045</v>
      </c>
      <c r="DA28" s="92">
        <f t="shared" ref="DA28:DA34" si="80">SUM(BF28:BI28)</f>
        <v>-37256</v>
      </c>
      <c r="DB28" s="13">
        <f t="shared" ref="DB28:DB34" si="81">SUM(BJ28:BM28)</f>
        <v>-69691</v>
      </c>
      <c r="DC28" s="92">
        <f t="shared" ref="DC28:DC34" si="82">SUM(BN28:BQ28)</f>
        <v>-128210.23499999999</v>
      </c>
      <c r="DD28" s="92">
        <f t="shared" ref="DD28:DD33" si="83">SUM(BR28:BU28)</f>
        <v>-153852.28199999998</v>
      </c>
      <c r="DE28" s="92">
        <f t="shared" ref="DE28:DE34" si="84">SUM(BV28:BY28)</f>
        <v>-176930.12429999997</v>
      </c>
      <c r="DF28" s="92">
        <f t="shared" ref="DF28:DF34" si="85">SUM(BZ28:CC28)</f>
        <v>-194623.13673</v>
      </c>
      <c r="DG28" s="92">
        <f>SUM(CD28:CG28)</f>
        <v>-210192.98766840002</v>
      </c>
      <c r="DH28" s="92">
        <f t="shared" ref="DH28:DH34" si="86">SUM(CH28:CK28)</f>
        <v>-222804.56692850401</v>
      </c>
    </row>
    <row r="29" spans="1:112" x14ac:dyDescent="0.25">
      <c r="A29" s="1" t="s">
        <v>117</v>
      </c>
      <c r="B29" s="309"/>
      <c r="C29" s="309"/>
      <c r="D29" s="309"/>
      <c r="E29" s="309"/>
      <c r="F29" s="10">
        <v>0</v>
      </c>
      <c r="G29" s="10">
        <v>-1892</v>
      </c>
      <c r="H29" s="10">
        <v>-850</v>
      </c>
      <c r="I29" s="10">
        <v>-283</v>
      </c>
      <c r="J29" s="10">
        <v>-876</v>
      </c>
      <c r="K29" s="10">
        <v>-6081</v>
      </c>
      <c r="L29" s="10">
        <v>-1633</v>
      </c>
      <c r="M29" s="10">
        <v>-1717</v>
      </c>
      <c r="N29" s="10">
        <v>-1508</v>
      </c>
      <c r="O29" s="10">
        <v>-1952</v>
      </c>
      <c r="P29" s="10">
        <v>-904</v>
      </c>
      <c r="Q29" s="10">
        <v>-3069</v>
      </c>
      <c r="R29" s="10">
        <v>-2974</v>
      </c>
      <c r="S29" s="10">
        <v>-1508</v>
      </c>
      <c r="T29" s="10">
        <v>-1733</v>
      </c>
      <c r="U29" s="10">
        <v>-2889</v>
      </c>
      <c r="V29" s="10">
        <v>-3055</v>
      </c>
      <c r="W29" s="10">
        <v>-2505</v>
      </c>
      <c r="X29" s="10">
        <v>-4773</v>
      </c>
      <c r="Y29" s="10">
        <v>-5605</v>
      </c>
      <c r="Z29" s="10">
        <v>-3126</v>
      </c>
      <c r="AA29" s="10">
        <v>-6509</v>
      </c>
      <c r="AB29" s="10">
        <v>-7733</v>
      </c>
      <c r="AC29" s="10">
        <v>-4974</v>
      </c>
      <c r="AD29" s="9">
        <v>-6992</v>
      </c>
      <c r="AE29" s="9">
        <v>-7145</v>
      </c>
      <c r="AF29" s="9">
        <v>-6273</v>
      </c>
      <c r="AG29" s="9">
        <v>-5272</v>
      </c>
      <c r="AH29" s="9">
        <v>-4022</v>
      </c>
      <c r="AI29" s="9">
        <v>-4261</v>
      </c>
      <c r="AJ29" s="9">
        <v>-4375</v>
      </c>
      <c r="AK29" s="9">
        <v>-1997</v>
      </c>
      <c r="AL29" s="9">
        <v>-6603</v>
      </c>
      <c r="AM29" s="9">
        <v>-5152</v>
      </c>
      <c r="AN29" s="9">
        <v>-7397</v>
      </c>
      <c r="AO29" s="9">
        <v>-4758</v>
      </c>
      <c r="AP29" s="9">
        <v>-7884</v>
      </c>
      <c r="AQ29" s="9">
        <v>-6179</v>
      </c>
      <c r="AR29" s="9">
        <v>-14130</v>
      </c>
      <c r="AS29" s="9">
        <v>-5737</v>
      </c>
      <c r="AT29" s="10">
        <v>-6231</v>
      </c>
      <c r="AU29" s="9">
        <v>-10297</v>
      </c>
      <c r="AV29" s="9">
        <v>-7786</v>
      </c>
      <c r="AW29" s="9">
        <v>-6093</v>
      </c>
      <c r="AX29" s="9">
        <v>-4068</v>
      </c>
      <c r="AY29" s="9">
        <v>-2220</v>
      </c>
      <c r="AZ29" s="9">
        <v>-2597</v>
      </c>
      <c r="BA29" s="9">
        <v>-741</v>
      </c>
      <c r="BB29" s="9">
        <v>-85</v>
      </c>
      <c r="BC29" s="9">
        <v>-717</v>
      </c>
      <c r="BD29" s="9">
        <v>-1008</v>
      </c>
      <c r="BE29" s="9">
        <v>-1171</v>
      </c>
      <c r="BF29" s="9">
        <v>-6887</v>
      </c>
      <c r="BG29" s="9">
        <v>-3289</v>
      </c>
      <c r="BH29" s="9">
        <v>-4468</v>
      </c>
      <c r="BI29" s="9">
        <v>-10898</v>
      </c>
      <c r="BJ29" s="9">
        <v>-11763</v>
      </c>
      <c r="BK29" s="9">
        <v>-7746</v>
      </c>
      <c r="BL29" s="9">
        <v>-2840</v>
      </c>
      <c r="BM29" s="9">
        <v>-14580</v>
      </c>
      <c r="BN29" s="29">
        <f>BN91*'Balance Sheet'!BM$4</f>
        <v>-3657.52</v>
      </c>
      <c r="BO29" s="29">
        <f>BO91*'Balance Sheet'!BN$4</f>
        <v>-3584.3695999999995</v>
      </c>
      <c r="BP29" s="29">
        <f>BP91*'Balance Sheet'!BO$4</f>
        <v>-3512.6822079999997</v>
      </c>
      <c r="BQ29" s="29">
        <f>BQ91*'Balance Sheet'!BP$4</f>
        <v>-3442.4285638399992</v>
      </c>
      <c r="BR29" s="31">
        <f>BR91*'Balance Sheet'!BQ$4</f>
        <v>-3373.5799925631991</v>
      </c>
      <c r="BS29" s="31">
        <f>BS91*'Balance Sheet'!BR$4</f>
        <v>-3306.1083927119348</v>
      </c>
      <c r="BT29" s="31">
        <f>BT91*'Balance Sheet'!BS$4</f>
        <v>-3239.9862248576965</v>
      </c>
      <c r="BU29" s="31">
        <f>BU91*'Balance Sheet'!BT$4</f>
        <v>-3175.1865003605426</v>
      </c>
      <c r="BV29" s="31">
        <f>BV91*'Balance Sheet'!BU$4</f>
        <v>-3111.6827703533318</v>
      </c>
      <c r="BW29" s="31">
        <f>BW91*'Balance Sheet'!BV$4</f>
        <v>-3049.4491149462656</v>
      </c>
      <c r="BX29" s="31">
        <f>BX91*'Balance Sheet'!BW$4</f>
        <v>-2988.4601326473403</v>
      </c>
      <c r="BY29" s="31">
        <f>BY91*'Balance Sheet'!BX$4</f>
        <v>-2928.6909299943936</v>
      </c>
      <c r="BZ29" s="31">
        <f>BZ91*'Balance Sheet'!BY$4</f>
        <v>-2870.1171113945056</v>
      </c>
      <c r="CA29" s="31">
        <f>CA91*'Balance Sheet'!BZ$4</f>
        <v>-2812.714769166615</v>
      </c>
      <c r="CB29" s="31">
        <f>CB91*'Balance Sheet'!CA$4</f>
        <v>-2756.4604737832829</v>
      </c>
      <c r="CC29" s="31">
        <f>CC91*'Balance Sheet'!CB$4</f>
        <v>-2701.3312643076169</v>
      </c>
      <c r="CD29" s="31">
        <f>CD91*'Balance Sheet'!CC$4</f>
        <v>-2647.3046390214645</v>
      </c>
      <c r="CE29" s="31">
        <f>CE91*'Balance Sheet'!CD$4</f>
        <v>-2594.3585462410351</v>
      </c>
      <c r="CF29" s="31">
        <f>CF91*'Balance Sheet'!CE$4</f>
        <v>-2542.4713753162146</v>
      </c>
      <c r="CG29" s="31">
        <f>CG91*'Balance Sheet'!CF$4</f>
        <v>-2491.6219478098901</v>
      </c>
      <c r="CH29" s="31">
        <f>CH91*'Balance Sheet'!CG$4</f>
        <v>-2441.789508853692</v>
      </c>
      <c r="CI29" s="31">
        <f>CI91*'Balance Sheet'!CH$4</f>
        <v>-2392.9537186766179</v>
      </c>
      <c r="CJ29" s="31">
        <f>CJ91*'Balance Sheet'!CI$4</f>
        <v>-2345.0946443030857</v>
      </c>
      <c r="CK29" s="31">
        <f>CK91*'Balance Sheet'!CJ$4</f>
        <v>-2298.1927514170238</v>
      </c>
      <c r="CL29" s="31"/>
      <c r="CM29" s="92">
        <f t="shared" si="66"/>
        <v>0</v>
      </c>
      <c r="CN29" s="13">
        <f t="shared" si="67"/>
        <v>-3025</v>
      </c>
      <c r="CO29" s="92">
        <f t="shared" si="68"/>
        <v>-10307</v>
      </c>
      <c r="CP29" s="13">
        <f t="shared" si="69"/>
        <v>-7433</v>
      </c>
      <c r="CQ29" s="92">
        <f t="shared" si="70"/>
        <v>-9104</v>
      </c>
      <c r="CR29" s="13">
        <f t="shared" si="71"/>
        <v>-15938</v>
      </c>
      <c r="CS29" s="92">
        <f t="shared" si="72"/>
        <v>-22342</v>
      </c>
      <c r="CT29" s="13">
        <f t="shared" si="73"/>
        <v>-25682</v>
      </c>
      <c r="CU29" s="92">
        <f t="shared" si="74"/>
        <v>-14655</v>
      </c>
      <c r="CV29" s="92">
        <f t="shared" si="75"/>
        <v>-23910</v>
      </c>
      <c r="CW29" s="92">
        <f t="shared" si="76"/>
        <v>-33930</v>
      </c>
      <c r="CX29" s="92">
        <f t="shared" si="77"/>
        <v>-30407</v>
      </c>
      <c r="CY29" s="92">
        <f t="shared" si="78"/>
        <v>-9626</v>
      </c>
      <c r="CZ29" s="92">
        <f t="shared" si="79"/>
        <v>-2981</v>
      </c>
      <c r="DA29" s="92">
        <f t="shared" si="80"/>
        <v>-25542</v>
      </c>
      <c r="DB29" s="13">
        <f t="shared" si="81"/>
        <v>-36929</v>
      </c>
      <c r="DC29" s="92">
        <f t="shared" si="82"/>
        <v>-14197.000371839998</v>
      </c>
      <c r="DD29" s="92">
        <f t="shared" si="83"/>
        <v>-13094.861110493373</v>
      </c>
      <c r="DE29" s="92">
        <f t="shared" si="84"/>
        <v>-12078.28294794133</v>
      </c>
      <c r="DF29" s="92">
        <f t="shared" si="85"/>
        <v>-11140.62361865202</v>
      </c>
      <c r="DG29" s="92">
        <f t="shared" ref="DG29:DG34" si="87">SUM(CD29:CG29)</f>
        <v>-10275.756508388604</v>
      </c>
      <c r="DH29" s="92">
        <f t="shared" si="86"/>
        <v>-9478.030623250419</v>
      </c>
    </row>
    <row r="30" spans="1:112" x14ac:dyDescent="0.25">
      <c r="A30" s="1" t="s">
        <v>118</v>
      </c>
      <c r="B30" s="309"/>
      <c r="C30" s="309"/>
      <c r="D30" s="309"/>
      <c r="E30" s="309"/>
      <c r="F30" s="10">
        <v>0</v>
      </c>
      <c r="G30" s="10">
        <v>0</v>
      </c>
      <c r="H30" s="10">
        <v>95</v>
      </c>
      <c r="I30" s="10">
        <v>426</v>
      </c>
      <c r="J30" s="10">
        <v>69</v>
      </c>
      <c r="K30" s="10">
        <v>59</v>
      </c>
      <c r="L30" s="10">
        <v>443</v>
      </c>
      <c r="M30" s="10">
        <v>1529</v>
      </c>
      <c r="N30" s="10">
        <v>699</v>
      </c>
      <c r="O30" s="10">
        <v>576</v>
      </c>
      <c r="P30" s="10">
        <v>1158</v>
      </c>
      <c r="Q30" s="10">
        <v>555</v>
      </c>
      <c r="R30" s="10">
        <v>619</v>
      </c>
      <c r="S30" s="10">
        <v>1121</v>
      </c>
      <c r="T30" s="10">
        <v>636</v>
      </c>
      <c r="U30" s="10">
        <v>1047</v>
      </c>
      <c r="V30" s="10">
        <v>608</v>
      </c>
      <c r="W30" s="10">
        <v>2118</v>
      </c>
      <c r="X30" s="10">
        <v>848</v>
      </c>
      <c r="Y30" s="10">
        <v>2803</v>
      </c>
      <c r="Z30" s="10">
        <v>2013</v>
      </c>
      <c r="AA30" s="10">
        <v>2145</v>
      </c>
      <c r="AB30" s="10">
        <v>5633</v>
      </c>
      <c r="AC30" s="10">
        <v>4103</v>
      </c>
      <c r="AD30" s="9">
        <v>1762</v>
      </c>
      <c r="AE30" s="9">
        <v>2236</v>
      </c>
      <c r="AF30" s="9">
        <v>3651</v>
      </c>
      <c r="AG30" s="9">
        <v>1795</v>
      </c>
      <c r="AH30" s="9">
        <v>4330</v>
      </c>
      <c r="AI30" s="9">
        <v>4282</v>
      </c>
      <c r="AJ30" s="9">
        <v>2492</v>
      </c>
      <c r="AK30" s="9">
        <v>1254</v>
      </c>
      <c r="AL30" s="9">
        <v>1512</v>
      </c>
      <c r="AM30" s="9">
        <v>2944</v>
      </c>
      <c r="AN30" s="9">
        <v>2946</v>
      </c>
      <c r="AO30" s="9">
        <v>2163</v>
      </c>
      <c r="AP30" s="9">
        <v>2764</v>
      </c>
      <c r="AQ30" s="9">
        <v>2617</v>
      </c>
      <c r="AR30" s="9">
        <v>4398</v>
      </c>
      <c r="AS30" s="9">
        <v>2008</v>
      </c>
      <c r="AT30" s="10">
        <v>1650</v>
      </c>
      <c r="AU30" s="9">
        <v>4687</v>
      </c>
      <c r="AV30" s="9">
        <v>8993</v>
      </c>
      <c r="AW30" s="9">
        <v>16340</v>
      </c>
      <c r="AX30" s="9">
        <v>5065</v>
      </c>
      <c r="AY30" s="9">
        <v>2648</v>
      </c>
      <c r="AZ30" s="9">
        <v>1620</v>
      </c>
      <c r="BA30" s="9">
        <v>1750</v>
      </c>
      <c r="BB30" s="9">
        <v>534</v>
      </c>
      <c r="BC30" s="9">
        <v>1816</v>
      </c>
      <c r="BD30" s="9">
        <v>1475</v>
      </c>
      <c r="BE30" s="9">
        <v>2359</v>
      </c>
      <c r="BF30" s="9">
        <v>4625</v>
      </c>
      <c r="BG30" s="9">
        <v>3233</v>
      </c>
      <c r="BH30" s="9">
        <v>4114</v>
      </c>
      <c r="BI30" s="9">
        <v>3817</v>
      </c>
      <c r="BJ30" s="9">
        <v>4784</v>
      </c>
      <c r="BK30" s="9">
        <v>14273</v>
      </c>
      <c r="BL30" s="9">
        <v>4704</v>
      </c>
      <c r="BM30" s="9">
        <v>3113</v>
      </c>
      <c r="BN30" s="31">
        <f>BN92*'Balance Sheet'!BM$4</f>
        <v>4571.9000000000005</v>
      </c>
      <c r="BO30" s="31">
        <f>BO92*'Balance Sheet'!BN$4</f>
        <v>4480.4619999999995</v>
      </c>
      <c r="BP30" s="31">
        <f>BP92*'Balance Sheet'!BO$4</f>
        <v>4390.8527599999998</v>
      </c>
      <c r="BQ30" s="31">
        <f>BQ92*'Balance Sheet'!BP$4</f>
        <v>4303.0357047999996</v>
      </c>
      <c r="BR30" s="31">
        <f>BR92*'Balance Sheet'!BQ$4</f>
        <v>4216.9749907039986</v>
      </c>
      <c r="BS30" s="31">
        <f>BS92*'Balance Sheet'!BR$4</f>
        <v>4132.6354908899184</v>
      </c>
      <c r="BT30" s="31">
        <f>BT92*'Balance Sheet'!BS$4</f>
        <v>4049.9827810721204</v>
      </c>
      <c r="BU30" s="31">
        <f>BU92*'Balance Sheet'!BT$4</f>
        <v>3968.9831254506785</v>
      </c>
      <c r="BV30" s="31">
        <f>BV92*'Balance Sheet'!BU$4</f>
        <v>3889.6034629416645</v>
      </c>
      <c r="BW30" s="31">
        <f>BW92*'Balance Sheet'!BV$4</f>
        <v>3811.8113936828322</v>
      </c>
      <c r="BX30" s="31">
        <f>BX92*'Balance Sheet'!BW$4</f>
        <v>3735.5751658091754</v>
      </c>
      <c r="BY30" s="31">
        <f>BY92*'Balance Sheet'!BX$4</f>
        <v>3660.8636624929918</v>
      </c>
      <c r="BZ30" s="31">
        <f>BZ92*'Balance Sheet'!BY$4</f>
        <v>3587.646389243132</v>
      </c>
      <c r="CA30" s="31">
        <f>CA92*'Balance Sheet'!BZ$4</f>
        <v>3515.8934614582686</v>
      </c>
      <c r="CB30" s="31">
        <f>CB92*'Balance Sheet'!CA$4</f>
        <v>3445.5755922291037</v>
      </c>
      <c r="CC30" s="31">
        <f>CC92*'Balance Sheet'!CB$4</f>
        <v>3376.6640803845216</v>
      </c>
      <c r="CD30" s="31">
        <f>CD92*'Balance Sheet'!CC$4</f>
        <v>3309.1307987768305</v>
      </c>
      <c r="CE30" s="31">
        <f>CE92*'Balance Sheet'!CD$4</f>
        <v>3242.948182801294</v>
      </c>
      <c r="CF30" s="31">
        <f>CF92*'Balance Sheet'!CE$4</f>
        <v>3178.0892191452681</v>
      </c>
      <c r="CG30" s="31">
        <f>CG92*'Balance Sheet'!CF$4</f>
        <v>3114.5274347623626</v>
      </c>
      <c r="CH30" s="31">
        <f>CH92*'Balance Sheet'!CG$4</f>
        <v>3052.2368860671154</v>
      </c>
      <c r="CI30" s="31">
        <f>CI92*'Balance Sheet'!CH$4</f>
        <v>2991.1921483457727</v>
      </c>
      <c r="CJ30" s="31">
        <f>CJ92*'Balance Sheet'!CI$4</f>
        <v>2931.3683053788573</v>
      </c>
      <c r="CK30" s="31">
        <f>CK92*'Balance Sheet'!CJ$4</f>
        <v>2872.7409392712798</v>
      </c>
      <c r="CL30" s="31"/>
      <c r="CM30" s="92">
        <f t="shared" si="66"/>
        <v>0</v>
      </c>
      <c r="CN30" s="13">
        <f t="shared" si="67"/>
        <v>521</v>
      </c>
      <c r="CO30" s="92">
        <f t="shared" si="68"/>
        <v>2100</v>
      </c>
      <c r="CP30" s="13">
        <f t="shared" si="69"/>
        <v>2988</v>
      </c>
      <c r="CQ30" s="92">
        <f t="shared" si="70"/>
        <v>3423</v>
      </c>
      <c r="CR30" s="13">
        <f t="shared" si="71"/>
        <v>6377</v>
      </c>
      <c r="CS30" s="92">
        <f t="shared" si="72"/>
        <v>13894</v>
      </c>
      <c r="CT30" s="13">
        <f t="shared" si="73"/>
        <v>9444</v>
      </c>
      <c r="CU30" s="92">
        <f t="shared" si="74"/>
        <v>12358</v>
      </c>
      <c r="CV30" s="92">
        <f t="shared" si="75"/>
        <v>9565</v>
      </c>
      <c r="CW30" s="92">
        <f t="shared" si="76"/>
        <v>11787</v>
      </c>
      <c r="CX30" s="92">
        <f t="shared" si="77"/>
        <v>31670</v>
      </c>
      <c r="CY30" s="92">
        <f t="shared" si="78"/>
        <v>11083</v>
      </c>
      <c r="CZ30" s="92">
        <f t="shared" si="79"/>
        <v>6184</v>
      </c>
      <c r="DA30" s="92">
        <f t="shared" si="80"/>
        <v>15789</v>
      </c>
      <c r="DB30" s="13">
        <f t="shared" si="81"/>
        <v>26874</v>
      </c>
      <c r="DC30" s="92">
        <f t="shared" si="82"/>
        <v>17746.250464799999</v>
      </c>
      <c r="DD30" s="92">
        <f t="shared" si="83"/>
        <v>16368.576388116717</v>
      </c>
      <c r="DE30" s="92">
        <f t="shared" si="84"/>
        <v>15097.853684926664</v>
      </c>
      <c r="DF30" s="92">
        <f t="shared" si="85"/>
        <v>13925.779523315026</v>
      </c>
      <c r="DG30" s="92">
        <f t="shared" si="87"/>
        <v>12844.695635485754</v>
      </c>
      <c r="DH30" s="92">
        <f t="shared" si="86"/>
        <v>11847.538279063025</v>
      </c>
    </row>
    <row r="31" spans="1:112" x14ac:dyDescent="0.25">
      <c r="A31" s="1" t="s">
        <v>119</v>
      </c>
      <c r="B31" s="309"/>
      <c r="C31" s="309"/>
      <c r="D31" s="309"/>
      <c r="E31" s="309"/>
      <c r="F31" s="10">
        <v>0</v>
      </c>
      <c r="G31" s="10">
        <v>0</v>
      </c>
      <c r="H31" s="10">
        <v>90</v>
      </c>
      <c r="I31" s="10">
        <v>18</v>
      </c>
      <c r="J31" s="10">
        <v>567</v>
      </c>
      <c r="K31" s="10">
        <v>539</v>
      </c>
      <c r="L31" s="10">
        <v>1307</v>
      </c>
      <c r="M31" s="10">
        <v>920</v>
      </c>
      <c r="N31" s="10">
        <v>903</v>
      </c>
      <c r="O31" s="10">
        <v>1271</v>
      </c>
      <c r="P31" s="10">
        <v>780</v>
      </c>
      <c r="Q31" s="10">
        <v>609</v>
      </c>
      <c r="R31" s="10">
        <v>847</v>
      </c>
      <c r="S31" s="10">
        <v>455</v>
      </c>
      <c r="T31" s="10">
        <v>5423</v>
      </c>
      <c r="U31" s="10">
        <v>199</v>
      </c>
      <c r="V31" s="10">
        <v>339</v>
      </c>
      <c r="W31" s="10">
        <v>376</v>
      </c>
      <c r="X31" s="10">
        <v>1399</v>
      </c>
      <c r="Y31" s="10">
        <v>747</v>
      </c>
      <c r="Z31" s="10">
        <v>537</v>
      </c>
      <c r="AA31" s="10">
        <v>366</v>
      </c>
      <c r="AB31" s="10">
        <v>131</v>
      </c>
      <c r="AC31" s="10">
        <v>227</v>
      </c>
      <c r="AD31" s="9">
        <v>599</v>
      </c>
      <c r="AE31" s="9">
        <v>899</v>
      </c>
      <c r="AF31" s="9">
        <v>730</v>
      </c>
      <c r="AG31" s="9">
        <v>760</v>
      </c>
      <c r="AH31" s="9">
        <v>1267</v>
      </c>
      <c r="AI31" s="9">
        <v>1071</v>
      </c>
      <c r="AJ31" s="9">
        <v>1053</v>
      </c>
      <c r="AK31" s="9">
        <v>1381</v>
      </c>
      <c r="AL31" s="9">
        <v>2210</v>
      </c>
      <c r="AM31" s="9">
        <v>1895</v>
      </c>
      <c r="AN31" s="9">
        <v>2943</v>
      </c>
      <c r="AO31" s="9">
        <v>3104</v>
      </c>
      <c r="AP31" s="9">
        <v>4644</v>
      </c>
      <c r="AQ31" s="9">
        <v>3224</v>
      </c>
      <c r="AR31" s="9">
        <v>2857</v>
      </c>
      <c r="AS31" s="9">
        <v>3260</v>
      </c>
      <c r="AT31" s="10">
        <v>3981</v>
      </c>
      <c r="AU31" s="9">
        <v>2347</v>
      </c>
      <c r="AV31" s="9">
        <v>2991</v>
      </c>
      <c r="AW31" s="9">
        <v>1598</v>
      </c>
      <c r="AX31" s="9">
        <v>402</v>
      </c>
      <c r="AY31" s="9">
        <v>511</v>
      </c>
      <c r="AZ31" s="9">
        <v>649</v>
      </c>
      <c r="BA31" s="9">
        <v>513</v>
      </c>
      <c r="BB31" s="9">
        <v>0</v>
      </c>
      <c r="BC31" s="9">
        <v>0</v>
      </c>
      <c r="BD31" s="9">
        <v>0</v>
      </c>
      <c r="BE31" s="9">
        <v>0</v>
      </c>
      <c r="BF31" s="9">
        <v>0</v>
      </c>
      <c r="BG31" s="9">
        <v>0</v>
      </c>
      <c r="BH31" s="9">
        <v>0</v>
      </c>
      <c r="BI31" s="9">
        <v>0</v>
      </c>
      <c r="BJ31" s="9">
        <v>0</v>
      </c>
      <c r="BK31" s="9">
        <v>0</v>
      </c>
      <c r="BL31" s="9">
        <v>0</v>
      </c>
      <c r="BM31" s="9">
        <v>0</v>
      </c>
      <c r="BN31" s="31">
        <f>BN93*'Balance Sheet'!BM$4</f>
        <v>0</v>
      </c>
      <c r="BO31" s="31">
        <f>BO93*'Balance Sheet'!BN$4</f>
        <v>0</v>
      </c>
      <c r="BP31" s="31">
        <f>BP93*'Balance Sheet'!BO$4</f>
        <v>0</v>
      </c>
      <c r="BQ31" s="31">
        <f>BQ93*'Balance Sheet'!BP$4</f>
        <v>0</v>
      </c>
      <c r="BR31" s="31">
        <f>BR93*'Balance Sheet'!BQ$4</f>
        <v>0</v>
      </c>
      <c r="BS31" s="31">
        <f>BS93*'Balance Sheet'!BR$4</f>
        <v>0</v>
      </c>
      <c r="BT31" s="31">
        <f>BT93*'Balance Sheet'!BS$4</f>
        <v>0</v>
      </c>
      <c r="BU31" s="31">
        <f>BU93*'Balance Sheet'!BT$4</f>
        <v>0</v>
      </c>
      <c r="BV31" s="31">
        <f>BV93*'Balance Sheet'!BU$4</f>
        <v>0</v>
      </c>
      <c r="BW31" s="31">
        <f>BW93*'Balance Sheet'!BV$4</f>
        <v>0</v>
      </c>
      <c r="BX31" s="31">
        <f>BX93*'Balance Sheet'!BW$4</f>
        <v>0</v>
      </c>
      <c r="BY31" s="31">
        <f>BY93*'Balance Sheet'!BX$4</f>
        <v>0</v>
      </c>
      <c r="BZ31" s="31">
        <f>BZ93*'Balance Sheet'!BY$4</f>
        <v>0</v>
      </c>
      <c r="CA31" s="31">
        <f>CA93*'Balance Sheet'!BZ$4</f>
        <v>0</v>
      </c>
      <c r="CB31" s="31">
        <f>CB93*'Balance Sheet'!CA$4</f>
        <v>0</v>
      </c>
      <c r="CC31" s="31">
        <f>CC93*'Balance Sheet'!CB$4</f>
        <v>0</v>
      </c>
      <c r="CD31" s="31">
        <f>CD93*'Balance Sheet'!CC$4</f>
        <v>0</v>
      </c>
      <c r="CE31" s="31">
        <f>CE93*'Balance Sheet'!CD$4</f>
        <v>0</v>
      </c>
      <c r="CF31" s="31">
        <f>CF93*'Balance Sheet'!CE$4</f>
        <v>0</v>
      </c>
      <c r="CG31" s="31">
        <f>CG93*'Balance Sheet'!CF$4</f>
        <v>0</v>
      </c>
      <c r="CH31" s="31">
        <f>CH93*'Balance Sheet'!CG$4</f>
        <v>0</v>
      </c>
      <c r="CI31" s="31">
        <f>CI93*'Balance Sheet'!CH$4</f>
        <v>0</v>
      </c>
      <c r="CJ31" s="31">
        <f>CJ93*'Balance Sheet'!CI$4</f>
        <v>0</v>
      </c>
      <c r="CK31" s="31">
        <f>CK93*'Balance Sheet'!CJ$4</f>
        <v>0</v>
      </c>
      <c r="CL31" s="31"/>
      <c r="CM31" s="92">
        <f t="shared" si="66"/>
        <v>0</v>
      </c>
      <c r="CN31" s="13">
        <f t="shared" si="67"/>
        <v>108</v>
      </c>
      <c r="CO31" s="92">
        <f t="shared" si="68"/>
        <v>3333</v>
      </c>
      <c r="CP31" s="13">
        <f t="shared" si="69"/>
        <v>3563</v>
      </c>
      <c r="CQ31" s="92">
        <f t="shared" si="70"/>
        <v>6924</v>
      </c>
      <c r="CR31" s="13">
        <f t="shared" si="71"/>
        <v>2861</v>
      </c>
      <c r="CS31" s="92">
        <f t="shared" si="72"/>
        <v>1261</v>
      </c>
      <c r="CT31" s="13">
        <f t="shared" si="73"/>
        <v>2988</v>
      </c>
      <c r="CU31" s="92">
        <f t="shared" si="74"/>
        <v>4772</v>
      </c>
      <c r="CV31" s="92">
        <f t="shared" si="75"/>
        <v>10152</v>
      </c>
      <c r="CW31" s="92">
        <f t="shared" si="76"/>
        <v>13985</v>
      </c>
      <c r="CX31" s="92">
        <f t="shared" si="77"/>
        <v>10917</v>
      </c>
      <c r="CY31" s="92">
        <f t="shared" si="78"/>
        <v>2075</v>
      </c>
      <c r="CZ31" s="92">
        <f t="shared" si="79"/>
        <v>0</v>
      </c>
      <c r="DA31" s="92">
        <f t="shared" si="80"/>
        <v>0</v>
      </c>
      <c r="DB31" s="13">
        <f t="shared" si="81"/>
        <v>0</v>
      </c>
      <c r="DC31" s="92">
        <f t="shared" si="82"/>
        <v>0</v>
      </c>
      <c r="DD31" s="92">
        <f t="shared" si="83"/>
        <v>0</v>
      </c>
      <c r="DE31" s="92">
        <f t="shared" si="84"/>
        <v>0</v>
      </c>
      <c r="DF31" s="92">
        <f t="shared" si="85"/>
        <v>0</v>
      </c>
      <c r="DG31" s="92">
        <f t="shared" si="87"/>
        <v>0</v>
      </c>
      <c r="DH31" s="92">
        <f t="shared" si="86"/>
        <v>0</v>
      </c>
    </row>
    <row r="32" spans="1:112" x14ac:dyDescent="0.25">
      <c r="A32" s="1" t="s">
        <v>120</v>
      </c>
      <c r="B32" s="309"/>
      <c r="C32" s="309"/>
      <c r="D32" s="309"/>
      <c r="E32" s="309"/>
      <c r="F32" s="10">
        <v>0</v>
      </c>
      <c r="G32" s="10">
        <v>-1</v>
      </c>
      <c r="H32" s="10">
        <v>-1</v>
      </c>
      <c r="I32" s="10">
        <v>-1</v>
      </c>
      <c r="J32" s="10">
        <v>-1</v>
      </c>
      <c r="K32" s="10">
        <v>-2</v>
      </c>
      <c r="L32" s="10">
        <v>0</v>
      </c>
      <c r="M32" s="10">
        <v>1</v>
      </c>
      <c r="N32" s="10">
        <v>0</v>
      </c>
      <c r="O32" s="10">
        <v>-1</v>
      </c>
      <c r="P32" s="10">
        <v>0</v>
      </c>
      <c r="Q32" s="10">
        <v>0</v>
      </c>
      <c r="R32" s="10">
        <v>0</v>
      </c>
      <c r="S32" s="10">
        <v>0</v>
      </c>
      <c r="T32" s="10">
        <v>0</v>
      </c>
      <c r="U32" s="10">
        <v>0</v>
      </c>
      <c r="V32" s="10">
        <v>0</v>
      </c>
      <c r="W32" s="10">
        <v>0</v>
      </c>
      <c r="X32" s="10">
        <v>0</v>
      </c>
      <c r="Y32" s="10">
        <v>0</v>
      </c>
      <c r="Z32" s="10">
        <v>0</v>
      </c>
      <c r="AA32" s="10">
        <v>0</v>
      </c>
      <c r="AB32" s="10">
        <v>0</v>
      </c>
      <c r="AC32" s="10">
        <v>0</v>
      </c>
      <c r="AD32" s="9">
        <v>0</v>
      </c>
      <c r="AE32" s="9">
        <v>0</v>
      </c>
      <c r="AF32" s="9">
        <v>0</v>
      </c>
      <c r="AG32" s="9">
        <v>0</v>
      </c>
      <c r="AH32" s="10">
        <v>0</v>
      </c>
      <c r="AI32" s="10">
        <v>0</v>
      </c>
      <c r="AJ32" s="9">
        <v>0</v>
      </c>
      <c r="AK32" s="9">
        <v>0</v>
      </c>
      <c r="AL32" s="9">
        <v>0</v>
      </c>
      <c r="AM32" s="10">
        <v>0</v>
      </c>
      <c r="AN32" s="10">
        <v>0</v>
      </c>
      <c r="AO32" s="10">
        <v>0</v>
      </c>
      <c r="AP32" s="9">
        <v>0</v>
      </c>
      <c r="AQ32" s="9">
        <v>0</v>
      </c>
      <c r="AR32" s="10">
        <v>-6020</v>
      </c>
      <c r="AS32" s="9">
        <v>-59</v>
      </c>
      <c r="AT32" s="9">
        <v>0</v>
      </c>
      <c r="AU32" s="9">
        <v>0</v>
      </c>
      <c r="AV32" s="9">
        <v>-27</v>
      </c>
      <c r="AW32" s="9">
        <v>-2</v>
      </c>
      <c r="AX32" s="9">
        <v>0</v>
      </c>
      <c r="AY32" s="9">
        <v>0</v>
      </c>
      <c r="AZ32" s="9">
        <v>0</v>
      </c>
      <c r="BA32" s="9">
        <v>0</v>
      </c>
      <c r="BB32" s="9">
        <v>0</v>
      </c>
      <c r="BC32" s="9">
        <v>0</v>
      </c>
      <c r="BD32" s="9">
        <v>0</v>
      </c>
      <c r="BE32" s="9">
        <v>0</v>
      </c>
      <c r="BF32" s="9">
        <v>0</v>
      </c>
      <c r="BG32" s="9">
        <v>0</v>
      </c>
      <c r="BH32" s="9">
        <v>0</v>
      </c>
      <c r="BI32" s="9">
        <v>0</v>
      </c>
      <c r="BJ32" s="9">
        <v>0</v>
      </c>
      <c r="BK32" s="9">
        <v>-15114</v>
      </c>
      <c r="BL32" s="9">
        <v>-3046</v>
      </c>
      <c r="BM32" s="9">
        <v>-70</v>
      </c>
      <c r="BN32" s="33">
        <v>0</v>
      </c>
      <c r="BO32" s="33">
        <v>0</v>
      </c>
      <c r="BP32" s="33">
        <v>0</v>
      </c>
      <c r="BQ32" s="33">
        <v>0</v>
      </c>
      <c r="BR32" s="33">
        <v>0</v>
      </c>
      <c r="BS32" s="33">
        <v>0</v>
      </c>
      <c r="BT32" s="33">
        <v>0</v>
      </c>
      <c r="BU32" s="33">
        <v>0</v>
      </c>
      <c r="BV32" s="33">
        <v>0</v>
      </c>
      <c r="BW32" s="33">
        <v>0</v>
      </c>
      <c r="BX32" s="33">
        <v>0</v>
      </c>
      <c r="BY32" s="33">
        <v>0</v>
      </c>
      <c r="BZ32" s="33">
        <v>0</v>
      </c>
      <c r="CA32" s="33">
        <v>0</v>
      </c>
      <c r="CB32" s="33">
        <v>0</v>
      </c>
      <c r="CC32" s="33">
        <v>0</v>
      </c>
      <c r="CD32" s="33">
        <v>0</v>
      </c>
      <c r="CE32" s="33">
        <v>0</v>
      </c>
      <c r="CF32" s="33">
        <v>0</v>
      </c>
      <c r="CG32" s="33">
        <v>0</v>
      </c>
      <c r="CH32" s="33">
        <v>0</v>
      </c>
      <c r="CI32" s="33">
        <v>0</v>
      </c>
      <c r="CJ32" s="33">
        <v>0</v>
      </c>
      <c r="CK32" s="33">
        <v>0</v>
      </c>
      <c r="CL32" s="33"/>
      <c r="CM32" s="92">
        <f t="shared" si="66"/>
        <v>0</v>
      </c>
      <c r="CN32" s="13">
        <f t="shared" si="67"/>
        <v>-3</v>
      </c>
      <c r="CO32" s="92">
        <f t="shared" si="68"/>
        <v>-2</v>
      </c>
      <c r="CP32" s="13">
        <f t="shared" si="69"/>
        <v>-1</v>
      </c>
      <c r="CQ32" s="92">
        <f t="shared" si="70"/>
        <v>0</v>
      </c>
      <c r="CR32" s="13">
        <f t="shared" si="71"/>
        <v>0</v>
      </c>
      <c r="CS32" s="92">
        <f t="shared" si="72"/>
        <v>0</v>
      </c>
      <c r="CT32" s="13">
        <f t="shared" si="73"/>
        <v>0</v>
      </c>
      <c r="CU32" s="92">
        <f t="shared" si="74"/>
        <v>0</v>
      </c>
      <c r="CV32" s="92">
        <f t="shared" si="75"/>
        <v>0</v>
      </c>
      <c r="CW32" s="92">
        <f t="shared" si="76"/>
        <v>-6079</v>
      </c>
      <c r="CX32" s="92">
        <f t="shared" si="77"/>
        <v>-29</v>
      </c>
      <c r="CY32" s="92">
        <f t="shared" si="78"/>
        <v>0</v>
      </c>
      <c r="CZ32" s="92">
        <f t="shared" si="79"/>
        <v>0</v>
      </c>
      <c r="DA32" s="92">
        <f t="shared" si="80"/>
        <v>0</v>
      </c>
      <c r="DB32" s="13">
        <f t="shared" si="81"/>
        <v>-18230</v>
      </c>
      <c r="DC32" s="92">
        <f t="shared" si="82"/>
        <v>0</v>
      </c>
      <c r="DD32" s="92">
        <f t="shared" si="83"/>
        <v>0</v>
      </c>
      <c r="DE32" s="92">
        <f t="shared" si="84"/>
        <v>0</v>
      </c>
      <c r="DF32" s="92">
        <f t="shared" si="85"/>
        <v>0</v>
      </c>
      <c r="DG32" s="92">
        <f t="shared" si="87"/>
        <v>0</v>
      </c>
      <c r="DH32" s="92">
        <f t="shared" si="86"/>
        <v>0</v>
      </c>
    </row>
    <row r="33" spans="1:112" x14ac:dyDescent="0.25">
      <c r="A33" s="1" t="s">
        <v>121</v>
      </c>
      <c r="B33" s="309"/>
      <c r="C33" s="309"/>
      <c r="D33" s="309"/>
      <c r="E33" s="309"/>
      <c r="F33" s="10">
        <v>-1</v>
      </c>
      <c r="G33" s="10">
        <v>-3</v>
      </c>
      <c r="H33" s="10">
        <v>-1</v>
      </c>
      <c r="I33" s="10">
        <v>-19</v>
      </c>
      <c r="J33" s="10">
        <v>-25</v>
      </c>
      <c r="K33" s="10">
        <v>-550</v>
      </c>
      <c r="L33" s="10">
        <v>-336</v>
      </c>
      <c r="M33" s="10">
        <v>0</v>
      </c>
      <c r="N33" s="10">
        <v>-99</v>
      </c>
      <c r="O33" s="10">
        <v>-122</v>
      </c>
      <c r="P33" s="10">
        <v>-16</v>
      </c>
      <c r="Q33" s="10">
        <v>-131</v>
      </c>
      <c r="R33" s="10">
        <v>-1</v>
      </c>
      <c r="S33" s="10">
        <v>-19</v>
      </c>
      <c r="T33" s="10">
        <v>-735</v>
      </c>
      <c r="U33" s="10">
        <v>-4221</v>
      </c>
      <c r="V33" s="10">
        <v>-257</v>
      </c>
      <c r="W33" s="10">
        <v>-25</v>
      </c>
      <c r="X33" s="10">
        <v>-27</v>
      </c>
      <c r="Y33" s="10">
        <v>-4</v>
      </c>
      <c r="Z33" s="10">
        <v>-1</v>
      </c>
      <c r="AA33" s="10">
        <v>-19</v>
      </c>
      <c r="AB33" s="10">
        <v>-61</v>
      </c>
      <c r="AC33" s="10">
        <v>-41</v>
      </c>
      <c r="AD33" s="9">
        <v>0</v>
      </c>
      <c r="AE33" s="9">
        <v>-8</v>
      </c>
      <c r="AF33" s="9">
        <v>-98</v>
      </c>
      <c r="AG33" s="9">
        <v>-17</v>
      </c>
      <c r="AH33" s="9">
        <v>-49</v>
      </c>
      <c r="AI33" s="9">
        <v>-16</v>
      </c>
      <c r="AJ33" s="9">
        <v>-72</v>
      </c>
      <c r="AK33" s="9">
        <v>0</v>
      </c>
      <c r="AL33" s="9">
        <v>0</v>
      </c>
      <c r="AM33" s="9">
        <v>-64</v>
      </c>
      <c r="AN33" s="9">
        <v>-10</v>
      </c>
      <c r="AO33" s="9">
        <v>-445</v>
      </c>
      <c r="AP33" s="9">
        <v>-33</v>
      </c>
      <c r="AQ33" s="9">
        <v>-339</v>
      </c>
      <c r="AR33" s="9">
        <v>-12</v>
      </c>
      <c r="AS33" s="9">
        <v>-5</v>
      </c>
      <c r="AT33" s="9">
        <v>0</v>
      </c>
      <c r="AU33" s="9">
        <v>-259</v>
      </c>
      <c r="AV33" s="9">
        <v>-71</v>
      </c>
      <c r="AW33" s="9">
        <v>-521</v>
      </c>
      <c r="AX33" s="9">
        <v>-853</v>
      </c>
      <c r="AY33" s="9">
        <v>-363</v>
      </c>
      <c r="AZ33" s="9">
        <v>-34</v>
      </c>
      <c r="BA33" s="9">
        <v>-62</v>
      </c>
      <c r="BB33" s="9">
        <v>-444</v>
      </c>
      <c r="BC33" s="9">
        <v>-83</v>
      </c>
      <c r="BD33" s="9">
        <v>-38</v>
      </c>
      <c r="BE33" s="9">
        <v>-64</v>
      </c>
      <c r="BF33" s="9">
        <v>-72</v>
      </c>
      <c r="BG33" s="9">
        <v>-57</v>
      </c>
      <c r="BH33" s="9">
        <v>-132</v>
      </c>
      <c r="BI33" s="9">
        <v>-9</v>
      </c>
      <c r="BJ33" s="9">
        <v>0</v>
      </c>
      <c r="BK33" s="9">
        <v>-61</v>
      </c>
      <c r="BL33" s="9">
        <v>-753</v>
      </c>
      <c r="BM33" s="9">
        <v>-3415</v>
      </c>
      <c r="BN33" s="33">
        <v>0</v>
      </c>
      <c r="BO33" s="33">
        <v>0</v>
      </c>
      <c r="BP33" s="33">
        <v>0</v>
      </c>
      <c r="BQ33" s="33">
        <v>0</v>
      </c>
      <c r="BR33" s="33">
        <v>0</v>
      </c>
      <c r="BS33" s="33">
        <v>0</v>
      </c>
      <c r="BT33" s="33">
        <v>0</v>
      </c>
      <c r="BU33" s="33">
        <v>0</v>
      </c>
      <c r="BV33" s="33">
        <v>0</v>
      </c>
      <c r="BW33" s="33">
        <v>0</v>
      </c>
      <c r="BX33" s="33">
        <v>0</v>
      </c>
      <c r="BY33" s="33">
        <v>0</v>
      </c>
      <c r="BZ33" s="33">
        <v>0</v>
      </c>
      <c r="CA33" s="33">
        <v>0</v>
      </c>
      <c r="CB33" s="33">
        <v>0</v>
      </c>
      <c r="CC33" s="33">
        <v>0</v>
      </c>
      <c r="CD33" s="33">
        <v>0</v>
      </c>
      <c r="CE33" s="33">
        <v>0</v>
      </c>
      <c r="CF33" s="33">
        <v>0</v>
      </c>
      <c r="CG33" s="33">
        <v>0</v>
      </c>
      <c r="CH33" s="33">
        <v>0</v>
      </c>
      <c r="CI33" s="33">
        <v>0</v>
      </c>
      <c r="CJ33" s="33">
        <v>0</v>
      </c>
      <c r="CK33" s="33">
        <v>0</v>
      </c>
      <c r="CL33" s="33"/>
      <c r="CM33" s="92">
        <f t="shared" si="66"/>
        <v>0</v>
      </c>
      <c r="CN33" s="13">
        <f t="shared" si="67"/>
        <v>-24</v>
      </c>
      <c r="CO33" s="92">
        <f t="shared" si="68"/>
        <v>-911</v>
      </c>
      <c r="CP33" s="13">
        <f t="shared" si="69"/>
        <v>-368</v>
      </c>
      <c r="CQ33" s="92">
        <f t="shared" si="70"/>
        <v>-4976</v>
      </c>
      <c r="CR33" s="13">
        <f t="shared" si="71"/>
        <v>-313</v>
      </c>
      <c r="CS33" s="92">
        <f t="shared" si="72"/>
        <v>-122</v>
      </c>
      <c r="CT33" s="13">
        <f t="shared" si="73"/>
        <v>-123</v>
      </c>
      <c r="CU33" s="92">
        <f t="shared" si="74"/>
        <v>-137</v>
      </c>
      <c r="CV33" s="92">
        <f t="shared" si="75"/>
        <v>-519</v>
      </c>
      <c r="CW33" s="92">
        <f t="shared" si="76"/>
        <v>-389</v>
      </c>
      <c r="CX33" s="92">
        <f t="shared" si="77"/>
        <v>-851</v>
      </c>
      <c r="CY33" s="92">
        <f t="shared" si="78"/>
        <v>-1312</v>
      </c>
      <c r="CZ33" s="92">
        <f t="shared" si="79"/>
        <v>-629</v>
      </c>
      <c r="DA33" s="92">
        <f t="shared" si="80"/>
        <v>-270</v>
      </c>
      <c r="DB33" s="13">
        <f t="shared" si="81"/>
        <v>-4229</v>
      </c>
      <c r="DC33" s="92">
        <f t="shared" si="82"/>
        <v>0</v>
      </c>
      <c r="DD33" s="92">
        <f t="shared" si="83"/>
        <v>0</v>
      </c>
      <c r="DE33" s="92">
        <f t="shared" si="84"/>
        <v>0</v>
      </c>
      <c r="DF33" s="92">
        <f t="shared" si="85"/>
        <v>0</v>
      </c>
      <c r="DG33" s="92">
        <f t="shared" si="87"/>
        <v>0</v>
      </c>
      <c r="DH33" s="92">
        <f t="shared" si="86"/>
        <v>0</v>
      </c>
    </row>
    <row r="34" spans="1:112" x14ac:dyDescent="0.25">
      <c r="A34" s="1" t="s">
        <v>142</v>
      </c>
      <c r="B34" s="309"/>
      <c r="C34" s="309"/>
      <c r="D34" s="309"/>
      <c r="E34" s="309"/>
      <c r="F34" s="10">
        <v>1</v>
      </c>
      <c r="G34" s="10">
        <v>-4</v>
      </c>
      <c r="H34" s="10">
        <v>8</v>
      </c>
      <c r="I34" s="10">
        <v>1</v>
      </c>
      <c r="J34" s="10">
        <v>-1</v>
      </c>
      <c r="K34" s="10">
        <v>-2</v>
      </c>
      <c r="L34" s="10">
        <v>1</v>
      </c>
      <c r="M34" s="10">
        <v>0</v>
      </c>
      <c r="N34" s="10">
        <v>6</v>
      </c>
      <c r="O34" s="10">
        <v>-2</v>
      </c>
      <c r="P34" s="10">
        <v>0</v>
      </c>
      <c r="Q34" s="10">
        <v>-15</v>
      </c>
      <c r="R34" s="10">
        <v>-1</v>
      </c>
      <c r="S34" s="10">
        <v>-2</v>
      </c>
      <c r="T34" s="10">
        <v>-112</v>
      </c>
      <c r="U34" s="10">
        <v>-235</v>
      </c>
      <c r="V34" s="10">
        <v>23</v>
      </c>
      <c r="W34" s="10">
        <v>21</v>
      </c>
      <c r="X34" s="10">
        <v>33</v>
      </c>
      <c r="Y34" s="10">
        <v>25</v>
      </c>
      <c r="Z34" s="10">
        <v>33</v>
      </c>
      <c r="AA34" s="10">
        <v>41</v>
      </c>
      <c r="AB34" s="10">
        <v>8</v>
      </c>
      <c r="AC34" s="10">
        <v>-21</v>
      </c>
      <c r="AD34" s="9">
        <v>11</v>
      </c>
      <c r="AE34" s="9">
        <v>22</v>
      </c>
      <c r="AF34" s="9">
        <v>31</v>
      </c>
      <c r="AG34" s="9">
        <v>3</v>
      </c>
      <c r="AH34" s="10">
        <v>0</v>
      </c>
      <c r="AI34" s="10">
        <v>0</v>
      </c>
      <c r="AJ34" s="9">
        <v>-3</v>
      </c>
      <c r="AK34" s="9">
        <v>-21</v>
      </c>
      <c r="AL34" s="9">
        <v>-50</v>
      </c>
      <c r="AM34" s="10">
        <v>0</v>
      </c>
      <c r="AN34" s="10">
        <v>0</v>
      </c>
      <c r="AO34" s="10">
        <v>0</v>
      </c>
      <c r="AP34" s="9">
        <v>-42</v>
      </c>
      <c r="AQ34" s="9">
        <v>-245</v>
      </c>
      <c r="AR34" s="10">
        <v>-3</v>
      </c>
      <c r="AS34" s="9">
        <v>-27</v>
      </c>
      <c r="AT34" s="9">
        <v>-2</v>
      </c>
      <c r="AU34" s="9">
        <v>-61</v>
      </c>
      <c r="AV34" s="9">
        <v>-117</v>
      </c>
      <c r="AW34" s="9">
        <v>-123</v>
      </c>
      <c r="AX34" s="9">
        <v>-10</v>
      </c>
      <c r="AY34" s="9">
        <v>-7</v>
      </c>
      <c r="AZ34" s="9">
        <v>16</v>
      </c>
      <c r="BA34" s="9">
        <v>-3</v>
      </c>
      <c r="BB34" s="9">
        <v>75</v>
      </c>
      <c r="BC34" s="9">
        <v>-85</v>
      </c>
      <c r="BD34" s="9">
        <v>-10</v>
      </c>
      <c r="BE34" s="9">
        <v>-4</v>
      </c>
      <c r="BF34" s="9">
        <v>0</v>
      </c>
      <c r="BG34" s="9">
        <v>-12</v>
      </c>
      <c r="BH34" s="9">
        <v>124</v>
      </c>
      <c r="BI34" s="9">
        <v>17</v>
      </c>
      <c r="BJ34" s="9">
        <v>-90</v>
      </c>
      <c r="BK34" s="9">
        <f>-775+3</f>
        <v>-772</v>
      </c>
      <c r="BL34" s="9">
        <f>-62-1022</f>
        <v>-1084</v>
      </c>
      <c r="BM34" s="9">
        <f>-635+2554+229</f>
        <v>2148</v>
      </c>
      <c r="BN34" s="33">
        <v>0</v>
      </c>
      <c r="BO34" s="33">
        <v>0</v>
      </c>
      <c r="BP34" s="33">
        <v>0</v>
      </c>
      <c r="BQ34" s="33">
        <v>0</v>
      </c>
      <c r="BR34" s="33">
        <v>0</v>
      </c>
      <c r="BS34" s="33">
        <v>0</v>
      </c>
      <c r="BT34" s="33">
        <v>0</v>
      </c>
      <c r="BU34" s="33">
        <v>0</v>
      </c>
      <c r="BV34" s="33">
        <v>0</v>
      </c>
      <c r="BW34" s="33">
        <v>0</v>
      </c>
      <c r="BX34" s="33">
        <v>0</v>
      </c>
      <c r="BY34" s="33">
        <v>0</v>
      </c>
      <c r="BZ34" s="33">
        <v>0</v>
      </c>
      <c r="CA34" s="33">
        <v>0</v>
      </c>
      <c r="CB34" s="33">
        <v>0</v>
      </c>
      <c r="CC34" s="33">
        <v>0</v>
      </c>
      <c r="CD34" s="33">
        <v>0</v>
      </c>
      <c r="CE34" s="33">
        <v>0</v>
      </c>
      <c r="CF34" s="33">
        <v>0</v>
      </c>
      <c r="CG34" s="33">
        <v>0</v>
      </c>
      <c r="CH34" s="33">
        <v>0</v>
      </c>
      <c r="CI34" s="33">
        <v>0</v>
      </c>
      <c r="CJ34" s="33">
        <v>0</v>
      </c>
      <c r="CK34" s="33">
        <v>0</v>
      </c>
      <c r="CL34" s="33"/>
      <c r="CM34" s="92">
        <f t="shared" si="66"/>
        <v>0</v>
      </c>
      <c r="CN34" s="13">
        <f t="shared" si="67"/>
        <v>6</v>
      </c>
      <c r="CO34" s="92">
        <f t="shared" si="68"/>
        <v>-2</v>
      </c>
      <c r="CP34" s="13">
        <f t="shared" si="69"/>
        <v>-11</v>
      </c>
      <c r="CQ34" s="92">
        <f t="shared" si="70"/>
        <v>-350</v>
      </c>
      <c r="CR34" s="13">
        <f t="shared" si="71"/>
        <v>102</v>
      </c>
      <c r="CS34" s="92">
        <f t="shared" si="72"/>
        <v>61</v>
      </c>
      <c r="CT34" s="13">
        <f t="shared" si="73"/>
        <v>67</v>
      </c>
      <c r="CU34" s="92">
        <f t="shared" si="74"/>
        <v>-24</v>
      </c>
      <c r="CV34" s="92">
        <f t="shared" si="75"/>
        <v>-50</v>
      </c>
      <c r="CW34" s="92">
        <f t="shared" si="76"/>
        <v>-317</v>
      </c>
      <c r="CX34" s="92">
        <f t="shared" si="77"/>
        <v>-303</v>
      </c>
      <c r="CY34" s="92">
        <f t="shared" si="78"/>
        <v>-4</v>
      </c>
      <c r="CZ34" s="92">
        <f t="shared" si="79"/>
        <v>-24</v>
      </c>
      <c r="DA34" s="92">
        <f t="shared" si="80"/>
        <v>129</v>
      </c>
      <c r="DB34" s="13">
        <f t="shared" si="81"/>
        <v>202</v>
      </c>
      <c r="DC34" s="92">
        <f t="shared" si="82"/>
        <v>0</v>
      </c>
      <c r="DD34" s="92">
        <f>SUM(BR34:BU34)</f>
        <v>0</v>
      </c>
      <c r="DE34" s="92">
        <f t="shared" si="84"/>
        <v>0</v>
      </c>
      <c r="DF34" s="92">
        <f t="shared" si="85"/>
        <v>0</v>
      </c>
      <c r="DG34" s="92">
        <f t="shared" si="87"/>
        <v>0</v>
      </c>
      <c r="DH34" s="92">
        <f t="shared" si="86"/>
        <v>0</v>
      </c>
    </row>
    <row r="35" spans="1:112" x14ac:dyDescent="0.25">
      <c r="AF35" s="13"/>
      <c r="AG35" s="13"/>
      <c r="CM35" s="91"/>
      <c r="CO35" s="91"/>
      <c r="CQ35" s="91"/>
      <c r="CS35" s="91"/>
      <c r="CU35" s="91"/>
      <c r="CV35" s="91"/>
      <c r="CW35" s="91"/>
      <c r="CX35" s="91"/>
      <c r="CY35" s="91"/>
      <c r="CZ35" s="91"/>
      <c r="DA35" s="91"/>
      <c r="DC35" s="91"/>
      <c r="DD35" s="91"/>
      <c r="DE35" s="91"/>
      <c r="DF35" s="91"/>
      <c r="DG35" s="91"/>
      <c r="DH35" s="91"/>
    </row>
    <row r="36" spans="1:112" x14ac:dyDescent="0.25">
      <c r="A36" s="50" t="s">
        <v>217</v>
      </c>
      <c r="B36" s="310"/>
      <c r="C36" s="310"/>
      <c r="D36" s="310"/>
      <c r="E36" s="310"/>
      <c r="F36" s="14">
        <f>SUM(F28:F34)</f>
        <v>-153</v>
      </c>
      <c r="G36" s="14">
        <f t="shared" ref="G36:BM36" si="88">SUM(G28:G34)</f>
        <v>-2032</v>
      </c>
      <c r="H36" s="14">
        <f t="shared" si="88"/>
        <v>-795</v>
      </c>
      <c r="I36" s="14">
        <f t="shared" si="88"/>
        <v>-43</v>
      </c>
      <c r="J36" s="14">
        <f t="shared" si="88"/>
        <v>-720</v>
      </c>
      <c r="K36" s="14">
        <f t="shared" si="88"/>
        <v>-6450</v>
      </c>
      <c r="L36" s="14">
        <f t="shared" si="88"/>
        <v>-389</v>
      </c>
      <c r="M36" s="14">
        <f t="shared" si="88"/>
        <v>535</v>
      </c>
      <c r="N36" s="14">
        <f t="shared" si="88"/>
        <v>-326</v>
      </c>
      <c r="O36" s="14">
        <f t="shared" si="88"/>
        <v>-498</v>
      </c>
      <c r="P36" s="14">
        <f t="shared" si="88"/>
        <v>734</v>
      </c>
      <c r="Q36" s="14">
        <f t="shared" si="88"/>
        <v>-2534</v>
      </c>
      <c r="R36" s="14">
        <f t="shared" si="88"/>
        <v>-1873</v>
      </c>
      <c r="S36" s="14">
        <f t="shared" si="88"/>
        <v>-422</v>
      </c>
      <c r="T36" s="14">
        <f t="shared" si="88"/>
        <v>2997</v>
      </c>
      <c r="U36" s="14">
        <f t="shared" si="88"/>
        <v>-6616</v>
      </c>
      <c r="V36" s="14">
        <f t="shared" si="88"/>
        <v>-2844</v>
      </c>
      <c r="W36" s="14">
        <f t="shared" si="88"/>
        <v>-564</v>
      </c>
      <c r="X36" s="14">
        <f t="shared" si="88"/>
        <v>-3300</v>
      </c>
      <c r="Y36" s="14">
        <f t="shared" si="88"/>
        <v>-2726</v>
      </c>
      <c r="Z36" s="14">
        <f t="shared" si="88"/>
        <v>-1676</v>
      </c>
      <c r="AA36" s="14">
        <f t="shared" si="88"/>
        <v>-4971</v>
      </c>
      <c r="AB36" s="14">
        <f t="shared" si="88"/>
        <v>-3117</v>
      </c>
      <c r="AC36" s="14">
        <f t="shared" si="88"/>
        <v>-1975</v>
      </c>
      <c r="AD36" s="14">
        <f t="shared" si="88"/>
        <v>-5891</v>
      </c>
      <c r="AE36" s="14">
        <f t="shared" si="88"/>
        <v>-5440</v>
      </c>
      <c r="AF36" s="14">
        <f t="shared" si="88"/>
        <v>-3714</v>
      </c>
      <c r="AG36" s="14">
        <f t="shared" si="88"/>
        <v>-4993</v>
      </c>
      <c r="AH36" s="14">
        <f>SUM(AH28:AH34)</f>
        <v>-1286</v>
      </c>
      <c r="AI36" s="14">
        <f t="shared" si="88"/>
        <v>-2383</v>
      </c>
      <c r="AJ36" s="14">
        <f t="shared" si="88"/>
        <v>-4248</v>
      </c>
      <c r="AK36" s="14">
        <f t="shared" si="88"/>
        <v>-3749</v>
      </c>
      <c r="AL36" s="14">
        <f t="shared" si="88"/>
        <v>-6768</v>
      </c>
      <c r="AM36" s="14">
        <f t="shared" si="88"/>
        <v>-4010</v>
      </c>
      <c r="AN36" s="14">
        <f t="shared" si="88"/>
        <v>-5050</v>
      </c>
      <c r="AO36" s="14">
        <f t="shared" si="88"/>
        <v>-4036</v>
      </c>
      <c r="AP36" s="14">
        <f t="shared" si="88"/>
        <v>-4109</v>
      </c>
      <c r="AQ36" s="14">
        <f t="shared" si="88"/>
        <v>-4177</v>
      </c>
      <c r="AR36" s="14">
        <f t="shared" si="88"/>
        <v>-16599</v>
      </c>
      <c r="AS36" s="14">
        <f t="shared" si="88"/>
        <v>-5173</v>
      </c>
      <c r="AT36" s="14">
        <f t="shared" si="88"/>
        <v>-4874</v>
      </c>
      <c r="AU36" s="14">
        <f t="shared" si="88"/>
        <v>-8195</v>
      </c>
      <c r="AV36" s="14">
        <f t="shared" si="88"/>
        <v>-330</v>
      </c>
      <c r="AW36" s="14">
        <f t="shared" si="88"/>
        <v>5829</v>
      </c>
      <c r="AX36" s="14">
        <f t="shared" si="88"/>
        <v>-4779</v>
      </c>
      <c r="AY36" s="14">
        <f t="shared" si="88"/>
        <v>-6959</v>
      </c>
      <c r="AZ36" s="14">
        <f t="shared" si="88"/>
        <v>-9701</v>
      </c>
      <c r="BA36" s="14">
        <f t="shared" si="88"/>
        <v>-7531</v>
      </c>
      <c r="BB36" s="14">
        <f t="shared" si="88"/>
        <v>-6743</v>
      </c>
      <c r="BC36" s="14">
        <f t="shared" si="88"/>
        <v>-5203</v>
      </c>
      <c r="BD36" s="14">
        <f t="shared" si="88"/>
        <v>-6077</v>
      </c>
      <c r="BE36" s="14">
        <f t="shared" si="88"/>
        <v>-6472</v>
      </c>
      <c r="BF36" s="14">
        <f t="shared" si="88"/>
        <v>-8734</v>
      </c>
      <c r="BG36" s="14">
        <f t="shared" si="88"/>
        <v>-8298</v>
      </c>
      <c r="BH36" s="14">
        <f t="shared" si="88"/>
        <v>-8620</v>
      </c>
      <c r="BI36" s="14">
        <f t="shared" si="88"/>
        <v>-21498</v>
      </c>
      <c r="BJ36" s="14">
        <f t="shared" si="88"/>
        <v>-20010</v>
      </c>
      <c r="BK36" s="14">
        <f t="shared" si="88"/>
        <v>-25958</v>
      </c>
      <c r="BL36" s="14">
        <f t="shared" si="88"/>
        <v>-21848</v>
      </c>
      <c r="BM36" s="14">
        <f t="shared" si="88"/>
        <v>-34187</v>
      </c>
      <c r="BN36" s="14">
        <f t="shared" ref="BN36:BP36" si="89">SUM(BN28:BN34)</f>
        <v>-30960.59599999999</v>
      </c>
      <c r="BO36" s="14">
        <f t="shared" si="89"/>
        <v>-31282.105600000003</v>
      </c>
      <c r="BP36" s="14">
        <f t="shared" si="89"/>
        <v>-31069.555447999992</v>
      </c>
      <c r="BQ36" s="14">
        <f>SUM(BQ28:BQ34)</f>
        <v>-31348.727859039995</v>
      </c>
      <c r="BR36" s="14">
        <f>SUM(BR28:BR34)</f>
        <v>-37406.576201859192</v>
      </c>
      <c r="BS36" s="14">
        <f t="shared" ref="BS36:BU36" si="90">SUM(BS28:BS34)</f>
        <v>-37787.310501822016</v>
      </c>
      <c r="BT36" s="14">
        <f t="shared" si="90"/>
        <v>-37527.274643785568</v>
      </c>
      <c r="BU36" s="14">
        <f t="shared" si="90"/>
        <v>-37857.40537490986</v>
      </c>
      <c r="BV36" s="14">
        <f t="shared" ref="BV36:CC36" si="91">SUM(BV28:BV34)</f>
        <v>-43209.546187411659</v>
      </c>
      <c r="BW36" s="14">
        <f t="shared" si="91"/>
        <v>-43643.550961263434</v>
      </c>
      <c r="BX36" s="14">
        <f t="shared" si="91"/>
        <v>-43340.746846838156</v>
      </c>
      <c r="BY36" s="14">
        <f t="shared" si="91"/>
        <v>-43716.709567501399</v>
      </c>
      <c r="BZ36" s="14">
        <f t="shared" si="91"/>
        <v>-47668.684290151359</v>
      </c>
      <c r="CA36" s="14">
        <f t="shared" si="91"/>
        <v>-48143.325871708352</v>
      </c>
      <c r="CB36" s="14">
        <f t="shared" si="91"/>
        <v>-47807.532949554166</v>
      </c>
      <c r="CC36" s="14">
        <f t="shared" si="91"/>
        <v>-48218.437713923093</v>
      </c>
      <c r="CD36" s="14">
        <f t="shared" ref="CD36:CG36" si="92">SUM(CD28:CD34)</f>
        <v>-51595.28449368463</v>
      </c>
      <c r="CE36" s="14">
        <f t="shared" si="92"/>
        <v>-52105.635292559753</v>
      </c>
      <c r="CF36" s="14">
        <f t="shared" si="92"/>
        <v>-51740.762069610944</v>
      </c>
      <c r="CG36" s="14">
        <f t="shared" si="92"/>
        <v>-52182.36668544753</v>
      </c>
      <c r="CH36" s="14">
        <f t="shared" ref="CH36:CK36" si="93">SUM(CH28:CH34)</f>
        <v>-54782.089915432975</v>
      </c>
      <c r="CI36" s="14">
        <f t="shared" si="93"/>
        <v>-55321.239995198062</v>
      </c>
      <c r="CJ36" s="14">
        <f t="shared" si="93"/>
        <v>-54932.689047170628</v>
      </c>
      <c r="CK36" s="14">
        <f t="shared" si="93"/>
        <v>-55399.040314889746</v>
      </c>
      <c r="CL36" s="14"/>
      <c r="CM36" s="88">
        <f t="shared" ref="CM36:DC36" si="94">SUM(CM28:CM34)</f>
        <v>0</v>
      </c>
      <c r="CN36" s="14">
        <f t="shared" si="94"/>
        <v>-3023</v>
      </c>
      <c r="CO36" s="88">
        <f t="shared" si="94"/>
        <v>-7024</v>
      </c>
      <c r="CP36" s="14">
        <f t="shared" si="94"/>
        <v>-2624</v>
      </c>
      <c r="CQ36" s="88">
        <f t="shared" si="94"/>
        <v>-5914</v>
      </c>
      <c r="CR36" s="14">
        <f t="shared" si="94"/>
        <v>-9434</v>
      </c>
      <c r="CS36" s="88">
        <f t="shared" si="94"/>
        <v>-11739</v>
      </c>
      <c r="CT36" s="14">
        <f t="shared" si="94"/>
        <v>-20038</v>
      </c>
      <c r="CU36" s="88">
        <f t="shared" si="94"/>
        <v>-11666</v>
      </c>
      <c r="CV36" s="88">
        <f t="shared" si="94"/>
        <v>-19864</v>
      </c>
      <c r="CW36" s="88">
        <f t="shared" si="94"/>
        <v>-30058</v>
      </c>
      <c r="CX36" s="88">
        <f t="shared" si="94"/>
        <v>-7570</v>
      </c>
      <c r="CY36" s="88">
        <f t="shared" si="94"/>
        <v>-28970</v>
      </c>
      <c r="CZ36" s="88">
        <f t="shared" si="94"/>
        <v>-24495</v>
      </c>
      <c r="DA36" s="88">
        <f t="shared" si="94"/>
        <v>-47150</v>
      </c>
      <c r="DB36" s="14">
        <f t="shared" si="94"/>
        <v>-102003</v>
      </c>
      <c r="DC36" s="88">
        <f t="shared" si="94"/>
        <v>-124660.98490703998</v>
      </c>
      <c r="DD36" s="88">
        <f>SUM(DD28:DD34)</f>
        <v>-150578.56672237662</v>
      </c>
      <c r="DE36" s="88">
        <f>SUM(DE28:DE34)</f>
        <v>-173910.55356301463</v>
      </c>
      <c r="DF36" s="88">
        <f>SUM(DF28:DF34)</f>
        <v>-191837.980825337</v>
      </c>
      <c r="DG36" s="88">
        <f>SUM(DG28:DG34)</f>
        <v>-207624.04854130288</v>
      </c>
      <c r="DH36" s="88">
        <f>SUM(DH28:DH34)</f>
        <v>-220435.05927269137</v>
      </c>
    </row>
    <row r="37" spans="1:112" x14ac:dyDescent="0.25">
      <c r="CM37" s="91"/>
      <c r="CO37" s="91"/>
      <c r="CQ37" s="91"/>
      <c r="CS37" s="91"/>
      <c r="CU37" s="91"/>
      <c r="CV37" s="91"/>
      <c r="CW37" s="91"/>
      <c r="CX37" s="91"/>
      <c r="CY37" s="91"/>
      <c r="CZ37" s="91"/>
      <c r="DA37" s="91"/>
      <c r="DC37" s="91"/>
      <c r="DD37" s="91"/>
      <c r="DE37" s="91"/>
      <c r="DF37" s="91"/>
      <c r="DG37" s="91"/>
      <c r="DH37" s="91"/>
    </row>
    <row r="38" spans="1:112" x14ac:dyDescent="0.25">
      <c r="A38" s="76" t="s">
        <v>276</v>
      </c>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CM38" s="91"/>
      <c r="CO38" s="91"/>
      <c r="CQ38" s="91"/>
      <c r="CS38" s="91"/>
      <c r="CU38" s="91"/>
      <c r="CV38" s="91"/>
      <c r="CW38" s="91"/>
      <c r="CX38" s="91"/>
      <c r="CY38" s="91"/>
      <c r="CZ38" s="91"/>
      <c r="DA38" s="91"/>
      <c r="DC38" s="91"/>
      <c r="DD38" s="91"/>
      <c r="DE38" s="91"/>
      <c r="DF38" s="91"/>
      <c r="DG38" s="91"/>
      <c r="DH38" s="91"/>
    </row>
    <row r="39" spans="1:112" x14ac:dyDescent="0.25">
      <c r="A39" s="1" t="s">
        <v>122</v>
      </c>
      <c r="B39" s="309"/>
      <c r="C39" s="309"/>
      <c r="D39" s="309"/>
      <c r="E39" s="309"/>
      <c r="F39" s="10">
        <v>998</v>
      </c>
      <c r="G39" s="10">
        <v>0</v>
      </c>
      <c r="H39" s="10">
        <v>0</v>
      </c>
      <c r="I39" s="10">
        <v>0</v>
      </c>
      <c r="J39" s="10">
        <v>0</v>
      </c>
      <c r="K39" s="10">
        <v>6761</v>
      </c>
      <c r="L39" s="10">
        <v>-1</v>
      </c>
      <c r="M39" s="10">
        <v>0</v>
      </c>
      <c r="N39" s="10">
        <v>0</v>
      </c>
      <c r="O39" s="10">
        <v>0</v>
      </c>
      <c r="P39" s="9">
        <v>0</v>
      </c>
      <c r="Q39" s="10">
        <v>1478</v>
      </c>
      <c r="R39" s="10">
        <v>0</v>
      </c>
      <c r="S39" s="10">
        <v>0</v>
      </c>
      <c r="T39" s="10">
        <v>0</v>
      </c>
      <c r="U39" s="10">
        <v>0</v>
      </c>
      <c r="V39" s="10">
        <v>0</v>
      </c>
      <c r="W39" s="10">
        <v>0</v>
      </c>
      <c r="X39" s="10">
        <v>0</v>
      </c>
      <c r="Y39" s="10">
        <v>0</v>
      </c>
      <c r="Z39" s="9">
        <v>0</v>
      </c>
      <c r="AA39" s="9">
        <v>0</v>
      </c>
      <c r="AB39" s="9">
        <v>0</v>
      </c>
      <c r="AC39" s="10">
        <v>0</v>
      </c>
      <c r="AD39" s="10">
        <v>0</v>
      </c>
      <c r="AE39" s="10">
        <v>0</v>
      </c>
      <c r="AF39" s="10">
        <v>0</v>
      </c>
      <c r="AG39" s="10">
        <v>0</v>
      </c>
      <c r="AH39" s="9">
        <v>0</v>
      </c>
      <c r="AI39" s="10">
        <v>0</v>
      </c>
      <c r="AJ39" s="10">
        <v>0</v>
      </c>
      <c r="AK39" s="10">
        <v>0</v>
      </c>
      <c r="AL39" s="10">
        <v>0</v>
      </c>
      <c r="AM39" s="10">
        <v>0</v>
      </c>
      <c r="AN39" s="10">
        <v>0</v>
      </c>
      <c r="AO39" s="10">
        <v>0</v>
      </c>
      <c r="AP39" s="10">
        <v>0</v>
      </c>
      <c r="AQ39" s="10">
        <v>0</v>
      </c>
      <c r="AR39" s="10">
        <v>0</v>
      </c>
      <c r="AS39" s="10">
        <v>0</v>
      </c>
      <c r="AT39" s="10">
        <v>0</v>
      </c>
      <c r="AU39" s="9">
        <v>0</v>
      </c>
      <c r="AV39" s="9">
        <v>0</v>
      </c>
      <c r="AW39" s="9">
        <v>0</v>
      </c>
      <c r="AX39" s="9">
        <v>0</v>
      </c>
      <c r="AY39" s="9">
        <v>0</v>
      </c>
      <c r="AZ39" s="9">
        <v>0</v>
      </c>
      <c r="BA39" s="9">
        <v>0</v>
      </c>
      <c r="BB39" s="9">
        <v>0</v>
      </c>
      <c r="BC39" s="9">
        <v>0</v>
      </c>
      <c r="BD39" s="9">
        <v>0</v>
      </c>
      <c r="BE39" s="9">
        <v>0</v>
      </c>
      <c r="BF39" s="9">
        <v>0</v>
      </c>
      <c r="BG39" s="9">
        <v>0</v>
      </c>
      <c r="BH39" s="9">
        <v>0</v>
      </c>
      <c r="BI39" s="9">
        <v>0</v>
      </c>
      <c r="BJ39" s="9">
        <v>0</v>
      </c>
      <c r="BK39" s="9">
        <v>0</v>
      </c>
      <c r="BL39" s="9">
        <v>0</v>
      </c>
      <c r="BM39" s="9">
        <v>0</v>
      </c>
      <c r="BN39" s="33">
        <v>0</v>
      </c>
      <c r="BO39" s="33">
        <v>0</v>
      </c>
      <c r="BP39" s="33">
        <v>0</v>
      </c>
      <c r="BQ39" s="33">
        <v>0</v>
      </c>
      <c r="BR39" s="33">
        <v>0</v>
      </c>
      <c r="BS39" s="33">
        <v>0</v>
      </c>
      <c r="BT39" s="33">
        <v>0</v>
      </c>
      <c r="BU39" s="33">
        <v>0</v>
      </c>
      <c r="BV39" s="33">
        <v>0</v>
      </c>
      <c r="BW39" s="33">
        <v>0</v>
      </c>
      <c r="BX39" s="33">
        <v>0</v>
      </c>
      <c r="BY39" s="33">
        <v>0</v>
      </c>
      <c r="BZ39" s="33">
        <v>0</v>
      </c>
      <c r="CA39" s="33">
        <v>0</v>
      </c>
      <c r="CB39" s="33">
        <v>0</v>
      </c>
      <c r="CC39" s="33">
        <v>0</v>
      </c>
      <c r="CD39" s="33">
        <v>0</v>
      </c>
      <c r="CE39" s="33">
        <v>0</v>
      </c>
      <c r="CF39" s="33">
        <v>0</v>
      </c>
      <c r="CG39" s="33">
        <v>0</v>
      </c>
      <c r="CH39" s="33">
        <v>0</v>
      </c>
      <c r="CI39" s="33">
        <v>0</v>
      </c>
      <c r="CJ39" s="33">
        <v>0</v>
      </c>
      <c r="CK39" s="33">
        <v>0</v>
      </c>
      <c r="CL39" s="33"/>
      <c r="CM39" s="92">
        <f t="shared" ref="CM39:CM49" si="95">SUM(B39:E39)</f>
        <v>0</v>
      </c>
      <c r="CN39" s="13">
        <f t="shared" ref="CN39:CN49" si="96">SUM(F39:I39)</f>
        <v>998</v>
      </c>
      <c r="CO39" s="92">
        <f t="shared" ref="CO39:CO49" si="97">SUM(J39:M39)</f>
        <v>6760</v>
      </c>
      <c r="CP39" s="13">
        <f t="shared" ref="CP39:CP49" si="98">SUM(N39:Q39)</f>
        <v>1478</v>
      </c>
      <c r="CQ39" s="92">
        <f t="shared" ref="CQ39:CQ49" si="99">SUM(R39:U39)</f>
        <v>0</v>
      </c>
      <c r="CR39" s="13">
        <f t="shared" ref="CR39:CR49" si="100">SUM(V39:Y39)</f>
        <v>0</v>
      </c>
      <c r="CS39" s="92">
        <f t="shared" ref="CS39:CS49" si="101">SUM(Z39:AC39)</f>
        <v>0</v>
      </c>
      <c r="CT39" s="13">
        <f t="shared" ref="CT39:CT49" si="102">SUM(AD39:AG39)</f>
        <v>0</v>
      </c>
      <c r="CU39" s="92">
        <f t="shared" ref="CU39:CU49" si="103">SUM(AH39:AK39)</f>
        <v>0</v>
      </c>
      <c r="CV39" s="92">
        <f t="shared" ref="CV39:CV49" si="104">SUM(AL39:AO39)</f>
        <v>0</v>
      </c>
      <c r="CW39" s="92">
        <f t="shared" ref="CW39:CW49" si="105">SUM(AP39:AS39)</f>
        <v>0</v>
      </c>
      <c r="CX39" s="92">
        <f t="shared" ref="CX39:CX49" si="106">SUM(AT39:AW39)</f>
        <v>0</v>
      </c>
      <c r="CY39" s="92">
        <f t="shared" ref="CY39:CY49" si="107">SUM(AX39:BA39)</f>
        <v>0</v>
      </c>
      <c r="CZ39" s="92">
        <f t="shared" ref="CZ39:CZ49" si="108">SUM(BB39:BE39)</f>
        <v>0</v>
      </c>
      <c r="DA39" s="92">
        <f t="shared" ref="DA39:DA49" si="109">SUM(BF39:BI39)</f>
        <v>0</v>
      </c>
      <c r="DB39" s="13">
        <f t="shared" ref="DB39:DB49" si="110">SUM(BJ39:BM39)</f>
        <v>0</v>
      </c>
      <c r="DC39" s="92">
        <f t="shared" ref="DC39:DC49" si="111">SUM(BN39:BQ39)</f>
        <v>0</v>
      </c>
      <c r="DD39" s="92">
        <f t="shared" ref="DD39:DD49" si="112">SUM(BR39:BU39)</f>
        <v>0</v>
      </c>
      <c r="DE39" s="92">
        <f t="shared" ref="DE39:DE49" si="113">SUM(BV39:BY39)</f>
        <v>0</v>
      </c>
      <c r="DF39" s="92">
        <f t="shared" ref="DF39:DF49" si="114">SUM(BZ39:CC39)</f>
        <v>0</v>
      </c>
      <c r="DG39" s="92">
        <f>SUM(CD39:CG39)</f>
        <v>0</v>
      </c>
      <c r="DH39" s="92">
        <f t="shared" ref="DH39:DH49" si="115">SUM(CH39:CK39)</f>
        <v>0</v>
      </c>
    </row>
    <row r="40" spans="1:112" x14ac:dyDescent="0.25">
      <c r="A40" s="1" t="s">
        <v>123</v>
      </c>
      <c r="B40" s="309"/>
      <c r="C40" s="309"/>
      <c r="D40" s="309"/>
      <c r="E40" s="309"/>
      <c r="F40" s="10">
        <v>9</v>
      </c>
      <c r="G40" s="10">
        <v>15</v>
      </c>
      <c r="H40" s="10">
        <v>3</v>
      </c>
      <c r="I40" s="10">
        <v>1</v>
      </c>
      <c r="J40" s="10">
        <v>5</v>
      </c>
      <c r="K40" s="10">
        <v>4</v>
      </c>
      <c r="L40" s="10">
        <v>0</v>
      </c>
      <c r="M40" s="10">
        <v>8</v>
      </c>
      <c r="N40" s="10">
        <v>8</v>
      </c>
      <c r="O40" s="10">
        <v>2</v>
      </c>
      <c r="P40" s="9">
        <v>10</v>
      </c>
      <c r="Q40" s="10">
        <v>6</v>
      </c>
      <c r="R40" s="10">
        <v>1</v>
      </c>
      <c r="S40" s="10">
        <v>1</v>
      </c>
      <c r="T40" s="10">
        <v>5</v>
      </c>
      <c r="U40" s="10">
        <v>11</v>
      </c>
      <c r="V40" s="10">
        <v>0</v>
      </c>
      <c r="W40" s="10">
        <v>0</v>
      </c>
      <c r="X40" s="10">
        <v>0</v>
      </c>
      <c r="Y40" s="10">
        <v>0</v>
      </c>
      <c r="Z40" s="9">
        <v>0</v>
      </c>
      <c r="AA40" s="9">
        <v>0</v>
      </c>
      <c r="AB40" s="9">
        <v>0</v>
      </c>
      <c r="AC40" s="10">
        <v>0</v>
      </c>
      <c r="AD40" s="10">
        <v>0</v>
      </c>
      <c r="AE40" s="10">
        <v>0</v>
      </c>
      <c r="AF40" s="10">
        <v>0</v>
      </c>
      <c r="AG40" s="10">
        <v>0</v>
      </c>
      <c r="AH40" s="9">
        <v>0</v>
      </c>
      <c r="AI40" s="10">
        <v>0</v>
      </c>
      <c r="AJ40" s="10">
        <v>0</v>
      </c>
      <c r="AK40" s="10">
        <v>0</v>
      </c>
      <c r="AL40" s="10">
        <v>0</v>
      </c>
      <c r="AM40" s="10">
        <v>0</v>
      </c>
      <c r="AN40" s="10">
        <v>0</v>
      </c>
      <c r="AO40" s="10">
        <v>0</v>
      </c>
      <c r="AP40" s="10">
        <v>0</v>
      </c>
      <c r="AQ40" s="10">
        <v>0</v>
      </c>
      <c r="AR40" s="10">
        <v>0</v>
      </c>
      <c r="AS40" s="10">
        <v>0</v>
      </c>
      <c r="AT40" s="10">
        <v>0</v>
      </c>
      <c r="AU40" s="9">
        <v>0</v>
      </c>
      <c r="AV40" s="9">
        <v>0</v>
      </c>
      <c r="AW40" s="9">
        <v>0</v>
      </c>
      <c r="AX40" s="9">
        <v>0</v>
      </c>
      <c r="AY40" s="9">
        <v>0</v>
      </c>
      <c r="AZ40" s="9">
        <v>0</v>
      </c>
      <c r="BA40" s="9">
        <v>0</v>
      </c>
      <c r="BB40" s="9">
        <v>0</v>
      </c>
      <c r="BC40" s="9">
        <v>0</v>
      </c>
      <c r="BD40" s="9">
        <v>0</v>
      </c>
      <c r="BE40" s="9">
        <v>0</v>
      </c>
      <c r="BF40" s="9">
        <v>0</v>
      </c>
      <c r="BG40" s="9">
        <v>0</v>
      </c>
      <c r="BH40" s="9">
        <v>0</v>
      </c>
      <c r="BI40" s="9">
        <v>0</v>
      </c>
      <c r="BJ40" s="9">
        <v>0</v>
      </c>
      <c r="BK40" s="9">
        <v>0</v>
      </c>
      <c r="BL40" s="9">
        <v>0</v>
      </c>
      <c r="BM40" s="9">
        <v>0</v>
      </c>
      <c r="BN40" s="13">
        <f>'Shares Outstanding &amp; Corporate'!BN16</f>
        <v>0</v>
      </c>
      <c r="BO40" s="13">
        <f>'Shares Outstanding &amp; Corporate'!BO16</f>
        <v>0</v>
      </c>
      <c r="BP40" s="13">
        <f>'Shares Outstanding &amp; Corporate'!BP16</f>
        <v>0</v>
      </c>
      <c r="BQ40" s="13">
        <f>'Shares Outstanding &amp; Corporate'!BQ16</f>
        <v>0</v>
      </c>
      <c r="BR40" s="13">
        <f>'Shares Outstanding &amp; Corporate'!BR16</f>
        <v>0</v>
      </c>
      <c r="BS40" s="13">
        <f>'Shares Outstanding &amp; Corporate'!BS16</f>
        <v>0</v>
      </c>
      <c r="BT40" s="13">
        <f>'Shares Outstanding &amp; Corporate'!BT16</f>
        <v>0</v>
      </c>
      <c r="BU40" s="13">
        <f>'Shares Outstanding &amp; Corporate'!BU16</f>
        <v>0</v>
      </c>
      <c r="BV40" s="13">
        <f>'Shares Outstanding &amp; Corporate'!BV16</f>
        <v>0</v>
      </c>
      <c r="BW40" s="13">
        <f>'Shares Outstanding &amp; Corporate'!BW16</f>
        <v>0</v>
      </c>
      <c r="BX40" s="13">
        <f>'Shares Outstanding &amp; Corporate'!BX16</f>
        <v>0</v>
      </c>
      <c r="BY40" s="13">
        <f>'Shares Outstanding &amp; Corporate'!BY16</f>
        <v>0</v>
      </c>
      <c r="BZ40" s="13">
        <f>'Shares Outstanding &amp; Corporate'!BZ16</f>
        <v>0</v>
      </c>
      <c r="CA40" s="13">
        <f>'Shares Outstanding &amp; Corporate'!CA16</f>
        <v>0</v>
      </c>
      <c r="CB40" s="13">
        <f>'Shares Outstanding &amp; Corporate'!CB16</f>
        <v>0</v>
      </c>
      <c r="CC40" s="13">
        <f>'Shares Outstanding &amp; Corporate'!CC16</f>
        <v>0</v>
      </c>
      <c r="CD40" s="13">
        <f>'Shares Outstanding &amp; Corporate'!CD16</f>
        <v>0</v>
      </c>
      <c r="CE40" s="13">
        <f>'Shares Outstanding &amp; Corporate'!CE16</f>
        <v>0</v>
      </c>
      <c r="CF40" s="13">
        <f>'Shares Outstanding &amp; Corporate'!CF16</f>
        <v>0</v>
      </c>
      <c r="CG40" s="13">
        <f>'Shares Outstanding &amp; Corporate'!CG16</f>
        <v>0</v>
      </c>
      <c r="CH40" s="13">
        <f>'Shares Outstanding &amp; Corporate'!CH16</f>
        <v>0</v>
      </c>
      <c r="CI40" s="13">
        <f>'Shares Outstanding &amp; Corporate'!CI16</f>
        <v>0</v>
      </c>
      <c r="CJ40" s="13">
        <f>'Shares Outstanding &amp; Corporate'!CJ16</f>
        <v>0</v>
      </c>
      <c r="CK40" s="13">
        <f>'Shares Outstanding &amp; Corporate'!CK16</f>
        <v>0</v>
      </c>
      <c r="CL40" s="13"/>
      <c r="CM40" s="92">
        <f t="shared" si="95"/>
        <v>0</v>
      </c>
      <c r="CN40" s="13">
        <f t="shared" si="96"/>
        <v>28</v>
      </c>
      <c r="CO40" s="92">
        <f t="shared" si="97"/>
        <v>17</v>
      </c>
      <c r="CP40" s="13">
        <f t="shared" si="98"/>
        <v>26</v>
      </c>
      <c r="CQ40" s="92">
        <f t="shared" si="99"/>
        <v>18</v>
      </c>
      <c r="CR40" s="13">
        <f t="shared" si="100"/>
        <v>0</v>
      </c>
      <c r="CS40" s="92">
        <f t="shared" si="101"/>
        <v>0</v>
      </c>
      <c r="CT40" s="13">
        <f t="shared" si="102"/>
        <v>0</v>
      </c>
      <c r="CU40" s="92">
        <f t="shared" si="103"/>
        <v>0</v>
      </c>
      <c r="CV40" s="92">
        <f t="shared" si="104"/>
        <v>0</v>
      </c>
      <c r="CW40" s="92">
        <f t="shared" si="105"/>
        <v>0</v>
      </c>
      <c r="CX40" s="92">
        <f t="shared" si="106"/>
        <v>0</v>
      </c>
      <c r="CY40" s="92">
        <f t="shared" si="107"/>
        <v>0</v>
      </c>
      <c r="CZ40" s="92">
        <f t="shared" si="108"/>
        <v>0</v>
      </c>
      <c r="DA40" s="92">
        <f t="shared" si="109"/>
        <v>0</v>
      </c>
      <c r="DB40" s="13">
        <f t="shared" si="110"/>
        <v>0</v>
      </c>
      <c r="DC40" s="92">
        <f t="shared" si="111"/>
        <v>0</v>
      </c>
      <c r="DD40" s="92">
        <f t="shared" si="112"/>
        <v>0</v>
      </c>
      <c r="DE40" s="92">
        <f t="shared" si="113"/>
        <v>0</v>
      </c>
      <c r="DF40" s="92">
        <f t="shared" si="114"/>
        <v>0</v>
      </c>
      <c r="DG40" s="92">
        <f t="shared" ref="DG40:DG49" si="116">SUM(CD40:CG40)</f>
        <v>0</v>
      </c>
      <c r="DH40" s="92">
        <f t="shared" si="115"/>
        <v>0</v>
      </c>
    </row>
    <row r="41" spans="1:112" x14ac:dyDescent="0.25">
      <c r="A41" s="1" t="s">
        <v>220</v>
      </c>
      <c r="B41" s="309"/>
      <c r="C41" s="309"/>
      <c r="D41" s="309"/>
      <c r="E41" s="309"/>
      <c r="F41" s="10">
        <v>0</v>
      </c>
      <c r="G41" s="10">
        <v>0</v>
      </c>
      <c r="H41" s="10">
        <v>0</v>
      </c>
      <c r="I41" s="10">
        <v>0</v>
      </c>
      <c r="J41" s="10">
        <v>0</v>
      </c>
      <c r="K41" s="10">
        <v>0</v>
      </c>
      <c r="L41" s="10">
        <v>0</v>
      </c>
      <c r="M41" s="10">
        <v>1496</v>
      </c>
      <c r="N41" s="10">
        <v>0</v>
      </c>
      <c r="O41" s="10">
        <v>0</v>
      </c>
      <c r="P41" s="9">
        <v>0</v>
      </c>
      <c r="Q41" s="10">
        <v>0</v>
      </c>
      <c r="R41" s="10">
        <v>0</v>
      </c>
      <c r="S41" s="10">
        <v>0</v>
      </c>
      <c r="T41" s="10">
        <v>0</v>
      </c>
      <c r="U41" s="10">
        <v>0</v>
      </c>
      <c r="V41" s="10">
        <v>0</v>
      </c>
      <c r="W41" s="10">
        <v>0</v>
      </c>
      <c r="X41" s="10">
        <v>0</v>
      </c>
      <c r="Y41" s="10">
        <v>0</v>
      </c>
      <c r="Z41" s="9">
        <v>0</v>
      </c>
      <c r="AA41" s="9">
        <v>0</v>
      </c>
      <c r="AB41" s="9">
        <v>0</v>
      </c>
      <c r="AC41" s="10">
        <v>0</v>
      </c>
      <c r="AD41" s="10">
        <v>0</v>
      </c>
      <c r="AE41" s="10">
        <v>0</v>
      </c>
      <c r="AF41" s="10">
        <v>0</v>
      </c>
      <c r="AG41" s="10">
        <v>0</v>
      </c>
      <c r="AH41" s="9">
        <v>0</v>
      </c>
      <c r="AI41" s="10">
        <v>0</v>
      </c>
      <c r="AJ41" s="10">
        <v>0</v>
      </c>
      <c r="AK41" s="10">
        <v>0</v>
      </c>
      <c r="AL41" s="10">
        <v>0</v>
      </c>
      <c r="AM41" s="10">
        <v>0</v>
      </c>
      <c r="AN41" s="10">
        <v>0</v>
      </c>
      <c r="AO41" s="10">
        <v>0</v>
      </c>
      <c r="AP41" s="10">
        <v>0</v>
      </c>
      <c r="AQ41" s="10">
        <v>0</v>
      </c>
      <c r="AR41" s="10">
        <v>0</v>
      </c>
      <c r="AS41" s="10">
        <v>0</v>
      </c>
      <c r="AT41" s="10">
        <v>0</v>
      </c>
      <c r="AU41" s="9">
        <v>0</v>
      </c>
      <c r="AV41" s="9">
        <v>0</v>
      </c>
      <c r="AW41" s="9">
        <v>0</v>
      </c>
      <c r="AX41" s="9">
        <v>0</v>
      </c>
      <c r="AY41" s="9">
        <v>0</v>
      </c>
      <c r="AZ41" s="9">
        <v>0</v>
      </c>
      <c r="BA41" s="9">
        <v>0</v>
      </c>
      <c r="BB41" s="9">
        <v>0</v>
      </c>
      <c r="BC41" s="9">
        <v>0</v>
      </c>
      <c r="BD41" s="9">
        <v>0</v>
      </c>
      <c r="BE41" s="9">
        <v>0</v>
      </c>
      <c r="BF41" s="9">
        <v>0</v>
      </c>
      <c r="BG41" s="9">
        <v>0</v>
      </c>
      <c r="BH41" s="9">
        <v>0</v>
      </c>
      <c r="BI41" s="9">
        <v>0</v>
      </c>
      <c r="BJ41" s="9">
        <v>0</v>
      </c>
      <c r="BK41" s="9">
        <v>0</v>
      </c>
      <c r="BL41" s="9">
        <v>0</v>
      </c>
      <c r="BM41" s="9">
        <v>0</v>
      </c>
      <c r="BN41" s="33">
        <v>0</v>
      </c>
      <c r="BO41" s="33">
        <v>0</v>
      </c>
      <c r="BP41" s="33">
        <v>0</v>
      </c>
      <c r="BQ41" s="33">
        <v>0</v>
      </c>
      <c r="BR41" s="33">
        <v>0</v>
      </c>
      <c r="BS41" s="33">
        <v>0</v>
      </c>
      <c r="BT41" s="33">
        <v>0</v>
      </c>
      <c r="BU41" s="33">
        <v>0</v>
      </c>
      <c r="BV41" s="33">
        <v>0</v>
      </c>
      <c r="BW41" s="33">
        <v>0</v>
      </c>
      <c r="BX41" s="33">
        <v>0</v>
      </c>
      <c r="BY41" s="33">
        <v>0</v>
      </c>
      <c r="BZ41" s="33">
        <v>0</v>
      </c>
      <c r="CA41" s="33">
        <v>0</v>
      </c>
      <c r="CB41" s="33">
        <v>0</v>
      </c>
      <c r="CC41" s="33">
        <v>0</v>
      </c>
      <c r="CD41" s="33">
        <v>0</v>
      </c>
      <c r="CE41" s="33">
        <v>0</v>
      </c>
      <c r="CF41" s="33">
        <v>0</v>
      </c>
      <c r="CG41" s="33">
        <v>0</v>
      </c>
      <c r="CH41" s="33">
        <v>0</v>
      </c>
      <c r="CI41" s="33">
        <v>0</v>
      </c>
      <c r="CJ41" s="33">
        <v>0</v>
      </c>
      <c r="CK41" s="33">
        <v>0</v>
      </c>
      <c r="CL41" s="33"/>
      <c r="CM41" s="92">
        <f t="shared" si="95"/>
        <v>0</v>
      </c>
      <c r="CN41" s="13">
        <f t="shared" si="96"/>
        <v>0</v>
      </c>
      <c r="CO41" s="92">
        <f t="shared" si="97"/>
        <v>1496</v>
      </c>
      <c r="CP41" s="13">
        <f t="shared" si="98"/>
        <v>0</v>
      </c>
      <c r="CQ41" s="92">
        <f t="shared" si="99"/>
        <v>0</v>
      </c>
      <c r="CR41" s="13">
        <f t="shared" si="100"/>
        <v>0</v>
      </c>
      <c r="CS41" s="92">
        <f t="shared" si="101"/>
        <v>0</v>
      </c>
      <c r="CT41" s="13">
        <f t="shared" si="102"/>
        <v>0</v>
      </c>
      <c r="CU41" s="92">
        <f t="shared" si="103"/>
        <v>0</v>
      </c>
      <c r="CV41" s="92">
        <f t="shared" si="104"/>
        <v>0</v>
      </c>
      <c r="CW41" s="92">
        <f t="shared" si="105"/>
        <v>0</v>
      </c>
      <c r="CX41" s="92">
        <f t="shared" si="106"/>
        <v>0</v>
      </c>
      <c r="CY41" s="92">
        <f t="shared" si="107"/>
        <v>0</v>
      </c>
      <c r="CZ41" s="92">
        <f t="shared" si="108"/>
        <v>0</v>
      </c>
      <c r="DA41" s="92">
        <f t="shared" si="109"/>
        <v>0</v>
      </c>
      <c r="DB41" s="13">
        <f t="shared" si="110"/>
        <v>0</v>
      </c>
      <c r="DC41" s="92">
        <f t="shared" si="111"/>
        <v>0</v>
      </c>
      <c r="DD41" s="92">
        <f t="shared" si="112"/>
        <v>0</v>
      </c>
      <c r="DE41" s="92">
        <f t="shared" si="113"/>
        <v>0</v>
      </c>
      <c r="DF41" s="92">
        <f t="shared" si="114"/>
        <v>0</v>
      </c>
      <c r="DG41" s="92">
        <f t="shared" si="116"/>
        <v>0</v>
      </c>
      <c r="DH41" s="92">
        <f t="shared" si="115"/>
        <v>0</v>
      </c>
    </row>
    <row r="42" spans="1:112" x14ac:dyDescent="0.25">
      <c r="A42" s="1" t="s">
        <v>219</v>
      </c>
      <c r="B42" s="309"/>
      <c r="C42" s="309"/>
      <c r="D42" s="309"/>
      <c r="E42" s="309"/>
      <c r="F42" s="10">
        <v>-250</v>
      </c>
      <c r="G42" s="10">
        <v>0</v>
      </c>
      <c r="H42" s="10">
        <v>0</v>
      </c>
      <c r="I42" s="10">
        <v>0</v>
      </c>
      <c r="J42" s="10">
        <v>0</v>
      </c>
      <c r="K42" s="10">
        <v>0</v>
      </c>
      <c r="L42" s="10">
        <v>0</v>
      </c>
      <c r="M42" s="10">
        <v>0</v>
      </c>
      <c r="N42" s="10">
        <v>0</v>
      </c>
      <c r="O42" s="10">
        <v>0</v>
      </c>
      <c r="P42" s="9">
        <v>-1500</v>
      </c>
      <c r="Q42" s="10">
        <v>0</v>
      </c>
      <c r="R42" s="10">
        <v>0</v>
      </c>
      <c r="S42" s="10">
        <v>0</v>
      </c>
      <c r="T42" s="10">
        <v>0</v>
      </c>
      <c r="U42" s="10">
        <v>0</v>
      </c>
      <c r="V42" s="10">
        <v>0</v>
      </c>
      <c r="W42" s="10">
        <v>0</v>
      </c>
      <c r="X42" s="10">
        <v>0</v>
      </c>
      <c r="Y42" s="10">
        <v>0</v>
      </c>
      <c r="Z42" s="9">
        <v>0</v>
      </c>
      <c r="AA42" s="9">
        <v>0</v>
      </c>
      <c r="AB42" s="9">
        <v>0</v>
      </c>
      <c r="AC42" s="10">
        <v>0</v>
      </c>
      <c r="AD42" s="10">
        <v>0</v>
      </c>
      <c r="AE42" s="10">
        <v>0</v>
      </c>
      <c r="AF42" s="10">
        <v>0</v>
      </c>
      <c r="AG42" s="10">
        <v>0</v>
      </c>
      <c r="AH42" s="9">
        <v>0</v>
      </c>
      <c r="AI42" s="10">
        <v>0</v>
      </c>
      <c r="AJ42" s="10">
        <v>0</v>
      </c>
      <c r="AK42" s="10">
        <v>0</v>
      </c>
      <c r="AL42" s="10">
        <v>0</v>
      </c>
      <c r="AM42" s="10">
        <v>0</v>
      </c>
      <c r="AN42" s="10">
        <v>0</v>
      </c>
      <c r="AO42" s="10">
        <v>0</v>
      </c>
      <c r="AP42" s="10">
        <v>0</v>
      </c>
      <c r="AQ42" s="10">
        <v>0</v>
      </c>
      <c r="AR42" s="10">
        <v>0</v>
      </c>
      <c r="AS42" s="10">
        <v>0</v>
      </c>
      <c r="AT42" s="10">
        <v>0</v>
      </c>
      <c r="AU42" s="9">
        <v>0</v>
      </c>
      <c r="AV42" s="9">
        <v>0</v>
      </c>
      <c r="AW42" s="9">
        <v>0</v>
      </c>
      <c r="AX42" s="9">
        <v>0</v>
      </c>
      <c r="AY42" s="9">
        <v>0</v>
      </c>
      <c r="AZ42" s="9">
        <v>9921</v>
      </c>
      <c r="BA42" s="9">
        <v>0</v>
      </c>
      <c r="BB42" s="9">
        <v>0</v>
      </c>
      <c r="BC42" s="9">
        <v>8455</v>
      </c>
      <c r="BD42" s="9">
        <v>0</v>
      </c>
      <c r="BE42" s="9">
        <v>0</v>
      </c>
      <c r="BF42" s="9">
        <v>0</v>
      </c>
      <c r="BG42" s="9">
        <v>0</v>
      </c>
      <c r="BH42" s="9">
        <v>10432</v>
      </c>
      <c r="BI42" s="9">
        <v>0</v>
      </c>
      <c r="BJ42" s="9">
        <v>0</v>
      </c>
      <c r="BK42" s="9">
        <v>0</v>
      </c>
      <c r="BL42" s="9">
        <v>0</v>
      </c>
      <c r="BM42" s="9">
        <v>29906</v>
      </c>
      <c r="BN42" s="13">
        <f>'Debt &amp; Interest'!BN18</f>
        <v>0</v>
      </c>
      <c r="BO42" s="13">
        <f>'Debt &amp; Interest'!BO18</f>
        <v>0</v>
      </c>
      <c r="BP42" s="13">
        <f>'Debt &amp; Interest'!BP18</f>
        <v>0</v>
      </c>
      <c r="BQ42" s="13">
        <f>'Debt &amp; Interest'!BQ18</f>
        <v>0</v>
      </c>
      <c r="BR42" s="13">
        <f>'Debt &amp; Interest'!BR18</f>
        <v>0</v>
      </c>
      <c r="BS42" s="13">
        <f>'Debt &amp; Interest'!BS18</f>
        <v>0</v>
      </c>
      <c r="BT42" s="13">
        <f>'Debt &amp; Interest'!BT18</f>
        <v>0</v>
      </c>
      <c r="BU42" s="13">
        <f>'Debt &amp; Interest'!BU18</f>
        <v>0</v>
      </c>
      <c r="BV42" s="13">
        <f>'Debt &amp; Interest'!BV18</f>
        <v>0</v>
      </c>
      <c r="BW42" s="13">
        <f>'Debt &amp; Interest'!BW18</f>
        <v>0</v>
      </c>
      <c r="BX42" s="13">
        <f>'Debt &amp; Interest'!BX18</f>
        <v>0</v>
      </c>
      <c r="BY42" s="13">
        <f>'Debt &amp; Interest'!BY18</f>
        <v>0</v>
      </c>
      <c r="BZ42" s="13">
        <f>'Debt &amp; Interest'!BZ18</f>
        <v>0</v>
      </c>
      <c r="CA42" s="13">
        <f>'Debt &amp; Interest'!CA18</f>
        <v>0</v>
      </c>
      <c r="CB42" s="13">
        <f>'Debt &amp; Interest'!CB18</f>
        <v>0</v>
      </c>
      <c r="CC42" s="13">
        <f>'Debt &amp; Interest'!CC18</f>
        <v>0</v>
      </c>
      <c r="CD42" s="13">
        <f>'Debt &amp; Interest'!CD18</f>
        <v>0</v>
      </c>
      <c r="CE42" s="13">
        <f>'Debt &amp; Interest'!CE18</f>
        <v>0</v>
      </c>
      <c r="CF42" s="13">
        <f>'Debt &amp; Interest'!CF18</f>
        <v>0</v>
      </c>
      <c r="CG42" s="13">
        <f>'Debt &amp; Interest'!CG18</f>
        <v>0</v>
      </c>
      <c r="CH42" s="13">
        <f>'Debt &amp; Interest'!CH18</f>
        <v>0</v>
      </c>
      <c r="CI42" s="13">
        <f>'Debt &amp; Interest'!CI18</f>
        <v>0</v>
      </c>
      <c r="CJ42" s="13">
        <f>'Debt &amp; Interest'!CJ18</f>
        <v>0</v>
      </c>
      <c r="CK42" s="13">
        <f>'Debt &amp; Interest'!CK18</f>
        <v>0</v>
      </c>
      <c r="CL42" s="13"/>
      <c r="CM42" s="92">
        <f t="shared" si="95"/>
        <v>0</v>
      </c>
      <c r="CN42" s="13">
        <f t="shared" si="96"/>
        <v>-250</v>
      </c>
      <c r="CO42" s="92">
        <f t="shared" si="97"/>
        <v>0</v>
      </c>
      <c r="CP42" s="13">
        <f t="shared" si="98"/>
        <v>-1500</v>
      </c>
      <c r="CQ42" s="92">
        <f t="shared" si="99"/>
        <v>0</v>
      </c>
      <c r="CR42" s="13">
        <f t="shared" si="100"/>
        <v>0</v>
      </c>
      <c r="CS42" s="92">
        <f t="shared" si="101"/>
        <v>0</v>
      </c>
      <c r="CT42" s="13">
        <f t="shared" si="102"/>
        <v>0</v>
      </c>
      <c r="CU42" s="92">
        <f t="shared" si="103"/>
        <v>0</v>
      </c>
      <c r="CV42" s="92">
        <f t="shared" si="104"/>
        <v>0</v>
      </c>
      <c r="CW42" s="92">
        <f t="shared" si="105"/>
        <v>0</v>
      </c>
      <c r="CX42" s="92">
        <f t="shared" si="106"/>
        <v>0</v>
      </c>
      <c r="CY42" s="92">
        <f t="shared" si="107"/>
        <v>9921</v>
      </c>
      <c r="CZ42" s="92">
        <f t="shared" si="108"/>
        <v>8455</v>
      </c>
      <c r="DA42" s="92">
        <f t="shared" si="109"/>
        <v>10432</v>
      </c>
      <c r="DB42" s="13">
        <f t="shared" si="110"/>
        <v>29906</v>
      </c>
      <c r="DC42" s="92">
        <f t="shared" si="111"/>
        <v>0</v>
      </c>
      <c r="DD42" s="92">
        <f t="shared" si="112"/>
        <v>0</v>
      </c>
      <c r="DE42" s="92">
        <f t="shared" si="113"/>
        <v>0</v>
      </c>
      <c r="DF42" s="92">
        <f t="shared" si="114"/>
        <v>0</v>
      </c>
      <c r="DG42" s="92">
        <f t="shared" si="116"/>
        <v>0</v>
      </c>
      <c r="DH42" s="92">
        <f t="shared" si="115"/>
        <v>0</v>
      </c>
    </row>
    <row r="43" spans="1:112" x14ac:dyDescent="0.25">
      <c r="A43" s="1" t="s">
        <v>124</v>
      </c>
      <c r="B43" s="309"/>
      <c r="C43" s="309"/>
      <c r="D43" s="309"/>
      <c r="E43" s="309"/>
      <c r="F43" s="10">
        <v>1</v>
      </c>
      <c r="G43" s="10">
        <v>7</v>
      </c>
      <c r="H43" s="10">
        <v>7</v>
      </c>
      <c r="I43" s="10">
        <v>155</v>
      </c>
      <c r="J43" s="10">
        <v>62</v>
      </c>
      <c r="K43" s="10">
        <v>20</v>
      </c>
      <c r="L43" s="10">
        <v>123</v>
      </c>
      <c r="M43" s="10">
        <v>0</v>
      </c>
      <c r="N43" s="10">
        <v>0</v>
      </c>
      <c r="O43" s="10">
        <v>0</v>
      </c>
      <c r="P43" s="9">
        <v>0</v>
      </c>
      <c r="Q43" s="10">
        <v>0</v>
      </c>
      <c r="R43" s="10">
        <v>0</v>
      </c>
      <c r="S43" s="10">
        <v>0</v>
      </c>
      <c r="T43" s="10">
        <v>0</v>
      </c>
      <c r="U43" s="10">
        <v>0</v>
      </c>
      <c r="V43" s="10">
        <v>0</v>
      </c>
      <c r="W43" s="10">
        <v>0</v>
      </c>
      <c r="X43" s="10">
        <v>0</v>
      </c>
      <c r="Y43" s="10">
        <v>0</v>
      </c>
      <c r="Z43" s="9">
        <v>0</v>
      </c>
      <c r="AA43" s="9">
        <v>0</v>
      </c>
      <c r="AB43" s="9">
        <v>0</v>
      </c>
      <c r="AC43" s="10">
        <v>0</v>
      </c>
      <c r="AD43" s="10">
        <v>0</v>
      </c>
      <c r="AE43" s="10">
        <v>0</v>
      </c>
      <c r="AF43" s="10">
        <v>0</v>
      </c>
      <c r="AG43" s="10">
        <v>0</v>
      </c>
      <c r="AH43" s="9">
        <v>0</v>
      </c>
      <c r="AI43" s="10">
        <v>0</v>
      </c>
      <c r="AJ43" s="10">
        <v>0</v>
      </c>
      <c r="AK43" s="10">
        <v>0</v>
      </c>
      <c r="AL43" s="10">
        <v>0</v>
      </c>
      <c r="AM43" s="10">
        <v>0</v>
      </c>
      <c r="AN43" s="10">
        <v>0</v>
      </c>
      <c r="AO43" s="10">
        <v>0</v>
      </c>
      <c r="AP43" s="10">
        <v>0</v>
      </c>
      <c r="AQ43" s="10">
        <v>0</v>
      </c>
      <c r="AR43" s="10">
        <v>0</v>
      </c>
      <c r="AS43" s="10">
        <v>0</v>
      </c>
      <c r="AT43" s="10">
        <v>0</v>
      </c>
      <c r="AU43" s="9">
        <v>0</v>
      </c>
      <c r="AV43" s="9">
        <v>0</v>
      </c>
      <c r="AW43" s="9">
        <v>0</v>
      </c>
      <c r="AX43" s="9">
        <v>0</v>
      </c>
      <c r="AY43" s="9">
        <v>0</v>
      </c>
      <c r="AZ43" s="9">
        <v>0</v>
      </c>
      <c r="BA43" s="9">
        <v>0</v>
      </c>
      <c r="BB43" s="9">
        <v>0</v>
      </c>
      <c r="BC43" s="9">
        <v>0</v>
      </c>
      <c r="BD43" s="9">
        <v>0</v>
      </c>
      <c r="BE43" s="9">
        <v>0</v>
      </c>
      <c r="BF43" s="9">
        <v>0</v>
      </c>
      <c r="BG43" s="9">
        <v>0</v>
      </c>
      <c r="BH43" s="9">
        <v>0</v>
      </c>
      <c r="BI43" s="9">
        <v>0</v>
      </c>
      <c r="BJ43" s="9">
        <v>0</v>
      </c>
      <c r="BK43" s="9">
        <v>0</v>
      </c>
      <c r="BL43" s="9">
        <v>0</v>
      </c>
      <c r="BM43" s="9">
        <v>0</v>
      </c>
      <c r="BN43" s="33">
        <v>0</v>
      </c>
      <c r="BO43" s="33">
        <v>0</v>
      </c>
      <c r="BP43" s="33">
        <v>0</v>
      </c>
      <c r="BQ43" s="33">
        <v>0</v>
      </c>
      <c r="BR43" s="33">
        <v>0</v>
      </c>
      <c r="BS43" s="33">
        <v>0</v>
      </c>
      <c r="BT43" s="33">
        <v>0</v>
      </c>
      <c r="BU43" s="33">
        <v>0</v>
      </c>
      <c r="BV43" s="33">
        <v>0</v>
      </c>
      <c r="BW43" s="33">
        <v>0</v>
      </c>
      <c r="BX43" s="33">
        <v>0</v>
      </c>
      <c r="BY43" s="33">
        <v>0</v>
      </c>
      <c r="BZ43" s="33">
        <v>0</v>
      </c>
      <c r="CA43" s="33">
        <v>0</v>
      </c>
      <c r="CB43" s="33">
        <v>0</v>
      </c>
      <c r="CC43" s="33">
        <v>0</v>
      </c>
      <c r="CD43" s="33">
        <v>0</v>
      </c>
      <c r="CE43" s="33">
        <v>0</v>
      </c>
      <c r="CF43" s="33">
        <v>0</v>
      </c>
      <c r="CG43" s="33">
        <v>0</v>
      </c>
      <c r="CH43" s="33">
        <v>0</v>
      </c>
      <c r="CI43" s="33">
        <v>0</v>
      </c>
      <c r="CJ43" s="33">
        <v>0</v>
      </c>
      <c r="CK43" s="33">
        <v>0</v>
      </c>
      <c r="CL43" s="33"/>
      <c r="CM43" s="92">
        <f t="shared" si="95"/>
        <v>0</v>
      </c>
      <c r="CN43" s="13">
        <f t="shared" si="96"/>
        <v>170</v>
      </c>
      <c r="CO43" s="92">
        <f t="shared" si="97"/>
        <v>205</v>
      </c>
      <c r="CP43" s="13">
        <f t="shared" si="98"/>
        <v>0</v>
      </c>
      <c r="CQ43" s="92">
        <f t="shared" si="99"/>
        <v>0</v>
      </c>
      <c r="CR43" s="13">
        <f t="shared" si="100"/>
        <v>0</v>
      </c>
      <c r="CS43" s="92">
        <f t="shared" si="101"/>
        <v>0</v>
      </c>
      <c r="CT43" s="13">
        <f t="shared" si="102"/>
        <v>0</v>
      </c>
      <c r="CU43" s="92">
        <f t="shared" si="103"/>
        <v>0</v>
      </c>
      <c r="CV43" s="92">
        <f t="shared" si="104"/>
        <v>0</v>
      </c>
      <c r="CW43" s="92">
        <f t="shared" si="105"/>
        <v>0</v>
      </c>
      <c r="CX43" s="92">
        <f t="shared" si="106"/>
        <v>0</v>
      </c>
      <c r="CY43" s="92">
        <f t="shared" si="107"/>
        <v>0</v>
      </c>
      <c r="CZ43" s="92">
        <f t="shared" si="108"/>
        <v>0</v>
      </c>
      <c r="DA43" s="92">
        <f t="shared" si="109"/>
        <v>0</v>
      </c>
      <c r="DB43" s="13">
        <f t="shared" si="110"/>
        <v>0</v>
      </c>
      <c r="DC43" s="92">
        <f t="shared" si="111"/>
        <v>0</v>
      </c>
      <c r="DD43" s="92">
        <f t="shared" si="112"/>
        <v>0</v>
      </c>
      <c r="DE43" s="92">
        <f t="shared" si="113"/>
        <v>0</v>
      </c>
      <c r="DF43" s="92">
        <f t="shared" si="114"/>
        <v>0</v>
      </c>
      <c r="DG43" s="92">
        <f t="shared" si="116"/>
        <v>0</v>
      </c>
      <c r="DH43" s="92">
        <f t="shared" si="115"/>
        <v>0</v>
      </c>
    </row>
    <row r="44" spans="1:112" x14ac:dyDescent="0.25">
      <c r="A44" s="1" t="s">
        <v>221</v>
      </c>
      <c r="B44" s="309"/>
      <c r="C44" s="309"/>
      <c r="D44" s="309"/>
      <c r="E44" s="309"/>
      <c r="F44" s="10">
        <v>-29</v>
      </c>
      <c r="G44" s="10">
        <v>-53</v>
      </c>
      <c r="H44" s="10">
        <v>-46</v>
      </c>
      <c r="I44" s="10">
        <v>-53</v>
      </c>
      <c r="J44" s="10">
        <v>-71</v>
      </c>
      <c r="K44" s="10">
        <v>-72</v>
      </c>
      <c r="L44" s="10">
        <v>-88</v>
      </c>
      <c r="M44" s="10">
        <v>-135</v>
      </c>
      <c r="N44" s="10">
        <v>-109</v>
      </c>
      <c r="O44" s="10">
        <v>-91</v>
      </c>
      <c r="P44" s="9">
        <v>-91</v>
      </c>
      <c r="Q44" s="10">
        <v>-100</v>
      </c>
      <c r="R44" s="10">
        <v>-84</v>
      </c>
      <c r="S44" s="10">
        <v>-66</v>
      </c>
      <c r="T44" s="10">
        <v>-49</v>
      </c>
      <c r="U44" s="10">
        <v>-44</v>
      </c>
      <c r="V44" s="10">
        <v>-47</v>
      </c>
      <c r="W44" s="10">
        <v>-37</v>
      </c>
      <c r="X44" s="10">
        <v>-23</v>
      </c>
      <c r="Y44" s="10">
        <v>-12</v>
      </c>
      <c r="Z44" s="9">
        <v>-312</v>
      </c>
      <c r="AA44" s="9">
        <v>0</v>
      </c>
      <c r="AB44" s="9">
        <v>0</v>
      </c>
      <c r="AC44" s="10">
        <v>0</v>
      </c>
      <c r="AD44" s="10">
        <v>0</v>
      </c>
      <c r="AE44" s="10">
        <v>0</v>
      </c>
      <c r="AF44" s="10">
        <v>0</v>
      </c>
      <c r="AG44" s="10">
        <v>0</v>
      </c>
      <c r="AH44" s="9">
        <v>0</v>
      </c>
      <c r="AI44" s="10">
        <v>0</v>
      </c>
      <c r="AJ44" s="10">
        <v>0</v>
      </c>
      <c r="AK44" s="10">
        <v>0</v>
      </c>
      <c r="AL44" s="9">
        <v>-125</v>
      </c>
      <c r="AM44" s="9">
        <v>-142</v>
      </c>
      <c r="AN44" s="9">
        <v>-144</v>
      </c>
      <c r="AO44" s="9">
        <v>-141</v>
      </c>
      <c r="AP44" s="9">
        <v>-100</v>
      </c>
      <c r="AQ44" s="9">
        <v>-109</v>
      </c>
      <c r="AR44" s="10">
        <v>-189</v>
      </c>
      <c r="AS44" s="10">
        <v>-205</v>
      </c>
      <c r="AT44" s="10">
        <v>-151</v>
      </c>
      <c r="AU44" s="9">
        <v>-123</v>
      </c>
      <c r="AV44" s="9">
        <v>-231</v>
      </c>
      <c r="AW44" s="9">
        <v>-172</v>
      </c>
      <c r="AX44" s="9">
        <v>-233</v>
      </c>
      <c r="AY44" s="9">
        <v>-219</v>
      </c>
      <c r="AZ44" s="9">
        <v>-163</v>
      </c>
      <c r="BA44" s="9">
        <v>-235</v>
      </c>
      <c r="BB44" s="9">
        <v>-264</v>
      </c>
      <c r="BC44" s="9">
        <v>-220</v>
      </c>
      <c r="BD44" s="9">
        <v>-267</v>
      </c>
      <c r="BE44" s="9">
        <v>-307</v>
      </c>
      <c r="BF44" s="9">
        <v>-315</v>
      </c>
      <c r="BG44" s="9">
        <v>-299</v>
      </c>
      <c r="BH44" s="9">
        <v>-944</v>
      </c>
      <c r="BI44" s="9">
        <v>-411</v>
      </c>
      <c r="BJ44" s="9">
        <v>-751</v>
      </c>
      <c r="BK44" s="9">
        <v>-474</v>
      </c>
      <c r="BL44" s="9">
        <v>-545</v>
      </c>
      <c r="BM44" s="9">
        <v>-754</v>
      </c>
      <c r="BN44" s="367">
        <f>'Capex &amp; Depreciation'!BN13</f>
        <v>-985.82400000000052</v>
      </c>
      <c r="BO44" s="367">
        <f>'Capex &amp; Depreciation'!BO13</f>
        <v>-995.20200000000114</v>
      </c>
      <c r="BP44" s="367">
        <f>'Capex &amp; Depreciation'!BP13</f>
        <v>-988.07400000000052</v>
      </c>
      <c r="BQ44" s="367">
        <f>'Capex &amp; Depreciation'!BQ13</f>
        <v>-996.16500000000087</v>
      </c>
      <c r="BR44" s="367">
        <f>'Capex &amp; Depreciation'!BR13</f>
        <v>-1182.9887999999992</v>
      </c>
      <c r="BS44" s="367">
        <f>'Capex &amp; Depreciation'!BS13</f>
        <v>-1194.2424000000028</v>
      </c>
      <c r="BT44" s="367">
        <f>'Capex &amp; Depreciation'!BT13</f>
        <v>-1185.6888000000035</v>
      </c>
      <c r="BU44" s="367">
        <f>'Capex &amp; Depreciation'!BU13</f>
        <v>-1195.398000000001</v>
      </c>
      <c r="BV44" s="367">
        <f>'Capex &amp; Depreciation'!BV13</f>
        <v>-1360.4371200000023</v>
      </c>
      <c r="BW44" s="367">
        <f>'Capex &amp; Depreciation'!BW13</f>
        <v>-1373.3787599999996</v>
      </c>
      <c r="BX44" s="367">
        <f>'Capex &amp; Depreciation'!BX13</f>
        <v>-1363.5421199999982</v>
      </c>
      <c r="BY44" s="367">
        <f>'Capex &amp; Depreciation'!BY13</f>
        <v>-1374.707699999999</v>
      </c>
      <c r="BZ44" s="367">
        <f>'Capex &amp; Depreciation'!BZ13</f>
        <v>-1496.4808320000011</v>
      </c>
      <c r="CA44" s="367">
        <f>'Capex &amp; Depreciation'!CA13</f>
        <v>-1510.7166360000047</v>
      </c>
      <c r="CB44" s="367">
        <f>'Capex &amp; Depreciation'!CB13</f>
        <v>-1499.8963320000039</v>
      </c>
      <c r="CC44" s="367">
        <f>'Capex &amp; Depreciation'!CC13</f>
        <v>-1512.1784699999989</v>
      </c>
      <c r="CD44" s="367">
        <f>'Capex &amp; Depreciation'!CD13</f>
        <v>-1616.1992985600009</v>
      </c>
      <c r="CE44" s="367">
        <f>'Capex &amp; Depreciation'!CE13</f>
        <v>-1631.5739668800015</v>
      </c>
      <c r="CF44" s="367">
        <f>'Capex &amp; Depreciation'!CF13</f>
        <v>-1619.8880385599987</v>
      </c>
      <c r="CG44" s="367">
        <f>'Capex &amp; Depreciation'!CG13</f>
        <v>-1633.1527476000047</v>
      </c>
      <c r="CH44" s="367">
        <f>'Capex &amp; Depreciation'!CH13</f>
        <v>-1713.1712564736008</v>
      </c>
      <c r="CI44" s="367">
        <f>'Capex &amp; Depreciation'!CI13</f>
        <v>-1729.4684048928029</v>
      </c>
      <c r="CJ44" s="367">
        <f>'Capex &amp; Depreciation'!CJ13</f>
        <v>-1717.0813208735999</v>
      </c>
      <c r="CK44" s="367">
        <f>'Capex &amp; Depreciation'!CK13</f>
        <v>-1731.1419124560052</v>
      </c>
      <c r="CL44" s="33"/>
      <c r="CM44" s="92">
        <f t="shared" si="95"/>
        <v>0</v>
      </c>
      <c r="CN44" s="13">
        <f t="shared" si="96"/>
        <v>-181</v>
      </c>
      <c r="CO44" s="92">
        <f t="shared" si="97"/>
        <v>-366</v>
      </c>
      <c r="CP44" s="13">
        <f t="shared" si="98"/>
        <v>-391</v>
      </c>
      <c r="CQ44" s="92">
        <f t="shared" si="99"/>
        <v>-243</v>
      </c>
      <c r="CR44" s="13">
        <f t="shared" si="100"/>
        <v>-119</v>
      </c>
      <c r="CS44" s="92">
        <f t="shared" si="101"/>
        <v>-312</v>
      </c>
      <c r="CT44" s="13">
        <f t="shared" si="102"/>
        <v>0</v>
      </c>
      <c r="CU44" s="92">
        <f t="shared" si="103"/>
        <v>0</v>
      </c>
      <c r="CV44" s="92">
        <f t="shared" si="104"/>
        <v>-552</v>
      </c>
      <c r="CW44" s="92">
        <f t="shared" si="105"/>
        <v>-603</v>
      </c>
      <c r="CX44" s="92">
        <f t="shared" si="106"/>
        <v>-677</v>
      </c>
      <c r="CY44" s="92">
        <f t="shared" si="107"/>
        <v>-850</v>
      </c>
      <c r="CZ44" s="92">
        <f t="shared" si="108"/>
        <v>-1058</v>
      </c>
      <c r="DA44" s="92">
        <f t="shared" si="109"/>
        <v>-1969</v>
      </c>
      <c r="DB44" s="13">
        <f t="shared" si="110"/>
        <v>-2524</v>
      </c>
      <c r="DC44" s="92">
        <f t="shared" si="111"/>
        <v>-3965.2650000000031</v>
      </c>
      <c r="DD44" s="92">
        <f t="shared" si="112"/>
        <v>-4758.3180000000066</v>
      </c>
      <c r="DE44" s="92">
        <f t="shared" si="113"/>
        <v>-5472.0656999999992</v>
      </c>
      <c r="DF44" s="92">
        <f t="shared" si="114"/>
        <v>-6019.2722700000086</v>
      </c>
      <c r="DG44" s="92">
        <f t="shared" si="116"/>
        <v>-6500.8140516000058</v>
      </c>
      <c r="DH44" s="92">
        <f t="shared" si="115"/>
        <v>-6890.8628946960089</v>
      </c>
    </row>
    <row r="45" spans="1:112" x14ac:dyDescent="0.25">
      <c r="A45" s="1" t="s">
        <v>101</v>
      </c>
      <c r="B45" s="309"/>
      <c r="C45" s="309"/>
      <c r="D45" s="309"/>
      <c r="E45" s="309"/>
      <c r="F45" s="10">
        <v>69</v>
      </c>
      <c r="G45" s="10">
        <v>286</v>
      </c>
      <c r="H45" s="10">
        <v>50</v>
      </c>
      <c r="I45" s="10">
        <v>28</v>
      </c>
      <c r="J45" s="29">
        <f t="shared" ref="J45:BB45" si="117">-J9</f>
        <v>54</v>
      </c>
      <c r="K45" s="29">
        <f t="shared" si="117"/>
        <v>327</v>
      </c>
      <c r="L45" s="29">
        <f t="shared" si="117"/>
        <v>473</v>
      </c>
      <c r="M45" s="29">
        <f t="shared" si="117"/>
        <v>179</v>
      </c>
      <c r="N45" s="29">
        <f t="shared" si="117"/>
        <v>62</v>
      </c>
      <c r="O45" s="29">
        <f t="shared" si="117"/>
        <v>93</v>
      </c>
      <c r="P45" s="31">
        <f t="shared" si="117"/>
        <v>128</v>
      </c>
      <c r="Q45" s="29">
        <f t="shared" si="117"/>
        <v>324</v>
      </c>
      <c r="R45" s="29">
        <f t="shared" si="117"/>
        <v>348</v>
      </c>
      <c r="S45" s="29">
        <f t="shared" si="117"/>
        <v>535</v>
      </c>
      <c r="T45" s="29">
        <f t="shared" si="117"/>
        <v>482</v>
      </c>
      <c r="U45" s="29">
        <f t="shared" si="117"/>
        <v>504</v>
      </c>
      <c r="V45" s="29">
        <f t="shared" si="117"/>
        <v>423</v>
      </c>
      <c r="W45" s="29">
        <f t="shared" si="117"/>
        <v>386</v>
      </c>
      <c r="X45" s="29">
        <f t="shared" si="117"/>
        <v>346</v>
      </c>
      <c r="Y45" s="29">
        <f t="shared" si="117"/>
        <v>566</v>
      </c>
      <c r="Z45" s="31">
        <f t="shared" si="117"/>
        <v>0</v>
      </c>
      <c r="AA45" s="31">
        <f t="shared" si="117"/>
        <v>0</v>
      </c>
      <c r="AB45" s="31">
        <f t="shared" si="117"/>
        <v>0</v>
      </c>
      <c r="AC45" s="29">
        <f t="shared" si="117"/>
        <v>0</v>
      </c>
      <c r="AD45" s="31">
        <f t="shared" si="117"/>
        <v>0</v>
      </c>
      <c r="AE45" s="31">
        <f t="shared" si="117"/>
        <v>0</v>
      </c>
      <c r="AF45" s="31">
        <f t="shared" si="117"/>
        <v>0</v>
      </c>
      <c r="AG45" s="31">
        <f t="shared" si="117"/>
        <v>0</v>
      </c>
      <c r="AH45" s="31">
        <f t="shared" si="117"/>
        <v>0</v>
      </c>
      <c r="AI45" s="29">
        <f t="shared" si="117"/>
        <v>0</v>
      </c>
      <c r="AJ45" s="31">
        <f t="shared" si="117"/>
        <v>0</v>
      </c>
      <c r="AK45" s="31">
        <f t="shared" si="117"/>
        <v>0</v>
      </c>
      <c r="AL45" s="31">
        <f t="shared" si="117"/>
        <v>0</v>
      </c>
      <c r="AM45" s="29">
        <f t="shared" si="117"/>
        <v>0</v>
      </c>
      <c r="AN45" s="31">
        <f t="shared" si="117"/>
        <v>0</v>
      </c>
      <c r="AO45" s="29">
        <f t="shared" si="117"/>
        <v>0</v>
      </c>
      <c r="AP45" s="31">
        <f t="shared" si="117"/>
        <v>0</v>
      </c>
      <c r="AQ45" s="31">
        <f t="shared" si="117"/>
        <v>0</v>
      </c>
      <c r="AR45" s="29">
        <f t="shared" si="117"/>
        <v>0</v>
      </c>
      <c r="AS45" s="31">
        <f t="shared" si="117"/>
        <v>0</v>
      </c>
      <c r="AT45" s="31">
        <f t="shared" si="117"/>
        <v>0</v>
      </c>
      <c r="AU45" s="31">
        <f t="shared" si="117"/>
        <v>0</v>
      </c>
      <c r="AV45" s="31">
        <f t="shared" si="117"/>
        <v>0</v>
      </c>
      <c r="AW45" s="31">
        <f t="shared" si="117"/>
        <v>0</v>
      </c>
      <c r="AX45" s="31">
        <f t="shared" si="117"/>
        <v>0</v>
      </c>
      <c r="AY45" s="31">
        <f t="shared" si="117"/>
        <v>0</v>
      </c>
      <c r="AZ45" s="31">
        <f t="shared" si="117"/>
        <v>0</v>
      </c>
      <c r="BA45" s="31">
        <f t="shared" si="117"/>
        <v>0</v>
      </c>
      <c r="BB45" s="31">
        <f t="shared" si="117"/>
        <v>0</v>
      </c>
      <c r="BC45" s="31">
        <f t="shared" ref="BC45:BM45" si="118">-BC9</f>
        <v>0</v>
      </c>
      <c r="BD45" s="31">
        <f t="shared" si="118"/>
        <v>0</v>
      </c>
      <c r="BE45" s="31">
        <f t="shared" si="118"/>
        <v>0</v>
      </c>
      <c r="BF45" s="31">
        <f t="shared" si="118"/>
        <v>0</v>
      </c>
      <c r="BG45" s="31">
        <f t="shared" si="118"/>
        <v>0</v>
      </c>
      <c r="BH45" s="31">
        <f t="shared" si="118"/>
        <v>0</v>
      </c>
      <c r="BI45" s="31">
        <f t="shared" si="118"/>
        <v>0</v>
      </c>
      <c r="BJ45" s="31">
        <f t="shared" si="118"/>
        <v>0</v>
      </c>
      <c r="BK45" s="31">
        <f t="shared" si="118"/>
        <v>0</v>
      </c>
      <c r="BL45" s="31">
        <f t="shared" si="118"/>
        <v>0</v>
      </c>
      <c r="BM45" s="31">
        <f t="shared" si="118"/>
        <v>0</v>
      </c>
      <c r="BN45" s="33">
        <v>0</v>
      </c>
      <c r="BO45" s="33">
        <v>0</v>
      </c>
      <c r="BP45" s="33">
        <v>0</v>
      </c>
      <c r="BQ45" s="33">
        <v>0</v>
      </c>
      <c r="BR45" s="33">
        <v>0</v>
      </c>
      <c r="BS45" s="33">
        <v>0</v>
      </c>
      <c r="BT45" s="33">
        <v>0</v>
      </c>
      <c r="BU45" s="33">
        <v>0</v>
      </c>
      <c r="BV45" s="33">
        <v>0</v>
      </c>
      <c r="BW45" s="33">
        <v>0</v>
      </c>
      <c r="BX45" s="33">
        <v>0</v>
      </c>
      <c r="BY45" s="33">
        <v>0</v>
      </c>
      <c r="BZ45" s="33">
        <v>0</v>
      </c>
      <c r="CA45" s="33">
        <v>0</v>
      </c>
      <c r="CB45" s="33">
        <v>0</v>
      </c>
      <c r="CC45" s="33">
        <v>0</v>
      </c>
      <c r="CD45" s="33">
        <v>0</v>
      </c>
      <c r="CE45" s="33">
        <v>0</v>
      </c>
      <c r="CF45" s="33">
        <v>0</v>
      </c>
      <c r="CG45" s="33">
        <v>0</v>
      </c>
      <c r="CH45" s="33">
        <v>0</v>
      </c>
      <c r="CI45" s="33">
        <v>0</v>
      </c>
      <c r="CJ45" s="33">
        <v>0</v>
      </c>
      <c r="CK45" s="33">
        <v>0</v>
      </c>
      <c r="CL45" s="33"/>
      <c r="CM45" s="92">
        <f t="shared" si="95"/>
        <v>0</v>
      </c>
      <c r="CN45" s="13">
        <f t="shared" si="96"/>
        <v>433</v>
      </c>
      <c r="CO45" s="92">
        <f t="shared" si="97"/>
        <v>1033</v>
      </c>
      <c r="CP45" s="13">
        <f t="shared" si="98"/>
        <v>607</v>
      </c>
      <c r="CQ45" s="92">
        <f t="shared" si="99"/>
        <v>1869</v>
      </c>
      <c r="CR45" s="13">
        <f t="shared" si="100"/>
        <v>1721</v>
      </c>
      <c r="CS45" s="92">
        <f t="shared" si="101"/>
        <v>0</v>
      </c>
      <c r="CT45" s="13">
        <f t="shared" si="102"/>
        <v>0</v>
      </c>
      <c r="CU45" s="92">
        <f t="shared" si="103"/>
        <v>0</v>
      </c>
      <c r="CV45" s="92">
        <f t="shared" si="104"/>
        <v>0</v>
      </c>
      <c r="CW45" s="92">
        <f t="shared" si="105"/>
        <v>0</v>
      </c>
      <c r="CX45" s="92">
        <f t="shared" si="106"/>
        <v>0</v>
      </c>
      <c r="CY45" s="92">
        <f t="shared" si="107"/>
        <v>0</v>
      </c>
      <c r="CZ45" s="92">
        <f t="shared" si="108"/>
        <v>0</v>
      </c>
      <c r="DA45" s="92">
        <f t="shared" si="109"/>
        <v>0</v>
      </c>
      <c r="DB45" s="13">
        <f t="shared" si="110"/>
        <v>0</v>
      </c>
      <c r="DC45" s="92">
        <f t="shared" si="111"/>
        <v>0</v>
      </c>
      <c r="DD45" s="92">
        <f t="shared" si="112"/>
        <v>0</v>
      </c>
      <c r="DE45" s="92">
        <f t="shared" si="113"/>
        <v>0</v>
      </c>
      <c r="DF45" s="92">
        <f t="shared" si="114"/>
        <v>0</v>
      </c>
      <c r="DG45" s="92">
        <f t="shared" si="116"/>
        <v>0</v>
      </c>
      <c r="DH45" s="92">
        <f t="shared" si="115"/>
        <v>0</v>
      </c>
    </row>
    <row r="46" spans="1:112" x14ac:dyDescent="0.25">
      <c r="A46" s="1" t="s">
        <v>125</v>
      </c>
      <c r="B46" s="309"/>
      <c r="C46" s="309"/>
      <c r="D46" s="309"/>
      <c r="E46" s="309"/>
      <c r="F46" s="10">
        <v>0</v>
      </c>
      <c r="G46" s="10">
        <v>0</v>
      </c>
      <c r="H46" s="10">
        <v>0</v>
      </c>
      <c r="I46" s="10">
        <v>0</v>
      </c>
      <c r="J46" s="10">
        <v>0</v>
      </c>
      <c r="K46" s="10">
        <v>0</v>
      </c>
      <c r="L46" s="10">
        <v>0</v>
      </c>
      <c r="M46" s="10">
        <v>0</v>
      </c>
      <c r="N46" s="10">
        <v>0</v>
      </c>
      <c r="O46" s="10">
        <v>0</v>
      </c>
      <c r="P46" s="9">
        <v>0</v>
      </c>
      <c r="Q46" s="10">
        <v>0</v>
      </c>
      <c r="R46" s="10">
        <v>0</v>
      </c>
      <c r="S46" s="10">
        <v>0</v>
      </c>
      <c r="T46" s="10">
        <v>0</v>
      </c>
      <c r="U46" s="10">
        <v>0</v>
      </c>
      <c r="V46" s="10">
        <v>0</v>
      </c>
      <c r="W46" s="10">
        <v>0</v>
      </c>
      <c r="X46" s="10">
        <v>0</v>
      </c>
      <c r="Y46" s="10">
        <v>0</v>
      </c>
      <c r="Z46" s="9">
        <v>0</v>
      </c>
      <c r="AA46" s="9">
        <v>0</v>
      </c>
      <c r="AB46" s="9">
        <v>0</v>
      </c>
      <c r="AC46" s="10">
        <v>0</v>
      </c>
      <c r="AD46" s="9">
        <v>-771</v>
      </c>
      <c r="AE46" s="9">
        <v>-724</v>
      </c>
      <c r="AF46" s="9">
        <v>-866</v>
      </c>
      <c r="AG46" s="9">
        <v>-885</v>
      </c>
      <c r="AH46" s="9">
        <v>-832</v>
      </c>
      <c r="AI46" s="10">
        <v>-927</v>
      </c>
      <c r="AJ46" s="9">
        <v>-905</v>
      </c>
      <c r="AK46" s="9">
        <v>-545</v>
      </c>
      <c r="AL46" s="9">
        <v>-512</v>
      </c>
      <c r="AM46" s="10">
        <v>-606</v>
      </c>
      <c r="AN46" s="10">
        <v>-591</v>
      </c>
      <c r="AO46" s="10">
        <v>-627</v>
      </c>
      <c r="AP46" s="9">
        <v>-690</v>
      </c>
      <c r="AQ46" s="9">
        <v>-753</v>
      </c>
      <c r="AR46" s="10">
        <v>-1000</v>
      </c>
      <c r="AS46" s="9">
        <v>-1121</v>
      </c>
      <c r="AT46" s="9">
        <v>-1077</v>
      </c>
      <c r="AU46" s="9">
        <v>-1354</v>
      </c>
      <c r="AV46" s="9">
        <v>-1576</v>
      </c>
      <c r="AW46" s="9">
        <v>-1507</v>
      </c>
      <c r="AX46" s="9">
        <v>-925</v>
      </c>
      <c r="AY46" s="9">
        <v>-1002</v>
      </c>
      <c r="AZ46" s="9">
        <v>-1011</v>
      </c>
      <c r="BA46" s="9">
        <v>-656</v>
      </c>
      <c r="BB46" s="9">
        <v>-1009</v>
      </c>
      <c r="BC46" s="9">
        <v>-1692</v>
      </c>
      <c r="BD46" s="9">
        <v>-2087</v>
      </c>
      <c r="BE46" s="9">
        <v>-2223</v>
      </c>
      <c r="BF46" s="9">
        <v>-3162</v>
      </c>
      <c r="BG46" s="9">
        <v>-3208</v>
      </c>
      <c r="BH46" s="9">
        <v>-3544</v>
      </c>
      <c r="BI46" s="9">
        <v>-3857</v>
      </c>
      <c r="BJ46" s="9">
        <v>-4883</v>
      </c>
      <c r="BK46" s="9">
        <v>-4110</v>
      </c>
      <c r="BL46" s="9">
        <v>-5135</v>
      </c>
      <c r="BM46" s="9">
        <v>-4272</v>
      </c>
      <c r="BN46" s="20">
        <f t="shared" ref="BN46:BQ46" si="119">BN6*BN96</f>
        <v>-3158.1974872665537</v>
      </c>
      <c r="BO46" s="20">
        <f t="shared" si="119"/>
        <v>-3681.3905602716468</v>
      </c>
      <c r="BP46" s="20">
        <f t="shared" si="119"/>
        <v>-4230.476740237691</v>
      </c>
      <c r="BQ46" s="20">
        <f t="shared" si="119"/>
        <v>-4485.6000000000004</v>
      </c>
      <c r="BR46" s="20">
        <f>BR6*BR96</f>
        <v>-3316.1073616298818</v>
      </c>
      <c r="BS46" s="20">
        <f t="shared" ref="BS46:BU46" si="120">BS6*BS96</f>
        <v>-3865.4600882852292</v>
      </c>
      <c r="BT46" s="20">
        <f t="shared" si="120"/>
        <v>-4442.0005772495751</v>
      </c>
      <c r="BU46" s="20">
        <f t="shared" si="120"/>
        <v>-4709.88</v>
      </c>
      <c r="BV46" s="20">
        <f t="shared" ref="BV46:CC46" si="121">BV6*BV96</f>
        <v>-3465.3321929032263</v>
      </c>
      <c r="BW46" s="20">
        <f t="shared" si="121"/>
        <v>-4039.4057922580637</v>
      </c>
      <c r="BX46" s="20">
        <f t="shared" si="121"/>
        <v>-4641.8906032258064</v>
      </c>
      <c r="BY46" s="20">
        <f t="shared" si="121"/>
        <v>-4921.8245999999999</v>
      </c>
      <c r="BZ46" s="20">
        <f t="shared" si="121"/>
        <v>-3603.9454806193553</v>
      </c>
      <c r="CA46" s="20">
        <f t="shared" si="121"/>
        <v>-4200.9820239483861</v>
      </c>
      <c r="CB46" s="20">
        <f t="shared" si="121"/>
        <v>-4827.5662273548378</v>
      </c>
      <c r="CC46" s="20">
        <f t="shared" si="121"/>
        <v>-5118.6975840000005</v>
      </c>
      <c r="CD46" s="20">
        <f t="shared" ref="CD46:CG46" si="122">CD6*CD96</f>
        <v>-3730.0835724410326</v>
      </c>
      <c r="CE46" s="20">
        <f t="shared" si="122"/>
        <v>-4348.0163947865794</v>
      </c>
      <c r="CF46" s="20">
        <f t="shared" si="122"/>
        <v>-4996.5310453122574</v>
      </c>
      <c r="CG46" s="20">
        <f t="shared" si="122"/>
        <v>-5297.8519994399994</v>
      </c>
      <c r="CH46" s="20">
        <f t="shared" ref="CH46:CK46" si="123">CH6*CH96</f>
        <v>-3841.9860796142639</v>
      </c>
      <c r="CI46" s="20">
        <f t="shared" si="123"/>
        <v>-4478.456886630177</v>
      </c>
      <c r="CJ46" s="20">
        <f t="shared" si="123"/>
        <v>-5146.4269766716252</v>
      </c>
      <c r="CK46" s="20">
        <f t="shared" si="123"/>
        <v>-5456.7875594231991</v>
      </c>
      <c r="CL46" s="20"/>
      <c r="CM46" s="92">
        <f t="shared" si="95"/>
        <v>0</v>
      </c>
      <c r="CN46" s="13">
        <f t="shared" si="96"/>
        <v>0</v>
      </c>
      <c r="CO46" s="92">
        <f t="shared" si="97"/>
        <v>0</v>
      </c>
      <c r="CP46" s="13">
        <f t="shared" si="98"/>
        <v>0</v>
      </c>
      <c r="CQ46" s="92">
        <f t="shared" si="99"/>
        <v>0</v>
      </c>
      <c r="CR46" s="13">
        <f t="shared" si="100"/>
        <v>0</v>
      </c>
      <c r="CS46" s="92">
        <f t="shared" si="101"/>
        <v>0</v>
      </c>
      <c r="CT46" s="13">
        <f t="shared" si="102"/>
        <v>-3246</v>
      </c>
      <c r="CU46" s="92">
        <f t="shared" si="103"/>
        <v>-3209</v>
      </c>
      <c r="CV46" s="92">
        <f t="shared" si="104"/>
        <v>-2336</v>
      </c>
      <c r="CW46" s="92">
        <f t="shared" si="105"/>
        <v>-3564</v>
      </c>
      <c r="CX46" s="92">
        <f t="shared" si="106"/>
        <v>-5514</v>
      </c>
      <c r="CY46" s="92">
        <f t="shared" si="107"/>
        <v>-3594</v>
      </c>
      <c r="CZ46" s="92">
        <f t="shared" si="108"/>
        <v>-7011</v>
      </c>
      <c r="DA46" s="92">
        <f t="shared" si="109"/>
        <v>-13771</v>
      </c>
      <c r="DB46" s="13">
        <f t="shared" si="110"/>
        <v>-18400</v>
      </c>
      <c r="DC46" s="92">
        <f t="shared" si="111"/>
        <v>-15555.664787775891</v>
      </c>
      <c r="DD46" s="92">
        <f t="shared" si="112"/>
        <v>-16333.448027164686</v>
      </c>
      <c r="DE46" s="92">
        <f t="shared" si="113"/>
        <v>-17068.453188387095</v>
      </c>
      <c r="DF46" s="92">
        <f t="shared" si="114"/>
        <v>-17751.191315922581</v>
      </c>
      <c r="DG46" s="92">
        <f t="shared" si="116"/>
        <v>-18372.483011979872</v>
      </c>
      <c r="DH46" s="92">
        <f t="shared" si="115"/>
        <v>-18923.657502339265</v>
      </c>
    </row>
    <row r="47" spans="1:112" x14ac:dyDescent="0.25">
      <c r="A47" s="1" t="s">
        <v>126</v>
      </c>
      <c r="B47" s="309"/>
      <c r="C47" s="309"/>
      <c r="D47" s="309"/>
      <c r="E47" s="309"/>
      <c r="F47" s="10">
        <v>0</v>
      </c>
      <c r="G47" s="10">
        <v>0</v>
      </c>
      <c r="H47" s="10">
        <v>0</v>
      </c>
      <c r="I47" s="10">
        <v>0</v>
      </c>
      <c r="J47" s="10">
        <v>0</v>
      </c>
      <c r="K47" s="10">
        <v>0</v>
      </c>
      <c r="L47" s="10">
        <v>0</v>
      </c>
      <c r="M47" s="10">
        <v>0</v>
      </c>
      <c r="N47" s="10">
        <v>0</v>
      </c>
      <c r="O47" s="10">
        <v>0</v>
      </c>
      <c r="P47" s="9">
        <v>0</v>
      </c>
      <c r="Q47" s="10">
        <v>0</v>
      </c>
      <c r="R47" s="10">
        <v>0</v>
      </c>
      <c r="S47" s="10">
        <v>0</v>
      </c>
      <c r="T47" s="10">
        <v>0</v>
      </c>
      <c r="U47" s="10">
        <v>0</v>
      </c>
      <c r="V47" s="10">
        <v>0</v>
      </c>
      <c r="W47" s="10">
        <v>0</v>
      </c>
      <c r="X47" s="10">
        <v>0</v>
      </c>
      <c r="Y47" s="10">
        <v>0</v>
      </c>
      <c r="Z47" s="9">
        <v>0</v>
      </c>
      <c r="AA47" s="9">
        <v>0</v>
      </c>
      <c r="AB47" s="9">
        <v>0</v>
      </c>
      <c r="AC47" s="10">
        <v>0</v>
      </c>
      <c r="AD47" s="9">
        <v>-228</v>
      </c>
      <c r="AE47" s="9">
        <v>-150</v>
      </c>
      <c r="AF47" s="9">
        <v>-640</v>
      </c>
      <c r="AG47" s="9">
        <v>-958</v>
      </c>
      <c r="AH47" s="9">
        <v>-1774</v>
      </c>
      <c r="AI47" s="10">
        <v>-3349</v>
      </c>
      <c r="AJ47" s="9">
        <v>-4256</v>
      </c>
      <c r="AK47" s="9">
        <v>-3500</v>
      </c>
      <c r="AL47" s="9">
        <v>-613</v>
      </c>
      <c r="AM47" s="10">
        <v>-1144</v>
      </c>
      <c r="AN47" s="10">
        <v>-1148</v>
      </c>
      <c r="AO47" s="10">
        <v>-1296</v>
      </c>
      <c r="AP47" s="9">
        <v>-1250</v>
      </c>
      <c r="AQ47" s="9">
        <v>-1369</v>
      </c>
      <c r="AR47" s="10">
        <v>-1725</v>
      </c>
      <c r="AS47" s="9">
        <v>-1928</v>
      </c>
      <c r="AT47" s="9">
        <v>-3939</v>
      </c>
      <c r="AU47" s="9">
        <v>-7079</v>
      </c>
      <c r="AV47" s="9">
        <v>-13457</v>
      </c>
      <c r="AW47" s="9">
        <v>-20063</v>
      </c>
      <c r="AX47" s="9">
        <v>-9506</v>
      </c>
      <c r="AY47" s="9">
        <v>-5233</v>
      </c>
      <c r="AZ47" s="9">
        <v>-6354</v>
      </c>
      <c r="BA47" s="9">
        <v>-6863</v>
      </c>
      <c r="BB47" s="9">
        <v>-9365</v>
      </c>
      <c r="BC47" s="9">
        <v>-898</v>
      </c>
      <c r="BD47" s="9">
        <v>-3570</v>
      </c>
      <c r="BE47" s="9">
        <v>-5942</v>
      </c>
      <c r="BF47" s="9">
        <v>-15008</v>
      </c>
      <c r="BG47" s="9">
        <v>-6299</v>
      </c>
      <c r="BH47" s="9">
        <v>-8818</v>
      </c>
      <c r="BI47" s="9">
        <v>0</v>
      </c>
      <c r="BJ47" s="9">
        <v>-12754</v>
      </c>
      <c r="BK47" s="9">
        <v>-10167</v>
      </c>
      <c r="BL47" s="9">
        <v>-3327</v>
      </c>
      <c r="BM47" s="9">
        <v>0</v>
      </c>
      <c r="BN47" s="33">
        <v>0</v>
      </c>
      <c r="BO47" s="33">
        <v>0</v>
      </c>
      <c r="BP47" s="33">
        <v>0</v>
      </c>
      <c r="BQ47" s="33">
        <v>0</v>
      </c>
      <c r="BR47" s="33">
        <v>-1500</v>
      </c>
      <c r="BS47" s="33">
        <v>-1500</v>
      </c>
      <c r="BT47" s="33">
        <v>-1500</v>
      </c>
      <c r="BU47" s="33">
        <v>-1500</v>
      </c>
      <c r="BV47" s="33">
        <v>-1500</v>
      </c>
      <c r="BW47" s="33">
        <v>-1500</v>
      </c>
      <c r="BX47" s="33">
        <v>-1500</v>
      </c>
      <c r="BY47" s="33">
        <v>-1500</v>
      </c>
      <c r="BZ47" s="33">
        <v>-1500</v>
      </c>
      <c r="CA47" s="33">
        <v>-1500</v>
      </c>
      <c r="CB47" s="33">
        <v>-1500</v>
      </c>
      <c r="CC47" s="33">
        <v>-1500</v>
      </c>
      <c r="CD47" s="33">
        <v>-1500</v>
      </c>
      <c r="CE47" s="33">
        <v>-1500</v>
      </c>
      <c r="CF47" s="33">
        <v>-1500</v>
      </c>
      <c r="CG47" s="33">
        <v>-1500</v>
      </c>
      <c r="CH47" s="33">
        <v>-1003</v>
      </c>
      <c r="CI47" s="33">
        <v>0</v>
      </c>
      <c r="CJ47" s="33">
        <v>0</v>
      </c>
      <c r="CK47" s="33">
        <v>0</v>
      </c>
      <c r="CL47" s="33"/>
      <c r="CM47" s="92">
        <f t="shared" si="95"/>
        <v>0</v>
      </c>
      <c r="CN47" s="13">
        <f t="shared" si="96"/>
        <v>0</v>
      </c>
      <c r="CO47" s="92">
        <f t="shared" si="97"/>
        <v>0</v>
      </c>
      <c r="CP47" s="13">
        <f t="shared" si="98"/>
        <v>0</v>
      </c>
      <c r="CQ47" s="92">
        <f t="shared" si="99"/>
        <v>0</v>
      </c>
      <c r="CR47" s="13">
        <f t="shared" si="100"/>
        <v>0</v>
      </c>
      <c r="CS47" s="92">
        <f t="shared" si="101"/>
        <v>0</v>
      </c>
      <c r="CT47" s="13">
        <f t="shared" si="102"/>
        <v>-1976</v>
      </c>
      <c r="CU47" s="92">
        <f t="shared" si="103"/>
        <v>-12879</v>
      </c>
      <c r="CV47" s="92">
        <f t="shared" si="104"/>
        <v>-4201</v>
      </c>
      <c r="CW47" s="92">
        <f t="shared" si="105"/>
        <v>-6272</v>
      </c>
      <c r="CX47" s="92">
        <f t="shared" si="106"/>
        <v>-44538</v>
      </c>
      <c r="CY47" s="92">
        <f t="shared" si="107"/>
        <v>-27956</v>
      </c>
      <c r="CZ47" s="92">
        <f t="shared" si="108"/>
        <v>-19775</v>
      </c>
      <c r="DA47" s="92">
        <f t="shared" si="109"/>
        <v>-30125</v>
      </c>
      <c r="DB47" s="13">
        <f t="shared" si="110"/>
        <v>-26248</v>
      </c>
      <c r="DC47" s="92">
        <f t="shared" si="111"/>
        <v>0</v>
      </c>
      <c r="DD47" s="92">
        <f t="shared" si="112"/>
        <v>-6000</v>
      </c>
      <c r="DE47" s="92">
        <f t="shared" si="113"/>
        <v>-6000</v>
      </c>
      <c r="DF47" s="92">
        <f t="shared" si="114"/>
        <v>-6000</v>
      </c>
      <c r="DG47" s="92">
        <f t="shared" si="116"/>
        <v>-6000</v>
      </c>
      <c r="DH47" s="92">
        <f t="shared" si="115"/>
        <v>-1003</v>
      </c>
    </row>
    <row r="48" spans="1:112" x14ac:dyDescent="0.25">
      <c r="A48" s="286" t="s">
        <v>382</v>
      </c>
      <c r="B48" s="309"/>
      <c r="C48" s="309"/>
      <c r="D48" s="309"/>
      <c r="E48" s="309"/>
      <c r="F48" s="289">
        <f t="shared" ref="F48:BD48" si="124">-F101</f>
        <v>0</v>
      </c>
      <c r="G48" s="289">
        <f t="shared" si="124"/>
        <v>0</v>
      </c>
      <c r="H48" s="289">
        <f t="shared" si="124"/>
        <v>0</v>
      </c>
      <c r="I48" s="289">
        <f t="shared" si="124"/>
        <v>0</v>
      </c>
      <c r="J48" s="289">
        <f t="shared" si="124"/>
        <v>0</v>
      </c>
      <c r="K48" s="289">
        <f t="shared" si="124"/>
        <v>0</v>
      </c>
      <c r="L48" s="289">
        <f t="shared" si="124"/>
        <v>0</v>
      </c>
      <c r="M48" s="289">
        <f t="shared" si="124"/>
        <v>0</v>
      </c>
      <c r="N48" s="289">
        <f t="shared" si="124"/>
        <v>0</v>
      </c>
      <c r="O48" s="289">
        <f t="shared" si="124"/>
        <v>0</v>
      </c>
      <c r="P48" s="289">
        <f t="shared" si="124"/>
        <v>0</v>
      </c>
      <c r="Q48" s="289">
        <f t="shared" si="124"/>
        <v>0</v>
      </c>
      <c r="R48" s="289">
        <f t="shared" si="124"/>
        <v>0</v>
      </c>
      <c r="S48" s="289">
        <f t="shared" si="124"/>
        <v>0</v>
      </c>
      <c r="T48" s="289">
        <f t="shared" si="124"/>
        <v>0</v>
      </c>
      <c r="U48" s="289">
        <f t="shared" si="124"/>
        <v>0</v>
      </c>
      <c r="V48" s="289">
        <f t="shared" si="124"/>
        <v>0</v>
      </c>
      <c r="W48" s="289">
        <f t="shared" si="124"/>
        <v>0</v>
      </c>
      <c r="X48" s="289">
        <f t="shared" si="124"/>
        <v>0</v>
      </c>
      <c r="Y48" s="289">
        <f t="shared" si="124"/>
        <v>0</v>
      </c>
      <c r="Z48" s="289">
        <f t="shared" si="124"/>
        <v>0</v>
      </c>
      <c r="AA48" s="289">
        <f t="shared" si="124"/>
        <v>0</v>
      </c>
      <c r="AB48" s="289">
        <f t="shared" si="124"/>
        <v>0</v>
      </c>
      <c r="AC48" s="289">
        <f t="shared" si="124"/>
        <v>0</v>
      </c>
      <c r="AD48" s="289">
        <f t="shared" si="124"/>
        <v>0</v>
      </c>
      <c r="AE48" s="289">
        <f t="shared" si="124"/>
        <v>0</v>
      </c>
      <c r="AF48" s="289">
        <f t="shared" si="124"/>
        <v>0</v>
      </c>
      <c r="AG48" s="289">
        <f t="shared" si="124"/>
        <v>0</v>
      </c>
      <c r="AH48" s="289">
        <f t="shared" si="124"/>
        <v>0</v>
      </c>
      <c r="AI48" s="289">
        <f t="shared" si="124"/>
        <v>0</v>
      </c>
      <c r="AJ48" s="289">
        <f t="shared" si="124"/>
        <v>0</v>
      </c>
      <c r="AK48" s="289">
        <f t="shared" si="124"/>
        <v>0</v>
      </c>
      <c r="AL48" s="289">
        <f t="shared" si="124"/>
        <v>0</v>
      </c>
      <c r="AM48" s="289">
        <f t="shared" si="124"/>
        <v>0</v>
      </c>
      <c r="AN48" s="289">
        <f t="shared" si="124"/>
        <v>0</v>
      </c>
      <c r="AO48" s="289">
        <f t="shared" si="124"/>
        <v>0</v>
      </c>
      <c r="AP48" s="289">
        <f t="shared" si="124"/>
        <v>0</v>
      </c>
      <c r="AQ48" s="289">
        <f t="shared" si="124"/>
        <v>0</v>
      </c>
      <c r="AR48" s="289">
        <f t="shared" si="124"/>
        <v>0</v>
      </c>
      <c r="AS48" s="289">
        <f t="shared" si="124"/>
        <v>0</v>
      </c>
      <c r="AT48" s="289">
        <f t="shared" si="124"/>
        <v>0</v>
      </c>
      <c r="AU48" s="289">
        <f t="shared" si="124"/>
        <v>0</v>
      </c>
      <c r="AV48" s="289">
        <f t="shared" si="124"/>
        <v>0</v>
      </c>
      <c r="AW48" s="289">
        <f t="shared" si="124"/>
        <v>0</v>
      </c>
      <c r="AX48" s="289">
        <f t="shared" si="124"/>
        <v>0</v>
      </c>
      <c r="AY48" s="289">
        <f t="shared" si="124"/>
        <v>0</v>
      </c>
      <c r="AZ48" s="289">
        <f t="shared" si="124"/>
        <v>0</v>
      </c>
      <c r="BA48" s="289">
        <f t="shared" si="124"/>
        <v>0</v>
      </c>
      <c r="BB48" s="289">
        <f t="shared" si="124"/>
        <v>0</v>
      </c>
      <c r="BC48" s="289">
        <f t="shared" si="124"/>
        <v>0</v>
      </c>
      <c r="BD48" s="289">
        <f t="shared" si="124"/>
        <v>0</v>
      </c>
      <c r="BE48" s="289">
        <f>-BE101</f>
        <v>0</v>
      </c>
      <c r="BF48" s="9">
        <v>-1273</v>
      </c>
      <c r="BG48" s="9">
        <v>-1266</v>
      </c>
      <c r="BH48" s="9">
        <v>-1263</v>
      </c>
      <c r="BI48" s="9">
        <v>-1269</v>
      </c>
      <c r="BJ48" s="9">
        <v>-1329</v>
      </c>
      <c r="BK48" s="9">
        <v>-1327</v>
      </c>
      <c r="BL48" s="9">
        <v>-1330</v>
      </c>
      <c r="BM48" s="9">
        <v>-1338</v>
      </c>
      <c r="BN48" s="289">
        <f t="shared" ref="BN48:CC48" si="125">-BN101</f>
        <v>-1341.818309158233</v>
      </c>
      <c r="BO48" s="289">
        <f t="shared" si="125"/>
        <v>-1345.4639190041532</v>
      </c>
      <c r="BP48" s="289">
        <f t="shared" si="125"/>
        <v>-1349.6105879783231</v>
      </c>
      <c r="BQ48" s="289">
        <f t="shared" si="125"/>
        <v>-1354.103655318462</v>
      </c>
      <c r="BR48" s="289">
        <f t="shared" si="125"/>
        <v>-1357.5170192857104</v>
      </c>
      <c r="BS48" s="289">
        <f t="shared" si="125"/>
        <v>-1360.009874110948</v>
      </c>
      <c r="BT48" s="289">
        <f t="shared" si="125"/>
        <v>-1363.0126140460877</v>
      </c>
      <c r="BU48" s="289">
        <f t="shared" si="125"/>
        <v>-1366.3731640676569</v>
      </c>
      <c r="BV48" s="289">
        <f t="shared" si="125"/>
        <v>-1369.2206594930838</v>
      </c>
      <c r="BW48" s="289">
        <f t="shared" si="125"/>
        <v>-1371.7008846028959</v>
      </c>
      <c r="BX48" s="289">
        <f t="shared" si="125"/>
        <v>-1374.6783165529605</v>
      </c>
      <c r="BY48" s="289">
        <f t="shared" si="125"/>
        <v>-1378.0044463065642</v>
      </c>
      <c r="BZ48" s="289">
        <f t="shared" si="125"/>
        <v>-1380.8211615980576</v>
      </c>
      <c r="CA48" s="289">
        <f t="shared" si="125"/>
        <v>-1383.2697413984085</v>
      </c>
      <c r="CB48" s="289">
        <f t="shared" si="125"/>
        <v>-1386.2009520913434</v>
      </c>
      <c r="CC48" s="289">
        <f t="shared" si="125"/>
        <v>-1389.4704591049419</v>
      </c>
      <c r="CD48" s="289">
        <f t="shared" ref="CD48:CG48" si="126">-CD101</f>
        <v>-1392.2368256662078</v>
      </c>
      <c r="CE48" s="289">
        <f t="shared" si="126"/>
        <v>-1394.636299583623</v>
      </c>
      <c r="CF48" s="289">
        <f t="shared" si="126"/>
        <v>-1397.5020976608284</v>
      </c>
      <c r="CG48" s="289">
        <f t="shared" si="126"/>
        <v>-1400.6946152675287</v>
      </c>
      <c r="CH48" s="289">
        <f t="shared" ref="CH48:CK48" si="127">-CH101</f>
        <v>-1403.5310349989904</v>
      </c>
      <c r="CI48" s="289">
        <f t="shared" si="127"/>
        <v>-1406.4140958825462</v>
      </c>
      <c r="CJ48" s="289">
        <f t="shared" si="127"/>
        <v>-1410.0107359837627</v>
      </c>
      <c r="CK48" s="289">
        <f t="shared" si="127"/>
        <v>-1413.9078269436804</v>
      </c>
      <c r="CL48" s="289"/>
      <c r="CM48" s="92">
        <f t="shared" ref="CM48" si="128">SUM(B48:E48)</f>
        <v>0</v>
      </c>
      <c r="CN48" s="13">
        <f t="shared" ref="CN48" si="129">SUM(F48:I48)</f>
        <v>0</v>
      </c>
      <c r="CO48" s="92">
        <f t="shared" ref="CO48" si="130">SUM(J48:M48)</f>
        <v>0</v>
      </c>
      <c r="CP48" s="13">
        <f t="shared" ref="CP48" si="131">SUM(N48:Q48)</f>
        <v>0</v>
      </c>
      <c r="CQ48" s="92">
        <f t="shared" ref="CQ48" si="132">SUM(R48:U48)</f>
        <v>0</v>
      </c>
      <c r="CR48" s="13">
        <f t="shared" ref="CR48" si="133">SUM(V48:Y48)</f>
        <v>0</v>
      </c>
      <c r="CS48" s="92">
        <f t="shared" ref="CS48" si="134">SUM(Z48:AC48)</f>
        <v>0</v>
      </c>
      <c r="CT48" s="13">
        <f t="shared" ref="CT48" si="135">SUM(AD48:AG48)</f>
        <v>0</v>
      </c>
      <c r="CU48" s="92">
        <f t="shared" ref="CU48" si="136">SUM(AH48:AK48)</f>
        <v>0</v>
      </c>
      <c r="CV48" s="92">
        <f t="shared" ref="CV48" si="137">SUM(AL48:AO48)</f>
        <v>0</v>
      </c>
      <c r="CW48" s="92">
        <f t="shared" ref="CW48" si="138">SUM(AP48:AS48)</f>
        <v>0</v>
      </c>
      <c r="CX48" s="92">
        <f t="shared" ref="CX48" si="139">SUM(AT48:AW48)</f>
        <v>0</v>
      </c>
      <c r="CY48" s="92">
        <f t="shared" ref="CY48" si="140">SUM(AX48:BA48)</f>
        <v>0</v>
      </c>
      <c r="CZ48" s="92">
        <f t="shared" ref="CZ48" si="141">SUM(BB48:BE48)</f>
        <v>0</v>
      </c>
      <c r="DA48" s="92">
        <f t="shared" ref="DA48" si="142">SUM(BF48:BI48)</f>
        <v>-5071</v>
      </c>
      <c r="DB48" s="13">
        <f t="shared" ref="DB48" si="143">SUM(BJ48:BM48)</f>
        <v>-5324</v>
      </c>
      <c r="DC48" s="92">
        <f t="shared" ref="DC48" si="144">SUM(BN48:BQ48)</f>
        <v>-5390.9964714591715</v>
      </c>
      <c r="DD48" s="92">
        <f t="shared" ref="DD48" si="145">SUM(BR48:BU48)</f>
        <v>-5446.912671510403</v>
      </c>
      <c r="DE48" s="92">
        <f t="shared" ref="DE48" si="146">SUM(BV48:BY48)</f>
        <v>-5493.6043069555044</v>
      </c>
      <c r="DF48" s="92">
        <f t="shared" ref="DF48" si="147">SUM(BZ48:CC48)</f>
        <v>-5539.7623141927515</v>
      </c>
      <c r="DG48" s="92">
        <f t="shared" si="116"/>
        <v>-5585.0698381781876</v>
      </c>
      <c r="DH48" s="92">
        <f t="shared" si="115"/>
        <v>-5633.8636938089803</v>
      </c>
    </row>
    <row r="49" spans="1:112" x14ac:dyDescent="0.25">
      <c r="A49" s="1" t="s">
        <v>127</v>
      </c>
      <c r="B49" s="309"/>
      <c r="C49" s="309"/>
      <c r="D49" s="309"/>
      <c r="E49" s="309"/>
      <c r="F49" s="10">
        <v>0</v>
      </c>
      <c r="G49" s="10">
        <v>0</v>
      </c>
      <c r="H49" s="10">
        <v>0</v>
      </c>
      <c r="I49" s="10">
        <v>0</v>
      </c>
      <c r="J49" s="10">
        <v>0</v>
      </c>
      <c r="K49" s="10">
        <v>0</v>
      </c>
      <c r="L49" s="10">
        <v>0</v>
      </c>
      <c r="M49" s="10">
        <v>-2862</v>
      </c>
      <c r="N49" s="10">
        <v>-405</v>
      </c>
      <c r="O49" s="10">
        <v>-153</v>
      </c>
      <c r="P49" s="9">
        <v>-148</v>
      </c>
      <c r="Q49" s="10">
        <v>-183</v>
      </c>
      <c r="R49" s="10">
        <v>-3</v>
      </c>
      <c r="S49" s="10">
        <v>0</v>
      </c>
      <c r="T49" s="10">
        <v>0</v>
      </c>
      <c r="U49" s="10">
        <v>-70</v>
      </c>
      <c r="V49" s="10">
        <v>-5</v>
      </c>
      <c r="W49" s="10">
        <v>-7</v>
      </c>
      <c r="X49" s="10">
        <v>-8</v>
      </c>
      <c r="Y49" s="10">
        <v>0</v>
      </c>
      <c r="Z49" s="9">
        <v>2</v>
      </c>
      <c r="AA49" s="9">
        <v>4</v>
      </c>
      <c r="AB49" s="9">
        <v>-8</v>
      </c>
      <c r="AC49" s="10">
        <v>4</v>
      </c>
      <c r="AD49" s="9">
        <v>7</v>
      </c>
      <c r="AE49" s="9">
        <v>5</v>
      </c>
      <c r="AF49" s="9">
        <v>-26</v>
      </c>
      <c r="AG49" s="9">
        <v>1</v>
      </c>
      <c r="AH49" s="9">
        <v>3</v>
      </c>
      <c r="AI49" s="10">
        <v>4</v>
      </c>
      <c r="AJ49" s="9">
        <v>3</v>
      </c>
      <c r="AK49" s="9">
        <v>504</v>
      </c>
      <c r="AL49" s="9">
        <f>-177+4</f>
        <v>-173</v>
      </c>
      <c r="AM49" s="10">
        <f>58+4</f>
        <v>62</v>
      </c>
      <c r="AN49" s="10">
        <f>-141+5</f>
        <v>-136</v>
      </c>
      <c r="AO49" s="10">
        <f>37+2</f>
        <v>39</v>
      </c>
      <c r="AP49" s="9">
        <f>-80+98</f>
        <v>18</v>
      </c>
      <c r="AQ49" s="9">
        <f>63+16</f>
        <v>79</v>
      </c>
      <c r="AR49" s="10">
        <v>2</v>
      </c>
      <c r="AS49" s="9">
        <v>48</v>
      </c>
      <c r="AT49" s="9">
        <f>-50+32</f>
        <v>-18</v>
      </c>
      <c r="AU49" s="9">
        <f>53-45</f>
        <v>8</v>
      </c>
      <c r="AV49" s="9">
        <v>11</v>
      </c>
      <c r="AW49" s="9">
        <v>0</v>
      </c>
      <c r="AX49" s="9">
        <f>20-16</f>
        <v>4</v>
      </c>
      <c r="AY49" s="9">
        <f>-79-30</f>
        <v>-109</v>
      </c>
      <c r="AZ49" s="9">
        <f>-191-55</f>
        <v>-246</v>
      </c>
      <c r="BA49" s="9">
        <v>695</v>
      </c>
      <c r="BB49" s="9">
        <v>122</v>
      </c>
      <c r="BC49" s="9">
        <v>-353</v>
      </c>
      <c r="BD49" s="9">
        <v>49</v>
      </c>
      <c r="BE49" s="9">
        <v>71</v>
      </c>
      <c r="BF49" s="9">
        <v>-9</v>
      </c>
      <c r="BG49" s="9">
        <v>-106</v>
      </c>
      <c r="BH49" s="9">
        <v>-234</v>
      </c>
      <c r="BI49" s="9">
        <v>72</v>
      </c>
      <c r="BJ49" s="9">
        <v>222</v>
      </c>
      <c r="BK49" s="9">
        <v>101</v>
      </c>
      <c r="BL49" s="9">
        <v>290</v>
      </c>
      <c r="BM49" s="9">
        <v>1607</v>
      </c>
      <c r="BN49" s="33">
        <v>0</v>
      </c>
      <c r="BO49" s="33">
        <v>0</v>
      </c>
      <c r="BP49" s="33">
        <v>0</v>
      </c>
      <c r="BQ49" s="33">
        <v>0</v>
      </c>
      <c r="BR49" s="33">
        <v>0</v>
      </c>
      <c r="BS49" s="33">
        <v>0</v>
      </c>
      <c r="BT49" s="33">
        <v>0</v>
      </c>
      <c r="BU49" s="33">
        <v>0</v>
      </c>
      <c r="BV49" s="33">
        <v>0</v>
      </c>
      <c r="BW49" s="33">
        <v>0</v>
      </c>
      <c r="BX49" s="33">
        <v>0</v>
      </c>
      <c r="BY49" s="33">
        <v>0</v>
      </c>
      <c r="BZ49" s="33">
        <v>0</v>
      </c>
      <c r="CA49" s="33">
        <v>0</v>
      </c>
      <c r="CB49" s="33">
        <v>0</v>
      </c>
      <c r="CC49" s="33">
        <v>0</v>
      </c>
      <c r="CD49" s="33">
        <v>0</v>
      </c>
      <c r="CE49" s="33">
        <v>0</v>
      </c>
      <c r="CF49" s="33">
        <v>0</v>
      </c>
      <c r="CG49" s="33">
        <v>0</v>
      </c>
      <c r="CH49" s="33">
        <v>0</v>
      </c>
      <c r="CI49" s="33">
        <v>0</v>
      </c>
      <c r="CJ49" s="33">
        <v>0</v>
      </c>
      <c r="CK49" s="33">
        <v>0</v>
      </c>
      <c r="CL49" s="33"/>
      <c r="CM49" s="92">
        <f t="shared" si="95"/>
        <v>0</v>
      </c>
      <c r="CN49" s="13">
        <f t="shared" si="96"/>
        <v>0</v>
      </c>
      <c r="CO49" s="92">
        <f t="shared" si="97"/>
        <v>-2862</v>
      </c>
      <c r="CP49" s="13">
        <f t="shared" si="98"/>
        <v>-889</v>
      </c>
      <c r="CQ49" s="92">
        <f t="shared" si="99"/>
        <v>-73</v>
      </c>
      <c r="CR49" s="13">
        <f t="shared" si="100"/>
        <v>-20</v>
      </c>
      <c r="CS49" s="92">
        <f t="shared" si="101"/>
        <v>2</v>
      </c>
      <c r="CT49" s="13">
        <f t="shared" si="102"/>
        <v>-13</v>
      </c>
      <c r="CU49" s="92">
        <f t="shared" si="103"/>
        <v>514</v>
      </c>
      <c r="CV49" s="92">
        <f t="shared" si="104"/>
        <v>-208</v>
      </c>
      <c r="CW49" s="92">
        <f t="shared" si="105"/>
        <v>147</v>
      </c>
      <c r="CX49" s="92">
        <f t="shared" si="106"/>
        <v>1</v>
      </c>
      <c r="CY49" s="92">
        <f t="shared" si="107"/>
        <v>344</v>
      </c>
      <c r="CZ49" s="92">
        <f t="shared" si="108"/>
        <v>-111</v>
      </c>
      <c r="DA49" s="92">
        <f t="shared" si="109"/>
        <v>-277</v>
      </c>
      <c r="DB49" s="13">
        <f t="shared" si="110"/>
        <v>2220</v>
      </c>
      <c r="DC49" s="92">
        <f t="shared" si="111"/>
        <v>0</v>
      </c>
      <c r="DD49" s="92">
        <f t="shared" si="112"/>
        <v>0</v>
      </c>
      <c r="DE49" s="92">
        <f t="shared" si="113"/>
        <v>0</v>
      </c>
      <c r="DF49" s="92">
        <f t="shared" si="114"/>
        <v>0</v>
      </c>
      <c r="DG49" s="92">
        <f t="shared" si="116"/>
        <v>0</v>
      </c>
      <c r="DH49" s="92">
        <f t="shared" si="115"/>
        <v>0</v>
      </c>
    </row>
    <row r="50" spans="1:112" x14ac:dyDescent="0.25">
      <c r="A50" s="2"/>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S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CL50" s="13"/>
      <c r="CM50" s="91"/>
      <c r="CO50" s="91"/>
      <c r="CQ50" s="91"/>
      <c r="CS50" s="91"/>
      <c r="CU50" s="91"/>
      <c r="CV50" s="91"/>
      <c r="CW50" s="91"/>
      <c r="CX50" s="91"/>
      <c r="CY50" s="91"/>
      <c r="CZ50" s="91"/>
      <c r="DA50" s="91"/>
      <c r="DC50" s="91"/>
      <c r="DD50" s="91"/>
      <c r="DE50" s="91"/>
      <c r="DF50" s="91"/>
      <c r="DG50" s="91"/>
      <c r="DH50" s="91"/>
    </row>
    <row r="51" spans="1:112" x14ac:dyDescent="0.25">
      <c r="A51" s="2" t="s">
        <v>128</v>
      </c>
      <c r="B51" s="310"/>
      <c r="C51" s="310"/>
      <c r="D51" s="310"/>
      <c r="E51" s="310"/>
      <c r="F51" s="14">
        <f t="shared" ref="F51:AK51" si="148">SUM(F39:F49)</f>
        <v>798</v>
      </c>
      <c r="G51" s="14">
        <f t="shared" si="148"/>
        <v>255</v>
      </c>
      <c r="H51" s="14">
        <f t="shared" si="148"/>
        <v>14</v>
      </c>
      <c r="I51" s="14">
        <f t="shared" si="148"/>
        <v>131</v>
      </c>
      <c r="J51" s="14">
        <f t="shared" si="148"/>
        <v>50</v>
      </c>
      <c r="K51" s="14">
        <f t="shared" si="148"/>
        <v>7040</v>
      </c>
      <c r="L51" s="14">
        <f t="shared" si="148"/>
        <v>507</v>
      </c>
      <c r="M51" s="14">
        <f t="shared" si="148"/>
        <v>-1314</v>
      </c>
      <c r="N51" s="14">
        <f t="shared" si="148"/>
        <v>-444</v>
      </c>
      <c r="O51" s="14">
        <f t="shared" si="148"/>
        <v>-149</v>
      </c>
      <c r="P51" s="14">
        <f t="shared" si="148"/>
        <v>-1601</v>
      </c>
      <c r="Q51" s="14">
        <f t="shared" si="148"/>
        <v>1525</v>
      </c>
      <c r="R51" s="14">
        <f t="shared" si="148"/>
        <v>262</v>
      </c>
      <c r="S51" s="14">
        <f t="shared" si="148"/>
        <v>470</v>
      </c>
      <c r="T51" s="14">
        <f t="shared" si="148"/>
        <v>438</v>
      </c>
      <c r="U51" s="14">
        <f t="shared" si="148"/>
        <v>401</v>
      </c>
      <c r="V51" s="14">
        <f t="shared" si="148"/>
        <v>371</v>
      </c>
      <c r="W51" s="14">
        <f t="shared" si="148"/>
        <v>342</v>
      </c>
      <c r="X51" s="14">
        <f t="shared" si="148"/>
        <v>315</v>
      </c>
      <c r="Y51" s="14">
        <f t="shared" si="148"/>
        <v>554</v>
      </c>
      <c r="Z51" s="14">
        <f t="shared" si="148"/>
        <v>-310</v>
      </c>
      <c r="AA51" s="14">
        <f t="shared" si="148"/>
        <v>4</v>
      </c>
      <c r="AB51" s="14">
        <f t="shared" si="148"/>
        <v>-8</v>
      </c>
      <c r="AC51" s="14">
        <f t="shared" si="148"/>
        <v>4</v>
      </c>
      <c r="AD51" s="14">
        <f t="shared" si="148"/>
        <v>-992</v>
      </c>
      <c r="AE51" s="14">
        <f t="shared" si="148"/>
        <v>-869</v>
      </c>
      <c r="AF51" s="14">
        <f t="shared" si="148"/>
        <v>-1532</v>
      </c>
      <c r="AG51" s="14">
        <f t="shared" si="148"/>
        <v>-1842</v>
      </c>
      <c r="AH51" s="14">
        <f t="shared" si="148"/>
        <v>-2603</v>
      </c>
      <c r="AI51" s="14">
        <f t="shared" si="148"/>
        <v>-4272</v>
      </c>
      <c r="AJ51" s="14">
        <f t="shared" si="148"/>
        <v>-5158</v>
      </c>
      <c r="AK51" s="14">
        <f t="shared" si="148"/>
        <v>-3541</v>
      </c>
      <c r="AL51" s="14">
        <f t="shared" ref="AL51:BC51" si="149">SUM(AL39:AL49)</f>
        <v>-1423</v>
      </c>
      <c r="AM51" s="14">
        <f t="shared" si="149"/>
        <v>-1830</v>
      </c>
      <c r="AN51" s="14">
        <f t="shared" si="149"/>
        <v>-2019</v>
      </c>
      <c r="AO51" s="14">
        <f t="shared" si="149"/>
        <v>-2025</v>
      </c>
      <c r="AP51" s="14">
        <f t="shared" si="149"/>
        <v>-2022</v>
      </c>
      <c r="AQ51" s="14">
        <f t="shared" si="149"/>
        <v>-2152</v>
      </c>
      <c r="AR51" s="14">
        <f t="shared" si="149"/>
        <v>-2912</v>
      </c>
      <c r="AS51" s="14">
        <f t="shared" si="149"/>
        <v>-3206</v>
      </c>
      <c r="AT51" s="14">
        <f t="shared" si="149"/>
        <v>-5185</v>
      </c>
      <c r="AU51" s="14">
        <f t="shared" si="149"/>
        <v>-8548</v>
      </c>
      <c r="AV51" s="14">
        <f t="shared" si="149"/>
        <v>-15253</v>
      </c>
      <c r="AW51" s="14">
        <f t="shared" si="149"/>
        <v>-21742</v>
      </c>
      <c r="AX51" s="14">
        <f t="shared" si="149"/>
        <v>-10660</v>
      </c>
      <c r="AY51" s="14">
        <f t="shared" si="149"/>
        <v>-6563</v>
      </c>
      <c r="AZ51" s="14">
        <f t="shared" si="149"/>
        <v>2147</v>
      </c>
      <c r="BA51" s="14">
        <f t="shared" si="149"/>
        <v>-7059</v>
      </c>
      <c r="BB51" s="14">
        <f t="shared" si="149"/>
        <v>-10516</v>
      </c>
      <c r="BC51" s="14">
        <f t="shared" si="149"/>
        <v>5292</v>
      </c>
      <c r="BD51" s="14">
        <f>SUM(BD39:BD50)</f>
        <v>-5875</v>
      </c>
      <c r="BE51" s="14">
        <f t="shared" ref="BE51:BM51" si="150">SUM(BE39:BE49)</f>
        <v>-8401</v>
      </c>
      <c r="BF51" s="14">
        <f t="shared" si="150"/>
        <v>-19767</v>
      </c>
      <c r="BG51" s="14">
        <f t="shared" si="150"/>
        <v>-11178</v>
      </c>
      <c r="BH51" s="14">
        <f t="shared" si="150"/>
        <v>-4371</v>
      </c>
      <c r="BI51" s="14">
        <f t="shared" si="150"/>
        <v>-5465</v>
      </c>
      <c r="BJ51" s="14">
        <f t="shared" si="150"/>
        <v>-19495</v>
      </c>
      <c r="BK51" s="14">
        <f t="shared" si="150"/>
        <v>-15977</v>
      </c>
      <c r="BL51" s="14">
        <f t="shared" si="150"/>
        <v>-10047</v>
      </c>
      <c r="BM51" s="14">
        <f t="shared" si="150"/>
        <v>25149</v>
      </c>
      <c r="BN51" s="14">
        <f t="shared" ref="BN51:BP51" si="151">SUM(BN39:BN49)</f>
        <v>-5485.8397964247879</v>
      </c>
      <c r="BO51" s="14">
        <f t="shared" si="151"/>
        <v>-6022.0564792758014</v>
      </c>
      <c r="BP51" s="14">
        <f t="shared" si="151"/>
        <v>-6568.1613282160142</v>
      </c>
      <c r="BQ51" s="14">
        <f>SUM(BQ39:BQ49)</f>
        <v>-6835.8686553184634</v>
      </c>
      <c r="BR51" s="14">
        <f>SUM(BR39:BR49)</f>
        <v>-7356.6131809155913</v>
      </c>
      <c r="BS51" s="14">
        <f t="shared" ref="BS51:BU51" si="152">SUM(BS39:BS49)</f>
        <v>-7919.7123623961797</v>
      </c>
      <c r="BT51" s="14">
        <f t="shared" si="152"/>
        <v>-8490.7019912956657</v>
      </c>
      <c r="BU51" s="14">
        <f t="shared" si="152"/>
        <v>-8771.6511640676581</v>
      </c>
      <c r="BV51" s="14">
        <f t="shared" ref="BV51:CC51" si="153">SUM(BV39:BV49)</f>
        <v>-7694.9899723963126</v>
      </c>
      <c r="BW51" s="14">
        <f t="shared" si="153"/>
        <v>-8284.4854368609595</v>
      </c>
      <c r="BX51" s="14">
        <f t="shared" si="153"/>
        <v>-8880.1110397787652</v>
      </c>
      <c r="BY51" s="14">
        <f t="shared" si="153"/>
        <v>-9174.5367463065631</v>
      </c>
      <c r="BZ51" s="14">
        <f t="shared" si="153"/>
        <v>-7981.2474742174145</v>
      </c>
      <c r="CA51" s="14">
        <f t="shared" si="153"/>
        <v>-8594.9684013467995</v>
      </c>
      <c r="CB51" s="14">
        <f t="shared" si="153"/>
        <v>-9213.663511446186</v>
      </c>
      <c r="CC51" s="14">
        <f t="shared" si="153"/>
        <v>-9520.3465131049416</v>
      </c>
      <c r="CD51" s="14">
        <f t="shared" ref="CD51:CG51" si="154">SUM(CD39:CD49)</f>
        <v>-8238.5196966672411</v>
      </c>
      <c r="CE51" s="14">
        <f t="shared" si="154"/>
        <v>-8874.2266612502044</v>
      </c>
      <c r="CF51" s="14">
        <f t="shared" si="154"/>
        <v>-9513.9211815330855</v>
      </c>
      <c r="CG51" s="14">
        <f t="shared" si="154"/>
        <v>-9831.6993623075323</v>
      </c>
      <c r="CH51" s="14">
        <f t="shared" ref="CH51:CK51" si="155">SUM(CH39:CH49)</f>
        <v>-7961.6883710868551</v>
      </c>
      <c r="CI51" s="14">
        <f t="shared" si="155"/>
        <v>-7614.3393874055264</v>
      </c>
      <c r="CJ51" s="14">
        <f t="shared" si="155"/>
        <v>-8273.5190335289881</v>
      </c>
      <c r="CK51" s="14">
        <f t="shared" si="155"/>
        <v>-8601.8372988228839</v>
      </c>
      <c r="CL51" s="14"/>
      <c r="CM51" s="88">
        <f t="shared" ref="CM51:DC51" si="156">SUM(CM39:CM49)</f>
        <v>0</v>
      </c>
      <c r="CN51" s="14">
        <f t="shared" si="156"/>
        <v>1198</v>
      </c>
      <c r="CO51" s="88">
        <f t="shared" si="156"/>
        <v>6283</v>
      </c>
      <c r="CP51" s="14">
        <f t="shared" si="156"/>
        <v>-669</v>
      </c>
      <c r="CQ51" s="88">
        <f t="shared" si="156"/>
        <v>1571</v>
      </c>
      <c r="CR51" s="14">
        <f t="shared" si="156"/>
        <v>1582</v>
      </c>
      <c r="CS51" s="88">
        <f t="shared" si="156"/>
        <v>-310</v>
      </c>
      <c r="CT51" s="14">
        <f t="shared" si="156"/>
        <v>-5235</v>
      </c>
      <c r="CU51" s="88">
        <f t="shared" si="156"/>
        <v>-15574</v>
      </c>
      <c r="CV51" s="88">
        <f t="shared" si="156"/>
        <v>-7297</v>
      </c>
      <c r="CW51" s="88">
        <f t="shared" si="156"/>
        <v>-10292</v>
      </c>
      <c r="CX51" s="88">
        <f t="shared" si="156"/>
        <v>-50728</v>
      </c>
      <c r="CY51" s="88">
        <f t="shared" si="156"/>
        <v>-22135</v>
      </c>
      <c r="CZ51" s="88">
        <f t="shared" si="156"/>
        <v>-19500</v>
      </c>
      <c r="DA51" s="88">
        <f t="shared" si="156"/>
        <v>-40781</v>
      </c>
      <c r="DB51" s="14">
        <f t="shared" si="156"/>
        <v>-20370</v>
      </c>
      <c r="DC51" s="88">
        <f t="shared" si="156"/>
        <v>-24911.926259235064</v>
      </c>
      <c r="DD51" s="88">
        <f>SUM(DD39:DD49)</f>
        <v>-32538.678698675096</v>
      </c>
      <c r="DE51" s="88">
        <f>SUM(DE39:DE49)</f>
        <v>-34034.123195342596</v>
      </c>
      <c r="DF51" s="88">
        <f>SUM(DF39:DF49)</f>
        <v>-35310.225900115343</v>
      </c>
      <c r="DG51" s="88">
        <f>SUM(DG39:DG49)</f>
        <v>-36458.366901758069</v>
      </c>
      <c r="DH51" s="88">
        <f>SUM(DH39:DH49)</f>
        <v>-32451.384090844254</v>
      </c>
    </row>
    <row r="52" spans="1:112" x14ac:dyDescent="0.25">
      <c r="CM52" s="91"/>
      <c r="CO52" s="91"/>
      <c r="CQ52" s="91"/>
      <c r="CS52" s="91"/>
      <c r="CU52" s="91"/>
      <c r="CV52" s="91"/>
      <c r="CW52" s="91"/>
      <c r="CX52" s="91"/>
      <c r="CY52" s="91"/>
      <c r="CZ52" s="91"/>
      <c r="DA52" s="91"/>
      <c r="DC52" s="91"/>
      <c r="DD52" s="91"/>
      <c r="DE52" s="91"/>
      <c r="DF52" s="91"/>
      <c r="DG52" s="91"/>
      <c r="DH52" s="91"/>
    </row>
    <row r="53" spans="1:112" x14ac:dyDescent="0.25">
      <c r="A53" s="1" t="s">
        <v>129</v>
      </c>
      <c r="B53" s="310"/>
      <c r="C53" s="310"/>
      <c r="D53" s="310"/>
      <c r="E53" s="310"/>
      <c r="F53" s="9">
        <v>1</v>
      </c>
      <c r="G53" s="9">
        <v>3</v>
      </c>
      <c r="H53" s="9">
        <v>-9</v>
      </c>
      <c r="I53" s="9">
        <v>8</v>
      </c>
      <c r="J53" s="9">
        <v>-1</v>
      </c>
      <c r="K53" s="9">
        <v>-16</v>
      </c>
      <c r="L53" s="9">
        <v>12</v>
      </c>
      <c r="M53" s="9">
        <v>4</v>
      </c>
      <c r="N53" s="9">
        <v>-8</v>
      </c>
      <c r="O53" s="9">
        <v>1</v>
      </c>
      <c r="P53" s="9">
        <v>14</v>
      </c>
      <c r="Q53" s="9">
        <v>1</v>
      </c>
      <c r="R53" s="9">
        <v>0</v>
      </c>
      <c r="S53" s="9">
        <v>-3</v>
      </c>
      <c r="T53" s="9">
        <v>-68</v>
      </c>
      <c r="U53" s="9">
        <v>-52</v>
      </c>
      <c r="V53" s="9">
        <v>-123</v>
      </c>
      <c r="W53" s="9">
        <v>46</v>
      </c>
      <c r="X53" s="9">
        <v>-22</v>
      </c>
      <c r="Y53" s="9">
        <v>-56</v>
      </c>
      <c r="Z53" s="9">
        <v>58</v>
      </c>
      <c r="AA53" s="9">
        <v>-46</v>
      </c>
      <c r="AB53" s="9">
        <v>19</v>
      </c>
      <c r="AC53" s="9">
        <v>-94</v>
      </c>
      <c r="AD53" s="9">
        <v>26</v>
      </c>
      <c r="AE53" s="9">
        <v>97</v>
      </c>
      <c r="AF53" s="9">
        <v>67</v>
      </c>
      <c r="AG53" s="9">
        <v>43</v>
      </c>
      <c r="AH53" s="9">
        <v>36</v>
      </c>
      <c r="AI53" s="9">
        <v>-186</v>
      </c>
      <c r="AJ53" s="9">
        <v>-14</v>
      </c>
      <c r="AK53" s="9">
        <v>-14</v>
      </c>
      <c r="AL53" s="9">
        <v>-44</v>
      </c>
      <c r="AM53" s="9">
        <v>26</v>
      </c>
      <c r="AN53" s="9">
        <v>-156</v>
      </c>
      <c r="AO53" s="9">
        <v>177</v>
      </c>
      <c r="AP53" s="9">
        <v>-222</v>
      </c>
      <c r="AQ53" s="9">
        <v>93</v>
      </c>
      <c r="AR53" s="9">
        <v>93</v>
      </c>
      <c r="AS53" s="9">
        <v>314</v>
      </c>
      <c r="AT53" s="9">
        <v>-246</v>
      </c>
      <c r="AU53" s="9">
        <v>117</v>
      </c>
      <c r="AV53" s="9">
        <v>-215</v>
      </c>
      <c r="AW53" s="9">
        <v>-130</v>
      </c>
      <c r="AX53" s="9">
        <v>-149</v>
      </c>
      <c r="AY53" s="9">
        <v>-550</v>
      </c>
      <c r="AZ53" s="9">
        <v>-364</v>
      </c>
      <c r="BA53" s="9">
        <v>424</v>
      </c>
      <c r="BB53" s="9">
        <v>85</v>
      </c>
      <c r="BC53" s="9">
        <v>-14</v>
      </c>
      <c r="BD53" s="9">
        <v>-354</v>
      </c>
      <c r="BE53" s="9">
        <v>396</v>
      </c>
      <c r="BF53" s="9">
        <v>-288</v>
      </c>
      <c r="BG53" s="9">
        <v>-152</v>
      </c>
      <c r="BH53" s="9">
        <v>368</v>
      </c>
      <c r="BI53" s="9">
        <v>-714</v>
      </c>
      <c r="BJ53" s="9">
        <v>112</v>
      </c>
      <c r="BK53" s="9">
        <v>131</v>
      </c>
      <c r="BL53" s="9">
        <v>9</v>
      </c>
      <c r="BM53" s="9">
        <v>-17</v>
      </c>
      <c r="BN53" s="33">
        <v>0</v>
      </c>
      <c r="BO53" s="33">
        <v>0</v>
      </c>
      <c r="BP53" s="33">
        <v>0</v>
      </c>
      <c r="BQ53" s="33">
        <v>0</v>
      </c>
      <c r="BR53" s="33">
        <v>0</v>
      </c>
      <c r="BS53" s="33">
        <v>0</v>
      </c>
      <c r="BT53" s="33">
        <v>0</v>
      </c>
      <c r="BU53" s="33">
        <v>0</v>
      </c>
      <c r="BV53" s="33">
        <v>0</v>
      </c>
      <c r="BW53" s="33">
        <v>0</v>
      </c>
      <c r="BX53" s="33">
        <v>0</v>
      </c>
      <c r="BY53" s="33">
        <v>0</v>
      </c>
      <c r="BZ53" s="33">
        <v>0</v>
      </c>
      <c r="CA53" s="33">
        <v>0</v>
      </c>
      <c r="CB53" s="33">
        <v>0</v>
      </c>
      <c r="CC53" s="33">
        <v>0</v>
      </c>
      <c r="CD53" s="33">
        <v>0</v>
      </c>
      <c r="CE53" s="33">
        <v>0</v>
      </c>
      <c r="CF53" s="33">
        <v>0</v>
      </c>
      <c r="CG53" s="33">
        <v>0</v>
      </c>
      <c r="CH53" s="33">
        <v>0</v>
      </c>
      <c r="CI53" s="33">
        <v>0</v>
      </c>
      <c r="CJ53" s="33">
        <v>0</v>
      </c>
      <c r="CK53" s="33">
        <v>0</v>
      </c>
      <c r="CL53" s="33"/>
      <c r="CM53" s="92">
        <f t="shared" ref="CM53" si="157">SUM(B53:E53)</f>
        <v>0</v>
      </c>
      <c r="CN53" s="13">
        <f t="shared" ref="CN53" si="158">SUM(F53:I53)</f>
        <v>3</v>
      </c>
      <c r="CO53" s="92">
        <f t="shared" ref="CO53" si="159">SUM(J53:M53)</f>
        <v>-1</v>
      </c>
      <c r="CP53" s="13">
        <f t="shared" ref="CP53" si="160">SUM(N53:Q53)</f>
        <v>8</v>
      </c>
      <c r="CQ53" s="92">
        <f t="shared" ref="CQ53" si="161">SUM(R53:U53)</f>
        <v>-123</v>
      </c>
      <c r="CR53" s="13">
        <f t="shared" ref="CR53" si="162">SUM(V53:Y53)</f>
        <v>-155</v>
      </c>
      <c r="CS53" s="92">
        <f t="shared" ref="CS53" si="163">SUM(Z53:AC53)</f>
        <v>-63</v>
      </c>
      <c r="CT53" s="13">
        <f t="shared" ref="CT53" si="164">SUM(AD53:AG53)</f>
        <v>233</v>
      </c>
      <c r="CU53" s="92">
        <f t="shared" ref="CU53" si="165">SUM(AH53:AK53)</f>
        <v>-178</v>
      </c>
      <c r="CV53" s="92">
        <f t="shared" ref="CV53" si="166">SUM(AL53:AO53)</f>
        <v>3</v>
      </c>
      <c r="CW53" s="92">
        <f t="shared" ref="CW53" si="167">SUM(AP53:AS53)</f>
        <v>278</v>
      </c>
      <c r="CX53" s="92">
        <f t="shared" ref="CX53" si="168">SUM(AT53:AW53)</f>
        <v>-474</v>
      </c>
      <c r="CY53" s="92">
        <f t="shared" ref="CY53" si="169">SUM(AX53:BA53)</f>
        <v>-639</v>
      </c>
      <c r="CZ53" s="92">
        <f t="shared" ref="CZ53" si="170">SUM(BB53:BE53)</f>
        <v>113</v>
      </c>
      <c r="DA53" s="92">
        <f t="shared" ref="DA53" si="171">SUM(BF53:BI53)</f>
        <v>-786</v>
      </c>
      <c r="DB53" s="13">
        <f t="shared" ref="DB53" si="172">SUM(BJ53:BM53)</f>
        <v>235</v>
      </c>
      <c r="DC53" s="92">
        <f t="shared" ref="DC53" si="173">SUM(BN53:BQ53)</f>
        <v>0</v>
      </c>
      <c r="DD53" s="92">
        <f t="shared" ref="DD53" si="174">SUM(BR53:BU53)</f>
        <v>0</v>
      </c>
      <c r="DE53" s="92">
        <f t="shared" ref="DE53" si="175">SUM(BV53:BY53)</f>
        <v>0</v>
      </c>
      <c r="DF53" s="92">
        <f t="shared" ref="DF53" si="176">SUM(BZ53:CC53)</f>
        <v>0</v>
      </c>
      <c r="DG53" s="92">
        <f>SUM(CD53:CG53)</f>
        <v>0</v>
      </c>
      <c r="DH53" s="92">
        <f>SUM(CH53:CK53)</f>
        <v>0</v>
      </c>
    </row>
    <row r="54" spans="1:112" x14ac:dyDescent="0.25">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CM54" s="91"/>
      <c r="CO54" s="91"/>
      <c r="CQ54" s="91"/>
      <c r="CS54" s="91"/>
      <c r="CU54" s="91"/>
      <c r="CV54" s="91"/>
      <c r="CW54" s="91"/>
      <c r="CX54" s="91"/>
      <c r="CY54" s="91"/>
      <c r="CZ54" s="91"/>
      <c r="DA54" s="91"/>
      <c r="DC54" s="91"/>
      <c r="DD54" s="91"/>
      <c r="DE54" s="91"/>
      <c r="DF54" s="91"/>
      <c r="DG54" s="91"/>
      <c r="DH54" s="91"/>
    </row>
    <row r="55" spans="1:112" x14ac:dyDescent="0.25">
      <c r="A55" s="2" t="s">
        <v>130</v>
      </c>
      <c r="B55" s="310"/>
      <c r="C55" s="310"/>
      <c r="D55" s="310"/>
      <c r="E55" s="310"/>
      <c r="F55" s="14">
        <f t="shared" ref="F55:AK55" si="177">F25+F36+F51+F53</f>
        <v>991.25</v>
      </c>
      <c r="G55" s="14">
        <f t="shared" si="177"/>
        <v>-1645.4</v>
      </c>
      <c r="H55" s="14">
        <f t="shared" si="177"/>
        <v>-225.20000000000005</v>
      </c>
      <c r="I55" s="14">
        <f t="shared" si="177"/>
        <v>605.9</v>
      </c>
      <c r="J55" s="14">
        <f t="shared" si="177"/>
        <v>-230.40000000000015</v>
      </c>
      <c r="K55" s="14">
        <f t="shared" si="177"/>
        <v>815.42200000000048</v>
      </c>
      <c r="L55" s="14">
        <f t="shared" si="177"/>
        <v>380.32800000000015</v>
      </c>
      <c r="M55" s="14">
        <f t="shared" si="177"/>
        <v>-93</v>
      </c>
      <c r="N55" s="14">
        <f t="shared" si="177"/>
        <v>-59</v>
      </c>
      <c r="O55" s="14">
        <f t="shared" si="177"/>
        <v>676</v>
      </c>
      <c r="P55" s="14">
        <f t="shared" si="177"/>
        <v>97</v>
      </c>
      <c r="Q55" s="14">
        <f t="shared" si="177"/>
        <v>223</v>
      </c>
      <c r="R55" s="14">
        <f t="shared" si="177"/>
        <v>-326</v>
      </c>
      <c r="S55" s="14">
        <f t="shared" si="177"/>
        <v>1386</v>
      </c>
      <c r="T55" s="14">
        <f t="shared" si="177"/>
        <v>4615</v>
      </c>
      <c r="U55" s="14">
        <f t="shared" si="177"/>
        <v>-4633.2</v>
      </c>
      <c r="V55" s="14">
        <f t="shared" si="177"/>
        <v>-887</v>
      </c>
      <c r="W55" s="14">
        <f t="shared" si="177"/>
        <v>1704</v>
      </c>
      <c r="X55" s="14">
        <f t="shared" si="177"/>
        <v>-815</v>
      </c>
      <c r="Y55" s="14">
        <f t="shared" si="177"/>
        <v>598</v>
      </c>
      <c r="Z55" s="14">
        <f t="shared" si="177"/>
        <v>1549</v>
      </c>
      <c r="AA55" s="14">
        <f t="shared" si="177"/>
        <v>-1360</v>
      </c>
      <c r="AB55" s="14">
        <f t="shared" si="177"/>
        <v>895</v>
      </c>
      <c r="AC55" s="14">
        <f t="shared" si="177"/>
        <v>2865</v>
      </c>
      <c r="AD55" s="14">
        <f t="shared" si="177"/>
        <v>-1799</v>
      </c>
      <c r="AE55" s="14">
        <f t="shared" si="177"/>
        <v>-852</v>
      </c>
      <c r="AF55" s="14">
        <f t="shared" si="177"/>
        <v>949</v>
      </c>
      <c r="AG55" s="14">
        <f t="shared" si="177"/>
        <v>878</v>
      </c>
      <c r="AH55" s="14">
        <f t="shared" si="177"/>
        <v>4007</v>
      </c>
      <c r="AI55" s="14">
        <f t="shared" si="177"/>
        <v>-542</v>
      </c>
      <c r="AJ55" s="14">
        <f t="shared" si="177"/>
        <v>-1924</v>
      </c>
      <c r="AK55" s="14">
        <f t="shared" si="177"/>
        <v>380</v>
      </c>
      <c r="AL55" s="14">
        <f t="shared" ref="AL55:BP55" si="178">AL25+AL36+AL51+AL53</f>
        <v>1073</v>
      </c>
      <c r="AM55" s="14">
        <f t="shared" si="178"/>
        <v>2800.5</v>
      </c>
      <c r="AN55" s="14">
        <f t="shared" si="178"/>
        <v>2082</v>
      </c>
      <c r="AO55" s="14">
        <f t="shared" si="178"/>
        <v>3199</v>
      </c>
      <c r="AP55" s="14">
        <f t="shared" si="178"/>
        <v>4648</v>
      </c>
      <c r="AQ55" s="14">
        <f>AQ25+AQ36+AQ51+AQ53</f>
        <v>-2358</v>
      </c>
      <c r="AR55" s="14">
        <f t="shared" si="178"/>
        <v>-9590</v>
      </c>
      <c r="AS55" s="14">
        <f t="shared" si="178"/>
        <v>5975</v>
      </c>
      <c r="AT55" s="14">
        <f t="shared" si="178"/>
        <v>1937</v>
      </c>
      <c r="AU55" s="14">
        <f t="shared" si="178"/>
        <v>-3380</v>
      </c>
      <c r="AV55" s="14">
        <f>AV25+AV36+AV51+AV53</f>
        <v>-1707</v>
      </c>
      <c r="AW55" s="14">
        <f t="shared" si="178"/>
        <v>2061</v>
      </c>
      <c r="AX55" s="14">
        <f t="shared" si="178"/>
        <v>-1512</v>
      </c>
      <c r="AY55" s="14">
        <f>AY25+AY36+AY51+AY53</f>
        <v>-1875</v>
      </c>
      <c r="AZ55" s="14">
        <f t="shared" si="178"/>
        <v>1773</v>
      </c>
      <c r="BA55" s="14">
        <f t="shared" si="178"/>
        <v>345</v>
      </c>
      <c r="BB55" s="14">
        <f t="shared" si="178"/>
        <v>-3176</v>
      </c>
      <c r="BC55" s="14">
        <f t="shared" si="178"/>
        <v>17384</v>
      </c>
      <c r="BD55" s="14">
        <f t="shared" si="178"/>
        <v>8096</v>
      </c>
      <c r="BE55" s="14">
        <f t="shared" si="178"/>
        <v>4927</v>
      </c>
      <c r="BF55" s="14">
        <f t="shared" ref="BF55:BK55" si="179">BF25+BF36+BF51+BF53</f>
        <v>-9543</v>
      </c>
      <c r="BG55" s="14">
        <f t="shared" si="179"/>
        <v>-258</v>
      </c>
      <c r="BH55" s="14">
        <f t="shared" si="179"/>
        <v>12101</v>
      </c>
      <c r="BI55" s="14">
        <f t="shared" si="179"/>
        <v>311</v>
      </c>
      <c r="BJ55" s="14">
        <f t="shared" si="179"/>
        <v>-15367</v>
      </c>
      <c r="BK55" s="14">
        <f t="shared" si="179"/>
        <v>-16243</v>
      </c>
      <c r="BL55" s="14">
        <f t="shared" ref="BL55:BM55" si="180">BL25+BL36+BL51+BL53</f>
        <v>-1887</v>
      </c>
      <c r="BM55" s="14">
        <f t="shared" si="180"/>
        <v>27159</v>
      </c>
      <c r="BN55" s="14">
        <f t="shared" si="178"/>
        <v>13856.270637092446</v>
      </c>
      <c r="BO55" s="14">
        <f t="shared" si="178"/>
        <v>-616.83397068786871</v>
      </c>
      <c r="BP55" s="14">
        <f t="shared" si="178"/>
        <v>-4040.8069159155311</v>
      </c>
      <c r="BQ55" s="14">
        <f>BQ25+BQ36+BQ51+BQ53</f>
        <v>12566.872257732775</v>
      </c>
      <c r="BR55" s="14">
        <f>BR25+BR36+BR51+BR53</f>
        <v>2508.9663679713422</v>
      </c>
      <c r="BS55" s="14">
        <f t="shared" ref="BS55:BU55" si="181">BS25+BS36+BS51+BS53</f>
        <v>-265.30275165053718</v>
      </c>
      <c r="BT55" s="14">
        <f t="shared" si="181"/>
        <v>-5700.491474498469</v>
      </c>
      <c r="BU55" s="14">
        <f t="shared" si="181"/>
        <v>17844.282054815758</v>
      </c>
      <c r="BV55" s="14">
        <f t="shared" ref="BV55:CC55" si="182">BV25+BV36+BV51+BV53</f>
        <v>-764.76259564273914</v>
      </c>
      <c r="BW55" s="14">
        <f t="shared" si="182"/>
        <v>4666.9174083352627</v>
      </c>
      <c r="BX55" s="14">
        <f t="shared" si="182"/>
        <v>-3203.521740058708</v>
      </c>
      <c r="BY55" s="14">
        <f t="shared" si="182"/>
        <v>25430.411758624992</v>
      </c>
      <c r="BZ55" s="14">
        <f t="shared" si="182"/>
        <v>-4655.1746982074528</v>
      </c>
      <c r="CA55" s="14">
        <f t="shared" si="182"/>
        <v>10209.042677670623</v>
      </c>
      <c r="CB55" s="14">
        <f t="shared" si="182"/>
        <v>311.00094893212008</v>
      </c>
      <c r="CC55" s="14">
        <f t="shared" si="182"/>
        <v>35289.44540221199</v>
      </c>
      <c r="CD55" s="14">
        <f t="shared" ref="CD55:CG55" si="183">CD25+CD36+CD51+CD53</f>
        <v>-9929.3995904370931</v>
      </c>
      <c r="CE55" s="14">
        <f t="shared" si="183"/>
        <v>15987.81961547732</v>
      </c>
      <c r="CF55" s="14">
        <f t="shared" si="183"/>
        <v>4270.9934396992612</v>
      </c>
      <c r="CG55" s="14">
        <f t="shared" si="183"/>
        <v>45269.965834110866</v>
      </c>
      <c r="CH55" s="14">
        <f t="shared" ref="CH55:CK55" si="184">CH25+CH36+CH51+CH53</f>
        <v>-17851.014617746543</v>
      </c>
      <c r="CI55" s="14">
        <f t="shared" si="184"/>
        <v>23428.438136142686</v>
      </c>
      <c r="CJ55" s="14">
        <f t="shared" si="184"/>
        <v>10370.852199487221</v>
      </c>
      <c r="CK55" s="14">
        <f t="shared" si="184"/>
        <v>56530.296304745571</v>
      </c>
      <c r="CL55" s="14"/>
      <c r="CM55" s="88">
        <f>CM25+CM36+CM51+CM53</f>
        <v>625.95000000000005</v>
      </c>
      <c r="CN55" s="14">
        <f t="shared" ref="CN55:DC55" si="185">CN25+CN36+CN51+CN53</f>
        <v>-273.45000000000027</v>
      </c>
      <c r="CO55" s="88">
        <f t="shared" si="185"/>
        <v>872.35000000000036</v>
      </c>
      <c r="CP55" s="14">
        <f t="shared" si="185"/>
        <v>937</v>
      </c>
      <c r="CQ55" s="88">
        <f t="shared" si="185"/>
        <v>1041.8000000000002</v>
      </c>
      <c r="CR55" s="14">
        <f t="shared" si="185"/>
        <v>600</v>
      </c>
      <c r="CS55" s="88">
        <f t="shared" si="185"/>
        <v>3949</v>
      </c>
      <c r="CT55" s="14">
        <f t="shared" si="185"/>
        <v>-824</v>
      </c>
      <c r="CU55" s="88">
        <f t="shared" si="185"/>
        <v>1921</v>
      </c>
      <c r="CV55" s="88">
        <f t="shared" si="185"/>
        <v>9154.5</v>
      </c>
      <c r="CW55" s="88">
        <f t="shared" si="185"/>
        <v>-1325</v>
      </c>
      <c r="CX55" s="88">
        <f t="shared" si="185"/>
        <v>-1089</v>
      </c>
      <c r="CY55" s="88">
        <f t="shared" si="185"/>
        <v>-1269</v>
      </c>
      <c r="CZ55" s="88">
        <f t="shared" si="185"/>
        <v>27231</v>
      </c>
      <c r="DA55" s="88">
        <f t="shared" si="185"/>
        <v>2611</v>
      </c>
      <c r="DB55" s="14">
        <f t="shared" si="185"/>
        <v>-6338</v>
      </c>
      <c r="DC55" s="88">
        <f t="shared" si="185"/>
        <v>21765.502008221862</v>
      </c>
      <c r="DD55" s="88">
        <f>DD25+DD36+DD51+DD53</f>
        <v>14387.454196638108</v>
      </c>
      <c r="DE55" s="88">
        <f>DE25+DE36+DE51+DE53</f>
        <v>26129.044831258834</v>
      </c>
      <c r="DF55" s="88">
        <f>DF25+DF36+DF51+DF53</f>
        <v>41154.314330607289</v>
      </c>
      <c r="DG55" s="88">
        <f>DG25+DG36+DG51+DG53</f>
        <v>55599.379298850341</v>
      </c>
      <c r="DH55" s="88">
        <f>DH25+DH36+DH51+DH53</f>
        <v>72478.57202262897</v>
      </c>
    </row>
    <row r="56" spans="1:112" hidden="1" outlineLevel="1" x14ac:dyDescent="0.25">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CM56" s="91"/>
      <c r="CO56" s="91"/>
      <c r="CQ56" s="91"/>
      <c r="CS56" s="91"/>
      <c r="CU56" s="91"/>
      <c r="CV56" s="91"/>
      <c r="CW56" s="91"/>
      <c r="CX56" s="91"/>
      <c r="CY56" s="91"/>
      <c r="CZ56" s="91"/>
      <c r="DA56" s="91"/>
      <c r="DC56" s="91"/>
      <c r="DD56" s="91"/>
      <c r="DE56" s="91"/>
      <c r="DF56" s="91"/>
      <c r="DG56" s="91"/>
      <c r="DH56" s="91"/>
    </row>
    <row r="57" spans="1:112" hidden="1" outlineLevel="1" x14ac:dyDescent="0.25">
      <c r="A57" s="2" t="s">
        <v>283</v>
      </c>
      <c r="B57" s="309"/>
      <c r="C57" s="309"/>
      <c r="D57" s="309"/>
      <c r="E57" s="309"/>
      <c r="F57" s="309"/>
      <c r="G57" s="309"/>
      <c r="H57" s="309"/>
      <c r="I57" s="309"/>
      <c r="J57" s="39">
        <v>1282</v>
      </c>
      <c r="K57" s="14">
        <f>J57+K55</f>
        <v>2097.4220000000005</v>
      </c>
      <c r="L57" s="14">
        <f t="shared" ref="L57:AD57" si="186">K57+L55</f>
        <v>2477.7500000000005</v>
      </c>
      <c r="M57" s="14">
        <f t="shared" si="186"/>
        <v>2384.7500000000005</v>
      </c>
      <c r="N57" s="14">
        <f t="shared" si="186"/>
        <v>2325.7500000000005</v>
      </c>
      <c r="O57" s="14">
        <f t="shared" si="186"/>
        <v>3001.7500000000005</v>
      </c>
      <c r="P57" s="14">
        <f t="shared" si="186"/>
        <v>3098.7500000000005</v>
      </c>
      <c r="Q57" s="14">
        <f t="shared" si="186"/>
        <v>3321.7500000000005</v>
      </c>
      <c r="R57" s="14">
        <f t="shared" si="186"/>
        <v>2995.7500000000005</v>
      </c>
      <c r="S57" s="14">
        <f t="shared" si="186"/>
        <v>4381.75</v>
      </c>
      <c r="T57" s="14">
        <f t="shared" si="186"/>
        <v>8996.75</v>
      </c>
      <c r="U57" s="14">
        <f t="shared" si="186"/>
        <v>4363.55</v>
      </c>
      <c r="V57" s="14">
        <f t="shared" si="186"/>
        <v>3476.55</v>
      </c>
      <c r="W57" s="14">
        <f t="shared" si="186"/>
        <v>5180.55</v>
      </c>
      <c r="X57" s="14">
        <f t="shared" si="186"/>
        <v>4365.55</v>
      </c>
      <c r="Y57" s="14">
        <f t="shared" si="186"/>
        <v>4963.55</v>
      </c>
      <c r="Z57" s="14">
        <f t="shared" si="186"/>
        <v>6512.55</v>
      </c>
      <c r="AA57" s="14">
        <f t="shared" si="186"/>
        <v>5152.55</v>
      </c>
      <c r="AB57" s="14">
        <f t="shared" si="186"/>
        <v>6047.55</v>
      </c>
      <c r="AC57" s="14">
        <f t="shared" si="186"/>
        <v>8912.5499999999993</v>
      </c>
      <c r="AD57" s="14">
        <f t="shared" si="186"/>
        <v>7113.5499999999993</v>
      </c>
      <c r="AE57" s="14">
        <f>SUM(AE60,AE65)</f>
        <v>6402</v>
      </c>
      <c r="AF57" s="14">
        <f t="shared" ref="AF57:AS57" si="187">SUM(AF60,AF65)</f>
        <v>7339</v>
      </c>
      <c r="AG57" s="14">
        <f t="shared" si="187"/>
        <v>8204</v>
      </c>
      <c r="AH57" s="14">
        <f t="shared" si="187"/>
        <v>12210</v>
      </c>
      <c r="AI57" s="14">
        <f t="shared" si="187"/>
        <v>11668</v>
      </c>
      <c r="AJ57" s="14">
        <f t="shared" si="187"/>
        <v>9744</v>
      </c>
      <c r="AK57" s="14">
        <f t="shared" si="187"/>
        <v>10124</v>
      </c>
      <c r="AL57" s="14">
        <f t="shared" si="187"/>
        <v>11197</v>
      </c>
      <c r="AM57" s="14">
        <f t="shared" si="187"/>
        <v>13998</v>
      </c>
      <c r="AN57" s="14">
        <f t="shared" si="187"/>
        <v>16080</v>
      </c>
      <c r="AO57" s="14">
        <f t="shared" si="187"/>
        <v>19279</v>
      </c>
      <c r="AP57" s="14">
        <f t="shared" si="187"/>
        <v>23927</v>
      </c>
      <c r="AQ57" s="14">
        <f t="shared" si="187"/>
        <v>21569</v>
      </c>
      <c r="AR57" s="14">
        <f t="shared" si="187"/>
        <v>11979</v>
      </c>
      <c r="AS57" s="14">
        <f t="shared" si="187"/>
        <v>17954</v>
      </c>
      <c r="AT57" s="14">
        <f>SUM(AT60,AT65)</f>
        <v>19891</v>
      </c>
      <c r="AU57" s="14">
        <f>SUM(AU60,AU65)</f>
        <v>16511</v>
      </c>
      <c r="AV57" s="14">
        <f t="shared" ref="AV57:BQ57" si="188">SUM(AV60,AV65)</f>
        <v>14804</v>
      </c>
      <c r="AW57" s="14">
        <f>SUM(AW60,AW65)</f>
        <v>16865</v>
      </c>
      <c r="AX57" s="14">
        <f>SUM(AX60,AX65)</f>
        <v>15353</v>
      </c>
      <c r="AY57" s="14">
        <f t="shared" si="188"/>
        <v>13478</v>
      </c>
      <c r="AZ57" s="14">
        <f t="shared" si="188"/>
        <v>15251</v>
      </c>
      <c r="BA57" s="14">
        <f t="shared" si="188"/>
        <v>15596</v>
      </c>
      <c r="BB57" s="14">
        <f t="shared" si="188"/>
        <v>12420</v>
      </c>
      <c r="BC57" s="14">
        <f t="shared" si="188"/>
        <v>29804</v>
      </c>
      <c r="BD57" s="14">
        <f t="shared" si="188"/>
        <v>37900</v>
      </c>
      <c r="BE57" s="14">
        <f t="shared" si="188"/>
        <v>42827</v>
      </c>
      <c r="BF57" s="14">
        <f t="shared" si="188"/>
        <v>33284</v>
      </c>
      <c r="BG57" s="14">
        <f t="shared" ref="BG57:BH57" si="189">SUM(BG60,BG65)</f>
        <v>33026</v>
      </c>
      <c r="BH57" s="14">
        <f t="shared" si="189"/>
        <v>45127</v>
      </c>
      <c r="BI57" s="14">
        <f t="shared" ref="BI57:BJ57" si="190">SUM(BI60,BI65)</f>
        <v>45438</v>
      </c>
      <c r="BJ57" s="14">
        <f t="shared" si="190"/>
        <v>30071</v>
      </c>
      <c r="BK57" s="14">
        <f t="shared" ref="BK57:BL57" si="191">SUM(BK60,BK65)</f>
        <v>13828</v>
      </c>
      <c r="BL57" s="14">
        <f t="shared" si="191"/>
        <v>11941</v>
      </c>
      <c r="BM57" s="14">
        <f t="shared" ref="BM57" si="192">SUM(BM60,BM65)</f>
        <v>39100</v>
      </c>
      <c r="BN57" s="14">
        <f t="shared" si="188"/>
        <v>52956.270637092442</v>
      </c>
      <c r="BO57" s="14">
        <f t="shared" si="188"/>
        <v>52339.436666404574</v>
      </c>
      <c r="BP57" s="14">
        <f t="shared" si="188"/>
        <v>48298.629750489039</v>
      </c>
      <c r="BQ57" s="14">
        <f t="shared" si="188"/>
        <v>60865.502008221811</v>
      </c>
      <c r="BR57" s="14">
        <f>SUM(BR60,BR65)</f>
        <v>63374.468376193152</v>
      </c>
      <c r="BS57" s="14">
        <f t="shared" ref="BS57:BU57" si="193">SUM(BS60,BS65)</f>
        <v>63109.165624542613</v>
      </c>
      <c r="BT57" s="14">
        <f t="shared" si="193"/>
        <v>57408.674150044142</v>
      </c>
      <c r="BU57" s="14">
        <f t="shared" si="193"/>
        <v>75252.956204859904</v>
      </c>
      <c r="BV57" s="14">
        <f t="shared" ref="BV57:CC57" si="194">SUM(BV60,BV65)</f>
        <v>74488.193609217167</v>
      </c>
      <c r="BW57" s="14">
        <f t="shared" si="194"/>
        <v>79155.111017552437</v>
      </c>
      <c r="BX57" s="14">
        <f t="shared" si="194"/>
        <v>75951.589277493724</v>
      </c>
      <c r="BY57" s="14">
        <f t="shared" si="194"/>
        <v>101382.00103611872</v>
      </c>
      <c r="BZ57" s="14">
        <f t="shared" si="194"/>
        <v>96726.826337911261</v>
      </c>
      <c r="CA57" s="14">
        <f t="shared" si="194"/>
        <v>106935.86901558188</v>
      </c>
      <c r="CB57" s="14">
        <f t="shared" si="194"/>
        <v>107246.869964514</v>
      </c>
      <c r="CC57" s="14">
        <f t="shared" si="194"/>
        <v>142536.31536672599</v>
      </c>
      <c r="CD57" s="14">
        <f t="shared" ref="CD57:CG57" si="195">SUM(CD60,CD65)</f>
        <v>132606.91577628889</v>
      </c>
      <c r="CE57" s="14">
        <f t="shared" si="195"/>
        <v>148594.73539176621</v>
      </c>
      <c r="CF57" s="14">
        <f t="shared" si="195"/>
        <v>152865.72883146547</v>
      </c>
      <c r="CG57" s="14">
        <f t="shared" si="195"/>
        <v>198135.69466557633</v>
      </c>
      <c r="CH57" s="14">
        <f t="shared" ref="CH57:CK57" si="196">SUM(CH60,CH65)</f>
        <v>180284.68004782978</v>
      </c>
      <c r="CI57" s="14">
        <f t="shared" si="196"/>
        <v>203713.11818397246</v>
      </c>
      <c r="CJ57" s="14">
        <f t="shared" si="196"/>
        <v>214083.97038345967</v>
      </c>
      <c r="CK57" s="14">
        <f t="shared" si="196"/>
        <v>270614.26668820524</v>
      </c>
      <c r="CL57" s="14"/>
      <c r="CM57" s="91"/>
      <c r="CO57" s="88">
        <f>M57</f>
        <v>2384.7500000000005</v>
      </c>
      <c r="CP57" s="14">
        <f>Q57</f>
        <v>3321.7500000000005</v>
      </c>
      <c r="CQ57" s="88">
        <f>U57</f>
        <v>4363.55</v>
      </c>
      <c r="CR57" s="14">
        <f>Y57</f>
        <v>4963.55</v>
      </c>
      <c r="CS57" s="88">
        <f>AC57</f>
        <v>8912.5499999999993</v>
      </c>
      <c r="CT57" s="14">
        <f>AG57</f>
        <v>8204</v>
      </c>
      <c r="CU57" s="88">
        <f>AK57</f>
        <v>10124</v>
      </c>
      <c r="CV57" s="88">
        <f>AO57</f>
        <v>19279</v>
      </c>
      <c r="CW57" s="88">
        <f>AS57</f>
        <v>17954</v>
      </c>
      <c r="CX57" s="88">
        <f>AW57</f>
        <v>16865</v>
      </c>
      <c r="CY57" s="88">
        <f>BA57</f>
        <v>15596</v>
      </c>
      <c r="CZ57" s="88">
        <f>BE57</f>
        <v>42827</v>
      </c>
      <c r="DA57" s="88">
        <f>BI57</f>
        <v>45438</v>
      </c>
      <c r="DB57" s="14">
        <f>BM57</f>
        <v>39100</v>
      </c>
      <c r="DC57" s="88">
        <f>BQ57</f>
        <v>60865.502008221811</v>
      </c>
      <c r="DD57" s="88">
        <f>BU57</f>
        <v>75252.956204859904</v>
      </c>
      <c r="DE57" s="88">
        <f>BY57</f>
        <v>101382.00103611872</v>
      </c>
      <c r="DF57" s="88">
        <f>CC57</f>
        <v>142536.31536672599</v>
      </c>
      <c r="DG57" s="88">
        <f>CG57</f>
        <v>198135.69466557633</v>
      </c>
      <c r="DH57" s="88">
        <f>CK57</f>
        <v>270614.26668820524</v>
      </c>
    </row>
    <row r="58" spans="1:112" ht="12" hidden="1" outlineLevel="1" x14ac:dyDescent="0.3">
      <c r="A58" s="3" t="s">
        <v>291</v>
      </c>
      <c r="B58" s="309"/>
      <c r="C58" s="309"/>
      <c r="D58" s="309"/>
      <c r="E58" s="309"/>
      <c r="F58" s="309"/>
      <c r="G58" s="309"/>
      <c r="H58" s="309"/>
      <c r="I58" s="309"/>
      <c r="J58" s="309"/>
      <c r="K58" s="309"/>
      <c r="L58" s="309"/>
      <c r="M58" s="309"/>
      <c r="N58" s="309"/>
      <c r="O58" s="309"/>
      <c r="P58" s="309"/>
      <c r="Q58" s="309"/>
      <c r="R58" s="309"/>
      <c r="S58" s="309"/>
      <c r="T58" s="309"/>
      <c r="U58" s="309"/>
      <c r="V58" s="309"/>
      <c r="W58" s="309"/>
      <c r="X58" s="309"/>
      <c r="Y58" s="309"/>
      <c r="Z58" s="309"/>
      <c r="AA58" s="309"/>
      <c r="AB58" s="309"/>
      <c r="AC58" s="309"/>
      <c r="AD58" s="309"/>
      <c r="AE58" s="15" t="s">
        <v>65</v>
      </c>
      <c r="AF58" s="15" t="s">
        <v>65</v>
      </c>
      <c r="AG58" s="15" t="s">
        <v>65</v>
      </c>
      <c r="AH58" s="15" t="s">
        <v>65</v>
      </c>
      <c r="AI58" s="51">
        <f t="shared" ref="AI58:AU58" si="197">(AH57+AI55)-AI57</f>
        <v>0</v>
      </c>
      <c r="AJ58" s="51">
        <f t="shared" si="197"/>
        <v>0</v>
      </c>
      <c r="AK58" s="51">
        <f t="shared" si="197"/>
        <v>0</v>
      </c>
      <c r="AL58" s="51">
        <f t="shared" si="197"/>
        <v>0</v>
      </c>
      <c r="AM58" s="51">
        <f t="shared" si="197"/>
        <v>-0.5</v>
      </c>
      <c r="AN58" s="51">
        <f t="shared" si="197"/>
        <v>0</v>
      </c>
      <c r="AO58" s="51">
        <f t="shared" si="197"/>
        <v>0</v>
      </c>
      <c r="AP58" s="51">
        <f t="shared" si="197"/>
        <v>0</v>
      </c>
      <c r="AQ58" s="51">
        <f t="shared" si="197"/>
        <v>0</v>
      </c>
      <c r="AR58" s="51">
        <f t="shared" si="197"/>
        <v>0</v>
      </c>
      <c r="AS58" s="51">
        <f t="shared" si="197"/>
        <v>0</v>
      </c>
      <c r="AT58" s="51">
        <f t="shared" si="197"/>
        <v>0</v>
      </c>
      <c r="AU58" s="51">
        <f t="shared" si="197"/>
        <v>0</v>
      </c>
      <c r="AV58" s="51">
        <f t="shared" ref="AV58" si="198">(AU57+AV55)-AV57</f>
        <v>0</v>
      </c>
      <c r="AW58" s="51">
        <f t="shared" ref="AW58" si="199">(AV57+AW55)-AW57</f>
        <v>0</v>
      </c>
      <c r="AX58" s="51">
        <f t="shared" ref="AX58" si="200">(AW57+AX55)-AX57</f>
        <v>0</v>
      </c>
      <c r="AY58" s="51">
        <f>(AX57+AY55)-AY57</f>
        <v>0</v>
      </c>
      <c r="AZ58" s="51">
        <f t="shared" ref="AZ58" si="201">(AY57+AZ55)-AZ57</f>
        <v>0</v>
      </c>
      <c r="BA58" s="51">
        <f t="shared" ref="BA58" si="202">(AZ57+BA55)-BA57</f>
        <v>0</v>
      </c>
      <c r="BB58" s="51">
        <f t="shared" ref="BB58" si="203">(BA57+BB55)-BB57</f>
        <v>0</v>
      </c>
      <c r="BC58" s="51">
        <f>(BB57+BC55)-BC57</f>
        <v>0</v>
      </c>
      <c r="BD58" s="51">
        <f>(BC57+BD55)-BD57</f>
        <v>0</v>
      </c>
      <c r="BE58" s="51">
        <f t="shared" ref="BE58" si="204">(BD57+BE55)-BE57</f>
        <v>0</v>
      </c>
      <c r="BF58" s="51">
        <f t="shared" ref="BF58:BM58" si="205">(BE57+BF55)-BF57</f>
        <v>0</v>
      </c>
      <c r="BG58" s="51">
        <f t="shared" si="205"/>
        <v>0</v>
      </c>
      <c r="BH58" s="51">
        <f t="shared" si="205"/>
        <v>0</v>
      </c>
      <c r="BI58" s="51">
        <f t="shared" si="205"/>
        <v>0</v>
      </c>
      <c r="BJ58" s="51">
        <f t="shared" si="205"/>
        <v>0</v>
      </c>
      <c r="BK58" s="51">
        <f t="shared" si="205"/>
        <v>0</v>
      </c>
      <c r="BL58" s="51">
        <f t="shared" si="205"/>
        <v>0</v>
      </c>
      <c r="BM58" s="51">
        <f t="shared" si="205"/>
        <v>0</v>
      </c>
      <c r="BN58" s="51">
        <f t="shared" ref="BN58" si="206">(BM57+BN55)-BN57</f>
        <v>0</v>
      </c>
      <c r="BO58" s="51">
        <f t="shared" ref="BO58" si="207">(BN57+BO55)-BO57</f>
        <v>0</v>
      </c>
      <c r="BP58" s="51">
        <f t="shared" ref="BP58" si="208">(BO57+BP55)-BP57</f>
        <v>0</v>
      </c>
      <c r="BQ58" s="51">
        <f t="shared" ref="BQ58" si="209">(BP57+BQ55)-BQ57</f>
        <v>0</v>
      </c>
      <c r="BR58" s="51">
        <f>(BQ57+BR55)-BR57</f>
        <v>0</v>
      </c>
      <c r="BS58" s="51">
        <f t="shared" ref="BS58" si="210">(BR57+BS55)-BS57</f>
        <v>0</v>
      </c>
      <c r="BT58" s="51">
        <f t="shared" ref="BT58" si="211">(BS57+BT55)-BT57</f>
        <v>0</v>
      </c>
      <c r="BU58" s="51">
        <f t="shared" ref="BU58" si="212">(BT57+BU55)-BU57</f>
        <v>0</v>
      </c>
      <c r="BV58" s="51">
        <f t="shared" ref="BV58" si="213">(BU57+BV55)-BV57</f>
        <v>0</v>
      </c>
      <c r="BW58" s="51">
        <f t="shared" ref="BW58" si="214">(BV57+BW55)-BW57</f>
        <v>0</v>
      </c>
      <c r="BX58" s="51">
        <f t="shared" ref="BX58" si="215">(BW57+BX55)-BX57</f>
        <v>0</v>
      </c>
      <c r="BY58" s="51">
        <f t="shared" ref="BY58" si="216">(BX57+BY55)-BY57</f>
        <v>0</v>
      </c>
      <c r="BZ58" s="51">
        <f t="shared" ref="BZ58" si="217">(BY57+BZ55)-BZ57</f>
        <v>0</v>
      </c>
      <c r="CA58" s="51">
        <f t="shared" ref="CA58" si="218">(BZ57+CA55)-CA57</f>
        <v>0</v>
      </c>
      <c r="CB58" s="51">
        <f t="shared" ref="CB58" si="219">(CA57+CB55)-CB57</f>
        <v>0</v>
      </c>
      <c r="CC58" s="51">
        <f t="shared" ref="CC58" si="220">(CB57+CC55)-CC57</f>
        <v>0</v>
      </c>
      <c r="CD58" s="51">
        <f t="shared" ref="CD58" si="221">(CC57+CD55)-CD57</f>
        <v>0</v>
      </c>
      <c r="CE58" s="51">
        <f t="shared" ref="CE58" si="222">(CD57+CE55)-CE57</f>
        <v>0</v>
      </c>
      <c r="CF58" s="51">
        <f t="shared" ref="CF58" si="223">(CE57+CF55)-CF57</f>
        <v>0</v>
      </c>
      <c r="CG58" s="51">
        <f t="shared" ref="CG58" si="224">(CF57+CG55)-CG57</f>
        <v>0</v>
      </c>
      <c r="CH58" s="51">
        <f t="shared" ref="CH58" si="225">(CG57+CH55)-CH57</f>
        <v>0</v>
      </c>
      <c r="CI58" s="51">
        <f t="shared" ref="CI58" si="226">(CH57+CI55)-CI57</f>
        <v>0</v>
      </c>
      <c r="CJ58" s="51">
        <f t="shared" ref="CJ58" si="227">(CI57+CJ55)-CJ57</f>
        <v>0</v>
      </c>
      <c r="CK58" s="51">
        <f t="shared" ref="CK58" si="228">(CJ57+CK55)-CK57</f>
        <v>0</v>
      </c>
      <c r="CL58" s="51"/>
      <c r="CM58" s="91"/>
      <c r="CO58" s="88"/>
      <c r="CP58" s="14"/>
      <c r="CQ58" s="88"/>
      <c r="CR58" s="14"/>
      <c r="CS58" s="88"/>
      <c r="CT58" s="14"/>
      <c r="CU58" s="88"/>
      <c r="CV58" s="88"/>
      <c r="CW58" s="88"/>
      <c r="CX58" s="88"/>
      <c r="CY58" s="88"/>
      <c r="CZ58" s="88"/>
      <c r="DA58" s="88"/>
      <c r="DB58" s="14"/>
      <c r="DC58" s="88"/>
      <c r="DD58" s="88"/>
      <c r="DE58" s="88"/>
      <c r="DF58" s="88"/>
      <c r="DG58" s="88"/>
      <c r="DH58" s="88"/>
    </row>
    <row r="59" spans="1:112" hidden="1" outlineLevel="1" x14ac:dyDescent="0.25">
      <c r="A59" s="2"/>
      <c r="B59" s="9"/>
      <c r="C59" s="9"/>
      <c r="D59" s="9"/>
      <c r="J59" s="39"/>
      <c r="K59" s="14"/>
      <c r="L59" s="14"/>
      <c r="M59" s="14"/>
      <c r="N59" s="14"/>
      <c r="O59" s="14"/>
      <c r="P59" s="14"/>
      <c r="Q59" s="14"/>
      <c r="R59" s="14"/>
      <c r="S59" s="14"/>
      <c r="T59" s="14"/>
      <c r="U59" s="14"/>
      <c r="V59" s="14"/>
      <c r="W59" s="14"/>
      <c r="X59" s="14"/>
      <c r="Y59" s="14"/>
      <c r="Z59" s="14"/>
      <c r="AA59" s="14"/>
      <c r="AB59" s="14"/>
      <c r="AC59" s="14"/>
      <c r="AD59" s="14"/>
      <c r="AE59" s="39"/>
      <c r="AF59" s="39"/>
      <c r="AG59" s="39"/>
      <c r="AH59" s="39"/>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91"/>
      <c r="CO59" s="88"/>
      <c r="CP59" s="14"/>
      <c r="CQ59" s="88"/>
      <c r="CR59" s="14"/>
      <c r="CS59" s="88"/>
      <c r="CT59" s="14"/>
      <c r="CU59" s="88"/>
      <c r="CV59" s="88"/>
      <c r="CW59" s="88"/>
      <c r="CX59" s="88"/>
      <c r="CY59" s="88"/>
      <c r="CZ59" s="88"/>
      <c r="DA59" s="88"/>
      <c r="DB59" s="14"/>
      <c r="DC59" s="88"/>
      <c r="DD59" s="88"/>
      <c r="DE59" s="88"/>
      <c r="DF59" s="88"/>
      <c r="DG59" s="88"/>
      <c r="DH59" s="88"/>
    </row>
    <row r="60" spans="1:112" hidden="1" outlineLevel="1" x14ac:dyDescent="0.25">
      <c r="A60" s="2" t="s">
        <v>287</v>
      </c>
      <c r="B60" s="309"/>
      <c r="C60" s="309"/>
      <c r="D60" s="309"/>
      <c r="E60" s="309"/>
      <c r="F60" s="309"/>
      <c r="G60" s="309"/>
      <c r="H60" s="309"/>
      <c r="I60" s="309"/>
      <c r="J60" s="309"/>
      <c r="K60" s="309"/>
      <c r="L60" s="309"/>
      <c r="M60" s="309"/>
      <c r="N60" s="309"/>
      <c r="O60" s="309"/>
      <c r="P60" s="309"/>
      <c r="Q60" s="309"/>
      <c r="R60" s="309"/>
      <c r="S60" s="309"/>
      <c r="T60" s="309"/>
      <c r="U60" s="309"/>
      <c r="V60" s="309"/>
      <c r="W60" s="309"/>
      <c r="X60" s="309"/>
      <c r="Y60" s="309"/>
      <c r="Z60" s="309"/>
      <c r="AA60" s="309"/>
      <c r="AB60" s="309"/>
      <c r="AC60" s="309"/>
      <c r="AD60" s="309"/>
      <c r="AE60" s="14">
        <f>SUM(AE61:AE62)</f>
        <v>150</v>
      </c>
      <c r="AF60" s="14">
        <f t="shared" ref="AF60:BG60" si="229">SUM(AF61:AF62)</f>
        <v>138</v>
      </c>
      <c r="AG60" s="14">
        <f t="shared" si="229"/>
        <v>125</v>
      </c>
      <c r="AH60" s="14">
        <f t="shared" si="229"/>
        <v>128</v>
      </c>
      <c r="AI60" s="14">
        <f t="shared" si="229"/>
        <v>116</v>
      </c>
      <c r="AJ60" s="14">
        <f t="shared" si="229"/>
        <v>107</v>
      </c>
      <c r="AK60" s="14">
        <f t="shared" si="229"/>
        <v>105</v>
      </c>
      <c r="AL60" s="14">
        <f t="shared" si="229"/>
        <v>121</v>
      </c>
      <c r="AM60" s="14">
        <f t="shared" si="229"/>
        <v>121</v>
      </c>
      <c r="AN60" s="14">
        <f t="shared" si="229"/>
        <v>101</v>
      </c>
      <c r="AO60" s="14">
        <f t="shared" si="229"/>
        <v>200</v>
      </c>
      <c r="AP60" s="14">
        <f t="shared" si="229"/>
        <v>309</v>
      </c>
      <c r="AQ60" s="14">
        <f t="shared" si="229"/>
        <v>524</v>
      </c>
      <c r="AR60" s="14">
        <f t="shared" si="229"/>
        <v>362</v>
      </c>
      <c r="AS60" s="14">
        <f t="shared" si="229"/>
        <v>378</v>
      </c>
      <c r="AT60" s="14">
        <f t="shared" si="229"/>
        <v>378</v>
      </c>
      <c r="AU60" s="14">
        <f t="shared" si="229"/>
        <v>325</v>
      </c>
      <c r="AV60" s="14">
        <f t="shared" si="229"/>
        <v>308</v>
      </c>
      <c r="AW60" s="14">
        <f t="shared" si="229"/>
        <v>264</v>
      </c>
      <c r="AX60" s="14">
        <f t="shared" si="229"/>
        <v>467</v>
      </c>
      <c r="AY60" s="14">
        <f t="shared" si="229"/>
        <v>797</v>
      </c>
      <c r="AZ60" s="14">
        <f t="shared" si="229"/>
        <v>943</v>
      </c>
      <c r="BA60" s="14">
        <f t="shared" si="229"/>
        <v>915</v>
      </c>
      <c r="BB60" s="14">
        <f t="shared" si="229"/>
        <v>869</v>
      </c>
      <c r="BC60" s="14">
        <f t="shared" si="229"/>
        <v>1019</v>
      </c>
      <c r="BD60" s="14">
        <f t="shared" si="229"/>
        <v>1010</v>
      </c>
      <c r="BE60" s="14">
        <f t="shared" si="229"/>
        <v>965</v>
      </c>
      <c r="BF60" s="14">
        <f t="shared" si="229"/>
        <v>977</v>
      </c>
      <c r="BG60" s="14">
        <f t="shared" si="229"/>
        <v>981</v>
      </c>
      <c r="BH60" s="14">
        <f t="shared" ref="BH60:BI60" si="230">SUM(BH61:BH62)</f>
        <v>1275</v>
      </c>
      <c r="BI60" s="14">
        <f t="shared" si="230"/>
        <v>1549</v>
      </c>
      <c r="BJ60" s="14">
        <f t="shared" ref="BJ60:BK60" si="231">SUM(BJ61:BJ62)</f>
        <v>1321</v>
      </c>
      <c r="BK60" s="14">
        <f t="shared" si="231"/>
        <v>1823</v>
      </c>
      <c r="BL60" s="14">
        <f t="shared" ref="BL60:BM60" si="232">SUM(BL61:BL62)</f>
        <v>1754</v>
      </c>
      <c r="BM60" s="14">
        <f t="shared" si="232"/>
        <v>3227</v>
      </c>
      <c r="BN60" s="124">
        <f t="shared" ref="BN60:BQ60" si="233">BM60</f>
        <v>3227</v>
      </c>
      <c r="BO60" s="124">
        <f t="shared" si="233"/>
        <v>3227</v>
      </c>
      <c r="BP60" s="124">
        <f t="shared" si="233"/>
        <v>3227</v>
      </c>
      <c r="BQ60" s="124">
        <f t="shared" si="233"/>
        <v>3227</v>
      </c>
      <c r="BR60" s="124">
        <f t="shared" ref="BR60" si="234">BQ60</f>
        <v>3227</v>
      </c>
      <c r="BS60" s="124">
        <f t="shared" ref="BS60" si="235">BR60</f>
        <v>3227</v>
      </c>
      <c r="BT60" s="124">
        <f t="shared" ref="BT60" si="236">BS60</f>
        <v>3227</v>
      </c>
      <c r="BU60" s="124">
        <f t="shared" ref="BU60" si="237">BT60</f>
        <v>3227</v>
      </c>
      <c r="BV60" s="124">
        <f t="shared" ref="BV60" si="238">BU60</f>
        <v>3227</v>
      </c>
      <c r="BW60" s="124">
        <f t="shared" ref="BW60" si="239">BV60</f>
        <v>3227</v>
      </c>
      <c r="BX60" s="124">
        <f t="shared" ref="BX60" si="240">BW60</f>
        <v>3227</v>
      </c>
      <c r="BY60" s="124">
        <f t="shared" ref="BY60" si="241">BX60</f>
        <v>3227</v>
      </c>
      <c r="BZ60" s="124">
        <f t="shared" ref="BZ60" si="242">BY60</f>
        <v>3227</v>
      </c>
      <c r="CA60" s="124">
        <f t="shared" ref="CA60" si="243">BZ60</f>
        <v>3227</v>
      </c>
      <c r="CB60" s="124">
        <f t="shared" ref="CB60" si="244">CA60</f>
        <v>3227</v>
      </c>
      <c r="CC60" s="124">
        <f t="shared" ref="CC60" si="245">CB60</f>
        <v>3227</v>
      </c>
      <c r="CD60" s="124">
        <f t="shared" ref="CD60" si="246">CC60</f>
        <v>3227</v>
      </c>
      <c r="CE60" s="124">
        <f t="shared" ref="CE60" si="247">CD60</f>
        <v>3227</v>
      </c>
      <c r="CF60" s="124">
        <f t="shared" ref="CF60" si="248">CE60</f>
        <v>3227</v>
      </c>
      <c r="CG60" s="124">
        <f t="shared" ref="CG60" si="249">CF60</f>
        <v>3227</v>
      </c>
      <c r="CH60" s="124">
        <f t="shared" ref="CH60" si="250">CG60</f>
        <v>3227</v>
      </c>
      <c r="CI60" s="124">
        <f t="shared" ref="CI60" si="251">CH60</f>
        <v>3227</v>
      </c>
      <c r="CJ60" s="124">
        <f t="shared" ref="CJ60" si="252">CI60</f>
        <v>3227</v>
      </c>
      <c r="CK60" s="124">
        <f t="shared" ref="CK60" si="253">CJ60</f>
        <v>3227</v>
      </c>
      <c r="CL60" s="124"/>
      <c r="CM60" s="311"/>
      <c r="CN60" s="302"/>
      <c r="CO60" s="300"/>
      <c r="CP60" s="301"/>
      <c r="CQ60" s="300"/>
      <c r="CR60" s="301"/>
      <c r="CS60" s="300"/>
      <c r="CT60" s="14">
        <f>AG60</f>
        <v>125</v>
      </c>
      <c r="CU60" s="88">
        <f>AK60</f>
        <v>105</v>
      </c>
      <c r="CV60" s="88">
        <f>AO60</f>
        <v>200</v>
      </c>
      <c r="CW60" s="88">
        <f>AS60</f>
        <v>378</v>
      </c>
      <c r="CX60" s="88">
        <f>AW60</f>
        <v>264</v>
      </c>
      <c r="CY60" s="88">
        <f>BA60</f>
        <v>915</v>
      </c>
      <c r="CZ60" s="88">
        <f>BE60</f>
        <v>965</v>
      </c>
      <c r="DA60" s="88">
        <f>BI60</f>
        <v>1549</v>
      </c>
      <c r="DB60" s="14">
        <f>BM60</f>
        <v>3227</v>
      </c>
      <c r="DC60" s="88">
        <f>BQ60</f>
        <v>3227</v>
      </c>
      <c r="DD60" s="88">
        <f>BU60</f>
        <v>3227</v>
      </c>
      <c r="DE60" s="88">
        <f>BY60</f>
        <v>3227</v>
      </c>
      <c r="DF60" s="88">
        <f>CC60</f>
        <v>3227</v>
      </c>
      <c r="DG60" s="88">
        <f>CG60</f>
        <v>3227</v>
      </c>
      <c r="DH60" s="88">
        <f>CK60</f>
        <v>3227</v>
      </c>
    </row>
    <row r="61" spans="1:112" hidden="1" outlineLevel="1" x14ac:dyDescent="0.25">
      <c r="A61" s="121" t="s">
        <v>288</v>
      </c>
      <c r="B61" s="309"/>
      <c r="C61" s="309"/>
      <c r="D61" s="309"/>
      <c r="E61" s="309"/>
      <c r="F61" s="309"/>
      <c r="G61" s="309"/>
      <c r="H61" s="309"/>
      <c r="I61" s="309"/>
      <c r="J61" s="309"/>
      <c r="K61" s="309"/>
      <c r="L61" s="309"/>
      <c r="M61" s="309"/>
      <c r="N61" s="309"/>
      <c r="O61" s="309"/>
      <c r="P61" s="309"/>
      <c r="Q61" s="309"/>
      <c r="R61" s="309"/>
      <c r="S61" s="309"/>
      <c r="T61" s="309"/>
      <c r="U61" s="309"/>
      <c r="V61" s="309"/>
      <c r="W61" s="309"/>
      <c r="X61" s="309"/>
      <c r="Y61" s="309"/>
      <c r="Z61" s="309"/>
      <c r="AA61" s="309"/>
      <c r="AB61" s="309"/>
      <c r="AC61" s="309"/>
      <c r="AD61" s="309"/>
      <c r="AE61" s="9">
        <v>59</v>
      </c>
      <c r="AF61" s="9">
        <v>41</v>
      </c>
      <c r="AG61" s="9">
        <v>18</v>
      </c>
      <c r="AH61" s="9">
        <v>14</v>
      </c>
      <c r="AI61" s="9">
        <v>11</v>
      </c>
      <c r="AJ61" s="9">
        <v>7</v>
      </c>
      <c r="AK61" s="9">
        <v>10</v>
      </c>
      <c r="AL61" s="9">
        <v>10</v>
      </c>
      <c r="AM61" s="9">
        <v>9</v>
      </c>
      <c r="AN61" s="9">
        <v>7</v>
      </c>
      <c r="AO61" s="9">
        <v>8</v>
      </c>
      <c r="AP61" s="9">
        <v>137</v>
      </c>
      <c r="AQ61" s="9">
        <v>308</v>
      </c>
      <c r="AR61" s="9">
        <v>222</v>
      </c>
      <c r="AS61" s="9">
        <v>241</v>
      </c>
      <c r="AT61" s="9">
        <v>257</v>
      </c>
      <c r="AU61" s="9">
        <v>201</v>
      </c>
      <c r="AV61" s="9">
        <v>195</v>
      </c>
      <c r="AW61" s="9">
        <v>149</v>
      </c>
      <c r="AX61" s="9">
        <v>294</v>
      </c>
      <c r="AY61" s="9">
        <v>228</v>
      </c>
      <c r="AZ61" s="9">
        <v>232</v>
      </c>
      <c r="BA61" s="9">
        <v>294</v>
      </c>
      <c r="BB61" s="9">
        <v>224</v>
      </c>
      <c r="BC61" s="9">
        <v>165</v>
      </c>
      <c r="BD61" s="9">
        <v>152</v>
      </c>
      <c r="BE61" s="9">
        <v>99</v>
      </c>
      <c r="BF61" s="9">
        <v>84</v>
      </c>
      <c r="BG61" s="9">
        <v>100</v>
      </c>
      <c r="BH61" s="9">
        <v>90</v>
      </c>
      <c r="BI61" s="9">
        <v>353</v>
      </c>
      <c r="BJ61" s="9">
        <v>71</v>
      </c>
      <c r="BK61" s="9">
        <v>161</v>
      </c>
      <c r="BL61" s="9">
        <v>142</v>
      </c>
      <c r="BM61" s="9">
        <v>837</v>
      </c>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311"/>
      <c r="CN61" s="302"/>
      <c r="CO61" s="312"/>
      <c r="CP61" s="313"/>
      <c r="CQ61" s="312"/>
      <c r="CR61" s="313"/>
      <c r="CS61" s="312"/>
      <c r="CT61" s="123">
        <f>AG61</f>
        <v>18</v>
      </c>
      <c r="CU61" s="122">
        <f>AK61</f>
        <v>10</v>
      </c>
      <c r="CV61" s="122">
        <f>AO61</f>
        <v>8</v>
      </c>
      <c r="CW61" s="122">
        <f>AS61</f>
        <v>241</v>
      </c>
      <c r="CX61" s="122"/>
      <c r="CY61" s="122"/>
      <c r="CZ61" s="122"/>
      <c r="DA61" s="122"/>
      <c r="DB61" s="123"/>
      <c r="DC61" s="122"/>
      <c r="DD61" s="122"/>
      <c r="DE61" s="122"/>
      <c r="DF61" s="122"/>
      <c r="DG61" s="122"/>
      <c r="DH61" s="122"/>
    </row>
    <row r="62" spans="1:112" hidden="1" outlineLevel="1" x14ac:dyDescent="0.25">
      <c r="A62" s="121" t="s">
        <v>289</v>
      </c>
      <c r="B62" s="309"/>
      <c r="C62" s="309"/>
      <c r="D62" s="309"/>
      <c r="E62" s="309"/>
      <c r="F62" s="309"/>
      <c r="G62" s="309"/>
      <c r="H62" s="309"/>
      <c r="I62" s="309"/>
      <c r="J62" s="309"/>
      <c r="K62" s="309"/>
      <c r="L62" s="309"/>
      <c r="M62" s="309"/>
      <c r="N62" s="309"/>
      <c r="O62" s="309"/>
      <c r="P62" s="309"/>
      <c r="Q62" s="309"/>
      <c r="R62" s="309"/>
      <c r="S62" s="309"/>
      <c r="T62" s="309"/>
      <c r="U62" s="309"/>
      <c r="V62" s="309"/>
      <c r="W62" s="309"/>
      <c r="X62" s="309"/>
      <c r="Y62" s="309"/>
      <c r="Z62" s="309"/>
      <c r="AA62" s="309"/>
      <c r="AB62" s="309"/>
      <c r="AC62" s="309"/>
      <c r="AD62" s="309"/>
      <c r="AE62" s="9">
        <v>91</v>
      </c>
      <c r="AF62" s="9">
        <v>97</v>
      </c>
      <c r="AG62" s="9">
        <v>107</v>
      </c>
      <c r="AH62" s="9">
        <v>114</v>
      </c>
      <c r="AI62" s="9">
        <v>105</v>
      </c>
      <c r="AJ62" s="9">
        <v>100</v>
      </c>
      <c r="AK62" s="9">
        <v>95</v>
      </c>
      <c r="AL62" s="9">
        <v>111</v>
      </c>
      <c r="AM62" s="9">
        <v>112</v>
      </c>
      <c r="AN62" s="9">
        <v>94</v>
      </c>
      <c r="AO62" s="9">
        <v>192</v>
      </c>
      <c r="AP62" s="9">
        <v>172</v>
      </c>
      <c r="AQ62" s="9">
        <v>216</v>
      </c>
      <c r="AR62" s="9">
        <v>140</v>
      </c>
      <c r="AS62" s="9">
        <v>137</v>
      </c>
      <c r="AT62" s="9">
        <v>121</v>
      </c>
      <c r="AU62" s="9">
        <v>124</v>
      </c>
      <c r="AV62" s="9">
        <v>113</v>
      </c>
      <c r="AW62" s="9">
        <v>115</v>
      </c>
      <c r="AX62" s="9">
        <v>173</v>
      </c>
      <c r="AY62" s="9">
        <v>569</v>
      </c>
      <c r="AZ62" s="9">
        <v>711</v>
      </c>
      <c r="BA62" s="9">
        <v>621</v>
      </c>
      <c r="BB62" s="9">
        <v>645</v>
      </c>
      <c r="BC62" s="9">
        <v>854</v>
      </c>
      <c r="BD62" s="9">
        <v>858</v>
      </c>
      <c r="BE62" s="9">
        <v>866</v>
      </c>
      <c r="BF62" s="9">
        <v>893</v>
      </c>
      <c r="BG62" s="9">
        <v>881</v>
      </c>
      <c r="BH62" s="9">
        <v>1185</v>
      </c>
      <c r="BI62" s="9">
        <v>1196</v>
      </c>
      <c r="BJ62" s="9">
        <v>1250</v>
      </c>
      <c r="BK62" s="9">
        <v>1662</v>
      </c>
      <c r="BL62" s="9">
        <v>1612</v>
      </c>
      <c r="BM62" s="9">
        <v>2390</v>
      </c>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311"/>
      <c r="CN62" s="302"/>
      <c r="CO62" s="312"/>
      <c r="CP62" s="313"/>
      <c r="CQ62" s="312"/>
      <c r="CR62" s="313"/>
      <c r="CS62" s="312"/>
      <c r="CT62" s="123">
        <f>AG62</f>
        <v>107</v>
      </c>
      <c r="CU62" s="122">
        <f>AK62</f>
        <v>95</v>
      </c>
      <c r="CV62" s="122">
        <f>AO62</f>
        <v>192</v>
      </c>
      <c r="CW62" s="122">
        <f>AS62</f>
        <v>137</v>
      </c>
      <c r="CX62" s="122"/>
      <c r="CY62" s="122"/>
      <c r="CZ62" s="122"/>
      <c r="DA62" s="122"/>
      <c r="DB62" s="123"/>
      <c r="DC62" s="122"/>
      <c r="DD62" s="122"/>
      <c r="DE62" s="122"/>
      <c r="DF62" s="122"/>
      <c r="DG62" s="122"/>
      <c r="DH62" s="122"/>
    </row>
    <row r="63" spans="1:112" ht="12" hidden="1" outlineLevel="1" x14ac:dyDescent="0.3">
      <c r="A63" s="3" t="s">
        <v>290</v>
      </c>
      <c r="B63" s="309"/>
      <c r="C63" s="309"/>
      <c r="D63" s="309"/>
      <c r="E63" s="309"/>
      <c r="F63" s="309"/>
      <c r="G63" s="309"/>
      <c r="H63" s="309"/>
      <c r="I63" s="309"/>
      <c r="J63" s="309"/>
      <c r="K63" s="309"/>
      <c r="L63" s="309"/>
      <c r="M63" s="309"/>
      <c r="N63" s="309"/>
      <c r="O63" s="309"/>
      <c r="P63" s="309"/>
      <c r="Q63" s="309"/>
      <c r="R63" s="309"/>
      <c r="S63" s="309"/>
      <c r="T63" s="309"/>
      <c r="U63" s="309"/>
      <c r="V63" s="309"/>
      <c r="W63" s="309"/>
      <c r="X63" s="309"/>
      <c r="Y63" s="309"/>
      <c r="Z63" s="309"/>
      <c r="AA63" s="309"/>
      <c r="AB63" s="309"/>
      <c r="AC63" s="309"/>
      <c r="AD63" s="309"/>
      <c r="AE63" s="309"/>
      <c r="AF63" s="51">
        <f>AF60-AE60</f>
        <v>-12</v>
      </c>
      <c r="AG63" s="51">
        <f t="shared" ref="AG63:AV63" si="254">AG60-AF60</f>
        <v>-13</v>
      </c>
      <c r="AH63" s="51">
        <f t="shared" si="254"/>
        <v>3</v>
      </c>
      <c r="AI63" s="51">
        <f t="shared" si="254"/>
        <v>-12</v>
      </c>
      <c r="AJ63" s="51">
        <f t="shared" si="254"/>
        <v>-9</v>
      </c>
      <c r="AK63" s="51">
        <f t="shared" si="254"/>
        <v>-2</v>
      </c>
      <c r="AL63" s="51">
        <f t="shared" si="254"/>
        <v>16</v>
      </c>
      <c r="AM63" s="51">
        <f t="shared" si="254"/>
        <v>0</v>
      </c>
      <c r="AN63" s="51">
        <f t="shared" si="254"/>
        <v>-20</v>
      </c>
      <c r="AO63" s="51">
        <f t="shared" si="254"/>
        <v>99</v>
      </c>
      <c r="AP63" s="51">
        <f t="shared" si="254"/>
        <v>109</v>
      </c>
      <c r="AQ63" s="51">
        <f t="shared" si="254"/>
        <v>215</v>
      </c>
      <c r="AR63" s="51">
        <f t="shared" si="254"/>
        <v>-162</v>
      </c>
      <c r="AS63" s="51">
        <f t="shared" si="254"/>
        <v>16</v>
      </c>
      <c r="AT63" s="51">
        <f t="shared" si="254"/>
        <v>0</v>
      </c>
      <c r="AU63" s="51">
        <f t="shared" si="254"/>
        <v>-53</v>
      </c>
      <c r="AV63" s="51">
        <f t="shared" si="254"/>
        <v>-17</v>
      </c>
      <c r="AW63" s="51">
        <f t="shared" ref="AW63" si="255">AW60-AV60</f>
        <v>-44</v>
      </c>
      <c r="AX63" s="51">
        <f t="shared" ref="AX63" si="256">AX60-AW60</f>
        <v>203</v>
      </c>
      <c r="AY63" s="51">
        <f t="shared" ref="AY63" si="257">AY60-AX60</f>
        <v>330</v>
      </c>
      <c r="AZ63" s="51">
        <f t="shared" ref="AZ63" si="258">AZ60-AY60</f>
        <v>146</v>
      </c>
      <c r="BA63" s="51">
        <f t="shared" ref="BA63" si="259">BA60-AZ60</f>
        <v>-28</v>
      </c>
      <c r="BB63" s="51">
        <f t="shared" ref="BB63:BD63" si="260">BB60-BA60</f>
        <v>-46</v>
      </c>
      <c r="BC63" s="51">
        <f t="shared" si="260"/>
        <v>150</v>
      </c>
      <c r="BD63" s="51">
        <f t="shared" si="260"/>
        <v>-9</v>
      </c>
      <c r="BE63" s="51">
        <f t="shared" ref="BE63" si="261">BE60-BD60</f>
        <v>-45</v>
      </c>
      <c r="BF63" s="51">
        <f t="shared" ref="BF63:BM63" si="262">BF60-BE60</f>
        <v>12</v>
      </c>
      <c r="BG63" s="51">
        <f t="shared" si="262"/>
        <v>4</v>
      </c>
      <c r="BH63" s="51">
        <f t="shared" si="262"/>
        <v>294</v>
      </c>
      <c r="BI63" s="51">
        <f t="shared" si="262"/>
        <v>274</v>
      </c>
      <c r="BJ63" s="51">
        <f t="shared" si="262"/>
        <v>-228</v>
      </c>
      <c r="BK63" s="51">
        <f t="shared" si="262"/>
        <v>502</v>
      </c>
      <c r="BL63" s="51">
        <f t="shared" si="262"/>
        <v>-69</v>
      </c>
      <c r="BM63" s="51">
        <f t="shared" si="262"/>
        <v>1473</v>
      </c>
      <c r="BN63" s="51">
        <f t="shared" ref="BN63" si="263">BN60-BM60</f>
        <v>0</v>
      </c>
      <c r="BO63" s="51">
        <f t="shared" ref="BO63" si="264">BO60-BN60</f>
        <v>0</v>
      </c>
      <c r="BP63" s="51">
        <f t="shared" ref="BP63" si="265">BP60-BO60</f>
        <v>0</v>
      </c>
      <c r="BQ63" s="51">
        <f t="shared" ref="BQ63" si="266">BQ60-BP60</f>
        <v>0</v>
      </c>
      <c r="BR63" s="51">
        <f>BR60-BQ60</f>
        <v>0</v>
      </c>
      <c r="BS63" s="51">
        <f t="shared" ref="BS63" si="267">BS60-BR60</f>
        <v>0</v>
      </c>
      <c r="BT63" s="51">
        <f t="shared" ref="BT63" si="268">BT60-BS60</f>
        <v>0</v>
      </c>
      <c r="BU63" s="51">
        <f t="shared" ref="BU63" si="269">BU60-BT60</f>
        <v>0</v>
      </c>
      <c r="BV63" s="51">
        <f t="shared" ref="BV63" si="270">BV60-BU60</f>
        <v>0</v>
      </c>
      <c r="BW63" s="51">
        <f t="shared" ref="BW63" si="271">BW60-BV60</f>
        <v>0</v>
      </c>
      <c r="BX63" s="51">
        <f t="shared" ref="BX63" si="272">BX60-BW60</f>
        <v>0</v>
      </c>
      <c r="BY63" s="51">
        <f t="shared" ref="BY63" si="273">BY60-BX60</f>
        <v>0</v>
      </c>
      <c r="BZ63" s="51">
        <f t="shared" ref="BZ63" si="274">BZ60-BY60</f>
        <v>0</v>
      </c>
      <c r="CA63" s="51">
        <f t="shared" ref="CA63" si="275">CA60-BZ60</f>
        <v>0</v>
      </c>
      <c r="CB63" s="51">
        <f t="shared" ref="CB63" si="276">CB60-CA60</f>
        <v>0</v>
      </c>
      <c r="CC63" s="51">
        <f t="shared" ref="CC63" si="277">CC60-CB60</f>
        <v>0</v>
      </c>
      <c r="CD63" s="51">
        <f t="shared" ref="CD63" si="278">CD60-CC60</f>
        <v>0</v>
      </c>
      <c r="CE63" s="51">
        <f t="shared" ref="CE63" si="279">CE60-CD60</f>
        <v>0</v>
      </c>
      <c r="CF63" s="51">
        <f t="shared" ref="CF63" si="280">CF60-CE60</f>
        <v>0</v>
      </c>
      <c r="CG63" s="51">
        <f t="shared" ref="CG63" si="281">CG60-CF60</f>
        <v>0</v>
      </c>
      <c r="CH63" s="51">
        <f t="shared" ref="CH63" si="282">CH60-CG60</f>
        <v>0</v>
      </c>
      <c r="CI63" s="51">
        <f t="shared" ref="CI63" si="283">CI60-CH60</f>
        <v>0</v>
      </c>
      <c r="CJ63" s="51">
        <f t="shared" ref="CJ63" si="284">CJ60-CI60</f>
        <v>0</v>
      </c>
      <c r="CK63" s="51">
        <f t="shared" ref="CK63" si="285">CK60-CJ60</f>
        <v>0</v>
      </c>
      <c r="CL63" s="51"/>
      <c r="CM63" s="311"/>
      <c r="CN63" s="302"/>
      <c r="CO63" s="300"/>
      <c r="CP63" s="301"/>
      <c r="CQ63" s="300"/>
      <c r="CR63" s="301"/>
      <c r="CS63" s="300"/>
      <c r="CT63" s="314"/>
      <c r="CU63" s="107">
        <f t="shared" ref="CU63" si="286">CU60-CT60</f>
        <v>-20</v>
      </c>
      <c r="CV63" s="107">
        <f t="shared" ref="CV63" si="287">CV60-CU60</f>
        <v>95</v>
      </c>
      <c r="CW63" s="107">
        <f t="shared" ref="CW63" si="288">CW60-CV60</f>
        <v>178</v>
      </c>
      <c r="CX63" s="107">
        <f t="shared" ref="CX63" si="289">CX60-CW60</f>
        <v>-114</v>
      </c>
      <c r="CY63" s="107">
        <f t="shared" ref="CY63" si="290">CY60-CX60</f>
        <v>651</v>
      </c>
      <c r="CZ63" s="107">
        <f t="shared" ref="CZ63" si="291">CZ60-CY60</f>
        <v>50</v>
      </c>
      <c r="DA63" s="107">
        <f t="shared" ref="DA63" si="292">DA60-CZ60</f>
        <v>584</v>
      </c>
      <c r="DB63" s="51">
        <f t="shared" ref="DB63" si="293">DB60-DA60</f>
        <v>1678</v>
      </c>
      <c r="DC63" s="107">
        <f t="shared" ref="DC63" si="294">DC60-DB60</f>
        <v>0</v>
      </c>
      <c r="DD63" s="107">
        <f>DD60-DC60</f>
        <v>0</v>
      </c>
      <c r="DE63" s="107">
        <f>DE60-DD60</f>
        <v>0</v>
      </c>
      <c r="DF63" s="107">
        <f>DF60-DE60</f>
        <v>0</v>
      </c>
      <c r="DG63" s="107">
        <f>DG60-DF60</f>
        <v>0</v>
      </c>
      <c r="DH63" s="107">
        <f>DH60-DG60</f>
        <v>0</v>
      </c>
    </row>
    <row r="64" spans="1:112" collapsed="1" x14ac:dyDescent="0.25">
      <c r="A64" s="2"/>
      <c r="B64" s="9"/>
      <c r="C64" s="9"/>
      <c r="D64" s="9"/>
      <c r="J64" s="39"/>
      <c r="K64" s="14"/>
      <c r="L64" s="14"/>
      <c r="M64" s="14"/>
      <c r="N64" s="14"/>
      <c r="O64" s="14"/>
      <c r="P64" s="14"/>
      <c r="Q64" s="14"/>
      <c r="R64" s="14"/>
      <c r="S64" s="14"/>
      <c r="T64" s="14"/>
      <c r="U64" s="14"/>
      <c r="V64" s="14"/>
      <c r="W64" s="14"/>
      <c r="X64" s="14"/>
      <c r="Y64" s="14"/>
      <c r="Z64" s="14"/>
      <c r="AA64" s="14"/>
      <c r="AB64" s="14"/>
      <c r="AC64" s="14"/>
      <c r="AD64" s="14"/>
      <c r="AE64" s="39"/>
      <c r="AF64" s="39"/>
      <c r="AG64" s="39"/>
      <c r="AH64" s="39"/>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91"/>
      <c r="CO64" s="88"/>
      <c r="CP64" s="14"/>
      <c r="CQ64" s="88"/>
      <c r="CR64" s="14"/>
      <c r="CS64" s="88"/>
      <c r="CT64" s="14"/>
      <c r="CU64" s="88"/>
      <c r="CV64" s="88"/>
      <c r="CW64" s="88"/>
      <c r="CX64" s="88"/>
      <c r="CY64" s="88"/>
      <c r="CZ64" s="88"/>
      <c r="DA64" s="88"/>
      <c r="DB64" s="14"/>
      <c r="DC64" s="88"/>
      <c r="DD64" s="88"/>
      <c r="DE64" s="88"/>
      <c r="DF64" s="88"/>
      <c r="DG64" s="88"/>
      <c r="DH64" s="88"/>
    </row>
    <row r="65" spans="1:113" x14ac:dyDescent="0.25">
      <c r="A65" s="2" t="s">
        <v>215</v>
      </c>
      <c r="B65" s="309"/>
      <c r="C65" s="309"/>
      <c r="D65" s="309"/>
      <c r="E65" s="49">
        <v>1785</v>
      </c>
      <c r="F65" s="14">
        <f>E65+F55</f>
        <v>2776.25</v>
      </c>
      <c r="G65" s="14">
        <f>F65+G55</f>
        <v>1130.8499999999999</v>
      </c>
      <c r="H65" s="14">
        <f>G65+H55</f>
        <v>905.64999999999986</v>
      </c>
      <c r="I65" s="39">
        <v>1512</v>
      </c>
      <c r="J65" s="39">
        <v>1282</v>
      </c>
      <c r="K65" s="39">
        <v>2098</v>
      </c>
      <c r="L65" s="39">
        <v>2478</v>
      </c>
      <c r="M65" s="39">
        <v>2384</v>
      </c>
      <c r="N65" s="39">
        <v>2325</v>
      </c>
      <c r="O65" s="39">
        <v>3001</v>
      </c>
      <c r="P65" s="39">
        <v>3100</v>
      </c>
      <c r="Q65" s="39">
        <v>3323</v>
      </c>
      <c r="R65" s="39">
        <v>2998</v>
      </c>
      <c r="S65" s="39">
        <v>4384</v>
      </c>
      <c r="T65" s="39">
        <v>8999</v>
      </c>
      <c r="U65" s="39">
        <v>4315</v>
      </c>
      <c r="V65" s="39">
        <v>3419</v>
      </c>
      <c r="W65" s="39">
        <v>5123</v>
      </c>
      <c r="X65" s="39">
        <v>4308</v>
      </c>
      <c r="Y65" s="39">
        <v>4907</v>
      </c>
      <c r="Z65" s="39">
        <v>6456</v>
      </c>
      <c r="AA65" s="39">
        <v>5108</v>
      </c>
      <c r="AB65" s="39">
        <v>6038</v>
      </c>
      <c r="AC65" s="39">
        <v>8903</v>
      </c>
      <c r="AD65" s="39">
        <v>7104</v>
      </c>
      <c r="AE65" s="39">
        <v>6252</v>
      </c>
      <c r="AF65" s="39">
        <v>7201</v>
      </c>
      <c r="AG65" s="39">
        <v>8079</v>
      </c>
      <c r="AH65" s="49">
        <v>12082</v>
      </c>
      <c r="AI65" s="49">
        <v>11552</v>
      </c>
      <c r="AJ65" s="49">
        <v>9637</v>
      </c>
      <c r="AK65" s="49">
        <v>10019</v>
      </c>
      <c r="AL65" s="49">
        <v>11076</v>
      </c>
      <c r="AM65" s="49">
        <v>13877</v>
      </c>
      <c r="AN65" s="49">
        <v>15979</v>
      </c>
      <c r="AO65" s="49">
        <v>19079</v>
      </c>
      <c r="AP65" s="49">
        <v>23618</v>
      </c>
      <c r="AQ65" s="49">
        <v>21045</v>
      </c>
      <c r="AR65" s="49">
        <v>11617</v>
      </c>
      <c r="AS65" s="49">
        <v>17576</v>
      </c>
      <c r="AT65" s="49">
        <v>19513</v>
      </c>
      <c r="AU65" s="49">
        <v>16186</v>
      </c>
      <c r="AV65" s="49">
        <v>14496</v>
      </c>
      <c r="AW65" s="49">
        <v>16601</v>
      </c>
      <c r="AX65" s="49">
        <v>14886</v>
      </c>
      <c r="AY65" s="49">
        <v>12681</v>
      </c>
      <c r="AZ65" s="49">
        <v>14308</v>
      </c>
      <c r="BA65" s="49">
        <v>14681</v>
      </c>
      <c r="BB65" s="49">
        <v>11551</v>
      </c>
      <c r="BC65" s="49">
        <v>28785</v>
      </c>
      <c r="BD65" s="49">
        <v>36890</v>
      </c>
      <c r="BE65" s="49">
        <v>41862</v>
      </c>
      <c r="BF65" s="49">
        <v>32307</v>
      </c>
      <c r="BG65" s="49">
        <v>32045</v>
      </c>
      <c r="BH65" s="49">
        <v>43852</v>
      </c>
      <c r="BI65" s="49">
        <v>43889</v>
      </c>
      <c r="BJ65" s="49">
        <v>28750</v>
      </c>
      <c r="BK65" s="49">
        <v>12005</v>
      </c>
      <c r="BL65" s="49">
        <v>10187</v>
      </c>
      <c r="BM65" s="49">
        <v>35873</v>
      </c>
      <c r="BN65" s="14">
        <f t="shared" ref="BN65:BQ65" si="295">BM65+BN55</f>
        <v>49729.270637092442</v>
      </c>
      <c r="BO65" s="14">
        <f t="shared" si="295"/>
        <v>49112.436666404574</v>
      </c>
      <c r="BP65" s="14">
        <f t="shared" si="295"/>
        <v>45071.629750489039</v>
      </c>
      <c r="BQ65" s="14">
        <f t="shared" si="295"/>
        <v>57638.502008221811</v>
      </c>
      <c r="BR65" s="14">
        <f>BQ65+BR55</f>
        <v>60147.468376193152</v>
      </c>
      <c r="BS65" s="14">
        <f t="shared" ref="BS65" si="296">BR65+BS55</f>
        <v>59882.165624542613</v>
      </c>
      <c r="BT65" s="14">
        <f t="shared" ref="BT65" si="297">BS65+BT55</f>
        <v>54181.674150044142</v>
      </c>
      <c r="BU65" s="14">
        <f t="shared" ref="BU65" si="298">BT65+BU55</f>
        <v>72025.956204859904</v>
      </c>
      <c r="BV65" s="14">
        <f t="shared" ref="BV65" si="299">BU65+BV55</f>
        <v>71261.193609217167</v>
      </c>
      <c r="BW65" s="14">
        <f t="shared" ref="BW65" si="300">BV65+BW55</f>
        <v>75928.111017552437</v>
      </c>
      <c r="BX65" s="14">
        <f t="shared" ref="BX65" si="301">BW65+BX55</f>
        <v>72724.589277493724</v>
      </c>
      <c r="BY65" s="14">
        <f t="shared" ref="BY65" si="302">BX65+BY55</f>
        <v>98155.001036118716</v>
      </c>
      <c r="BZ65" s="14">
        <f t="shared" ref="BZ65" si="303">BY65+BZ55</f>
        <v>93499.826337911261</v>
      </c>
      <c r="CA65" s="14">
        <f t="shared" ref="CA65" si="304">BZ65+CA55</f>
        <v>103708.86901558188</v>
      </c>
      <c r="CB65" s="14">
        <f t="shared" ref="CB65" si="305">CA65+CB55</f>
        <v>104019.869964514</v>
      </c>
      <c r="CC65" s="14">
        <f t="shared" ref="CC65" si="306">CB65+CC55</f>
        <v>139309.31536672599</v>
      </c>
      <c r="CD65" s="14">
        <f t="shared" ref="CD65" si="307">CC65+CD55</f>
        <v>129379.91577628889</v>
      </c>
      <c r="CE65" s="14">
        <f t="shared" ref="CE65" si="308">CD65+CE55</f>
        <v>145367.73539176621</v>
      </c>
      <c r="CF65" s="14">
        <f t="shared" ref="CF65" si="309">CE65+CF55</f>
        <v>149638.72883146547</v>
      </c>
      <c r="CG65" s="14">
        <f t="shared" ref="CG65" si="310">CF65+CG55</f>
        <v>194908.69466557633</v>
      </c>
      <c r="CH65" s="14">
        <f t="shared" ref="CH65" si="311">CG65+CH55</f>
        <v>177057.68004782978</v>
      </c>
      <c r="CI65" s="14">
        <f t="shared" ref="CI65" si="312">CH65+CI55</f>
        <v>200486.11818397246</v>
      </c>
      <c r="CJ65" s="14">
        <f t="shared" ref="CJ65" si="313">CI65+CJ55</f>
        <v>210856.97038345967</v>
      </c>
      <c r="CK65" s="14">
        <f t="shared" ref="CK65" si="314">CJ65+CK55</f>
        <v>267387.26668820524</v>
      </c>
      <c r="CL65" s="14"/>
      <c r="CM65" s="88">
        <f>E65</f>
        <v>1785</v>
      </c>
      <c r="CN65" s="14">
        <f>I65</f>
        <v>1512</v>
      </c>
      <c r="CO65" s="88">
        <f>M65</f>
        <v>2384</v>
      </c>
      <c r="CP65" s="14">
        <f>Q65</f>
        <v>3323</v>
      </c>
      <c r="CQ65" s="88">
        <f>U65</f>
        <v>4315</v>
      </c>
      <c r="CR65" s="14">
        <f>Y65</f>
        <v>4907</v>
      </c>
      <c r="CS65" s="88">
        <f>AC65</f>
        <v>8903</v>
      </c>
      <c r="CT65" s="14">
        <f>AG65</f>
        <v>8079</v>
      </c>
      <c r="CU65" s="88">
        <f>AK65</f>
        <v>10019</v>
      </c>
      <c r="CV65" s="88">
        <f>AO65</f>
        <v>19079</v>
      </c>
      <c r="CW65" s="88">
        <f>AS65</f>
        <v>17576</v>
      </c>
      <c r="CX65" s="88">
        <f>AW65</f>
        <v>16601</v>
      </c>
      <c r="CY65" s="88">
        <f>BA65</f>
        <v>14681</v>
      </c>
      <c r="CZ65" s="88">
        <f>BE65</f>
        <v>41862</v>
      </c>
      <c r="DA65" s="88">
        <f>BI65</f>
        <v>43889</v>
      </c>
      <c r="DB65" s="14">
        <f>BM65</f>
        <v>35873</v>
      </c>
      <c r="DC65" s="88">
        <f>BQ65</f>
        <v>57638.502008221811</v>
      </c>
      <c r="DD65" s="88">
        <f>BU65</f>
        <v>72025.956204859904</v>
      </c>
      <c r="DE65" s="88">
        <f>BY65</f>
        <v>98155.001036118716</v>
      </c>
      <c r="DF65" s="88">
        <f>CC65</f>
        <v>139309.31536672599</v>
      </c>
      <c r="DG65" s="88">
        <f>CG65</f>
        <v>194908.69466557633</v>
      </c>
      <c r="DH65" s="88">
        <f>CK65</f>
        <v>267387.26668820524</v>
      </c>
    </row>
    <row r="66" spans="1:113" x14ac:dyDescent="0.25">
      <c r="A66" s="2"/>
      <c r="B66" s="9"/>
      <c r="C66" s="9"/>
      <c r="D66" s="9"/>
      <c r="E66" s="49"/>
      <c r="F66" s="14"/>
      <c r="G66" s="14"/>
      <c r="H66" s="14"/>
      <c r="I66" s="39"/>
      <c r="J66" s="39"/>
      <c r="K66" s="39"/>
      <c r="L66" s="39"/>
      <c r="M66" s="39"/>
      <c r="N66" s="39"/>
      <c r="O66" s="39"/>
      <c r="P66" s="39"/>
      <c r="Q66" s="39"/>
      <c r="R66" s="39"/>
      <c r="S66" s="39"/>
      <c r="T66" s="39"/>
      <c r="U66" s="39"/>
      <c r="V66" s="39"/>
      <c r="W66" s="39"/>
      <c r="X66" s="39"/>
      <c r="Y66" s="39"/>
      <c r="Z66" s="39"/>
      <c r="AA66" s="39"/>
      <c r="AB66" s="39"/>
      <c r="AC66" s="39"/>
      <c r="AD66" s="39"/>
      <c r="AE66" s="39"/>
      <c r="AF66" s="39"/>
      <c r="AG66" s="3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91"/>
      <c r="CO66" s="91"/>
      <c r="CQ66" s="91"/>
      <c r="CS66" s="91"/>
      <c r="CU66" s="91"/>
      <c r="CV66" s="91"/>
      <c r="CW66" s="91"/>
      <c r="CX66" s="91"/>
      <c r="CY66" s="91"/>
      <c r="CZ66" s="91"/>
      <c r="DA66" s="91"/>
      <c r="DC66" s="91"/>
      <c r="DD66" s="91"/>
      <c r="DE66" s="91"/>
      <c r="DF66" s="91"/>
      <c r="DG66" s="91"/>
      <c r="DH66" s="91"/>
    </row>
    <row r="67" spans="1:113" x14ac:dyDescent="0.25">
      <c r="A67" s="1" t="s">
        <v>131</v>
      </c>
      <c r="B67" s="36">
        <v>0</v>
      </c>
      <c r="C67" s="36">
        <v>0</v>
      </c>
      <c r="D67" s="36">
        <v>0</v>
      </c>
      <c r="E67" s="36">
        <v>0</v>
      </c>
      <c r="F67" s="36">
        <v>51</v>
      </c>
      <c r="G67" s="36">
        <v>72</v>
      </c>
      <c r="H67" s="36">
        <v>97</v>
      </c>
      <c r="I67" s="36">
        <v>103</v>
      </c>
      <c r="J67" s="36">
        <v>110</v>
      </c>
      <c r="K67" s="36">
        <v>139</v>
      </c>
      <c r="L67" s="36">
        <v>176</v>
      </c>
      <c r="M67" s="36">
        <v>224</v>
      </c>
      <c r="N67" s="36">
        <v>200</v>
      </c>
      <c r="O67" s="36">
        <v>194</v>
      </c>
      <c r="P67" s="36">
        <v>237</v>
      </c>
      <c r="Q67" s="36">
        <v>235</v>
      </c>
      <c r="R67" s="36">
        <v>223</v>
      </c>
      <c r="S67" s="36">
        <v>216</v>
      </c>
      <c r="T67" s="36">
        <v>230</v>
      </c>
      <c r="U67" s="36">
        <v>255.8</v>
      </c>
      <c r="V67" s="36">
        <v>278</v>
      </c>
      <c r="W67" s="36">
        <v>279</v>
      </c>
      <c r="X67" s="36">
        <v>306</v>
      </c>
      <c r="Y67" s="36">
        <v>352</v>
      </c>
      <c r="Z67" s="36">
        <v>372</v>
      </c>
      <c r="AA67" s="36">
        <v>392</v>
      </c>
      <c r="AB67" s="36">
        <v>396</v>
      </c>
      <c r="AC67" s="36">
        <v>431</v>
      </c>
      <c r="AD67" s="13">
        <f t="shared" ref="AD67:BQ67" si="315">AD5</f>
        <v>671</v>
      </c>
      <c r="AE67" s="13">
        <f t="shared" si="315"/>
        <v>728</v>
      </c>
      <c r="AF67" s="13">
        <f t="shared" si="315"/>
        <v>773</v>
      </c>
      <c r="AG67" s="13">
        <f t="shared" si="315"/>
        <v>853</v>
      </c>
      <c r="AH67" s="13">
        <f t="shared" si="315"/>
        <v>949</v>
      </c>
      <c r="AI67" s="13">
        <f t="shared" si="315"/>
        <v>1034</v>
      </c>
      <c r="AJ67" s="13">
        <f t="shared" si="315"/>
        <v>1107</v>
      </c>
      <c r="AK67" s="13">
        <f t="shared" si="315"/>
        <v>1225</v>
      </c>
      <c r="AL67" s="13">
        <f t="shared" si="315"/>
        <v>1355</v>
      </c>
      <c r="AM67" s="13">
        <f t="shared" si="315"/>
        <v>1502</v>
      </c>
      <c r="AN67" s="13">
        <f t="shared" si="315"/>
        <v>1416</v>
      </c>
      <c r="AO67" s="13">
        <f t="shared" si="315"/>
        <v>1468</v>
      </c>
      <c r="AP67" s="13">
        <f t="shared" si="315"/>
        <v>1597</v>
      </c>
      <c r="AQ67" s="13">
        <f t="shared" si="315"/>
        <v>1704</v>
      </c>
      <c r="AR67" s="13">
        <f t="shared" si="315"/>
        <v>1698</v>
      </c>
      <c r="AS67" s="13">
        <f t="shared" si="315"/>
        <v>1863</v>
      </c>
      <c r="AT67" s="13">
        <f t="shared" si="315"/>
        <v>1972</v>
      </c>
      <c r="AU67" s="13">
        <f t="shared" si="315"/>
        <v>1985</v>
      </c>
      <c r="AV67" s="13">
        <f t="shared" si="315"/>
        <v>1995</v>
      </c>
      <c r="AW67" s="13">
        <f t="shared" si="315"/>
        <v>2014</v>
      </c>
      <c r="AX67" s="13">
        <f t="shared" si="315"/>
        <v>2156</v>
      </c>
      <c r="AY67" s="13">
        <f t="shared" si="315"/>
        <v>1979</v>
      </c>
      <c r="AZ67" s="13">
        <f t="shared" si="315"/>
        <v>2175</v>
      </c>
      <c r="BA67" s="13">
        <f t="shared" si="315"/>
        <v>2376</v>
      </c>
      <c r="BB67" s="13">
        <f t="shared" si="315"/>
        <v>2524</v>
      </c>
      <c r="BC67" s="13">
        <f t="shared" si="315"/>
        <v>2623</v>
      </c>
      <c r="BD67" s="13">
        <f t="shared" si="315"/>
        <v>2858</v>
      </c>
      <c r="BE67" s="13">
        <f t="shared" si="315"/>
        <v>3172</v>
      </c>
      <c r="BF67" s="13">
        <f t="shared" ref="BF67:BG67" si="316">BF5</f>
        <v>3374</v>
      </c>
      <c r="BG67" s="13">
        <f t="shared" si="316"/>
        <v>3637</v>
      </c>
      <c r="BH67" s="13">
        <f t="shared" ref="BH67:BI67" si="317">BH5</f>
        <v>4027</v>
      </c>
      <c r="BI67" s="13">
        <f t="shared" si="317"/>
        <v>4460</v>
      </c>
      <c r="BJ67" s="13">
        <f t="shared" ref="BJ67:BK67" si="318">BJ5</f>
        <v>3900</v>
      </c>
      <c r="BK67" s="13">
        <f t="shared" si="318"/>
        <v>4342</v>
      </c>
      <c r="BL67" s="13">
        <f t="shared" ref="BL67:BM67" si="319">BL5</f>
        <v>4963</v>
      </c>
      <c r="BM67" s="13">
        <f t="shared" si="319"/>
        <v>5411</v>
      </c>
      <c r="BN67" s="13">
        <f t="shared" si="315"/>
        <v>9509.3454226483009</v>
      </c>
      <c r="BO67" s="13">
        <f t="shared" si="315"/>
        <v>9599.8064393953027</v>
      </c>
      <c r="BP67" s="13">
        <f t="shared" si="315"/>
        <v>9531.0491214839531</v>
      </c>
      <c r="BQ67" s="13">
        <f t="shared" si="315"/>
        <v>9609.0956224969632</v>
      </c>
      <c r="BR67" s="13">
        <f>BR5</f>
        <v>14235.554933885802</v>
      </c>
      <c r="BS67" s="13">
        <f t="shared" ref="BS67:BU67" si="320">BS5</f>
        <v>14370.975692733207</v>
      </c>
      <c r="BT67" s="13">
        <f t="shared" si="320"/>
        <v>14268.045519021935</v>
      </c>
      <c r="BU67" s="13">
        <f t="shared" si="320"/>
        <v>14384.881663171471</v>
      </c>
      <c r="BV67" s="13">
        <f t="shared" ref="BV67:CC67" si="321">BV5</f>
        <v>19416.835974378231</v>
      </c>
      <c r="BW67" s="13">
        <f t="shared" si="321"/>
        <v>19601.54550444417</v>
      </c>
      <c r="BX67" s="13">
        <f t="shared" si="321"/>
        <v>19461.152080440115</v>
      </c>
      <c r="BY67" s="13">
        <f t="shared" si="321"/>
        <v>19620.512797838655</v>
      </c>
      <c r="BZ67" s="13">
        <f t="shared" si="321"/>
        <v>24655.43341993108</v>
      </c>
      <c r="CA67" s="13">
        <f t="shared" si="321"/>
        <v>24889.976963821391</v>
      </c>
      <c r="CB67" s="13">
        <f t="shared" si="321"/>
        <v>24711.705863282881</v>
      </c>
      <c r="CC67" s="13">
        <f t="shared" si="321"/>
        <v>24914.061569575955</v>
      </c>
      <c r="CD67" s="13">
        <f t="shared" ref="CD67:CG67" si="322">CD5</f>
        <v>29476.254605787013</v>
      </c>
      <c r="CE67" s="13">
        <f t="shared" si="322"/>
        <v>29756.65791884602</v>
      </c>
      <c r="CF67" s="13">
        <f t="shared" si="322"/>
        <v>29543.529872835716</v>
      </c>
      <c r="CG67" s="13">
        <f t="shared" si="322"/>
        <v>29785.451733142858</v>
      </c>
      <c r="CH67" s="13">
        <f t="shared" ref="CH67:CK67" si="323">CH5</f>
        <v>33056.913609926283</v>
      </c>
      <c r="CI67" s="13">
        <f t="shared" si="323"/>
        <v>33371.379210108367</v>
      </c>
      <c r="CJ67" s="13">
        <f t="shared" si="323"/>
        <v>33132.361210737727</v>
      </c>
      <c r="CK67" s="13">
        <f t="shared" si="323"/>
        <v>33403.670783255657</v>
      </c>
      <c r="CL67" s="13"/>
      <c r="CM67" s="92">
        <f>SUM(B67:E67)</f>
        <v>0</v>
      </c>
      <c r="CN67" s="13">
        <f t="shared" ref="CN67" si="324">SUM(F67:I67)</f>
        <v>323</v>
      </c>
      <c r="CO67" s="92">
        <f t="shared" ref="CO67" si="325">SUM(J67:M67)</f>
        <v>649</v>
      </c>
      <c r="CP67" s="13">
        <f t="shared" ref="CP67" si="326">SUM(N67:Q67)</f>
        <v>866</v>
      </c>
      <c r="CQ67" s="92">
        <f t="shared" ref="CQ67" si="327">SUM(R67:U67)</f>
        <v>924.8</v>
      </c>
      <c r="CR67" s="13">
        <f t="shared" ref="CR67" si="328">SUM(V67:Y67)</f>
        <v>1215</v>
      </c>
      <c r="CS67" s="92">
        <f t="shared" ref="CS67" si="329">SUM(Z67:AC67)</f>
        <v>1591</v>
      </c>
      <c r="CT67" s="13">
        <f t="shared" ref="CT67" si="330">SUM(AD67:AG67)</f>
        <v>3025</v>
      </c>
      <c r="CU67" s="92">
        <f t="shared" ref="CU67" si="331">SUM(AH67:AK67)</f>
        <v>4315</v>
      </c>
      <c r="CV67" s="92">
        <f t="shared" ref="CV67" si="332">SUM(AL67:AO67)</f>
        <v>5741</v>
      </c>
      <c r="CW67" s="92">
        <f t="shared" ref="CW67" si="333">SUM(AP67:AS67)</f>
        <v>6862</v>
      </c>
      <c r="CX67" s="92">
        <f t="shared" ref="CX67" si="334">SUM(AT67:AW67)</f>
        <v>7966</v>
      </c>
      <c r="CY67" s="92">
        <f t="shared" ref="CY67" si="335">SUM(AX67:BA67)</f>
        <v>8686</v>
      </c>
      <c r="CZ67" s="92">
        <f t="shared" ref="CZ67" si="336">SUM(BB67:BE67)</f>
        <v>11177</v>
      </c>
      <c r="DA67" s="92">
        <f t="shared" ref="DA67" si="337">SUM(BF67:BI67)</f>
        <v>15498</v>
      </c>
      <c r="DB67" s="13">
        <f t="shared" ref="DB67" si="338">SUM(BJ67:BM67)</f>
        <v>18616</v>
      </c>
      <c r="DC67" s="92">
        <f t="shared" ref="DC67" si="339">SUM(BN67:BQ67)</f>
        <v>38249.296606024523</v>
      </c>
      <c r="DD67" s="92">
        <f>SUM(BR67:BU67)</f>
        <v>57259.457808812418</v>
      </c>
      <c r="DE67" s="92">
        <f t="shared" ref="DE67" si="340">SUM(BV67:BY67)</f>
        <v>78100.046357101164</v>
      </c>
      <c r="DF67" s="92">
        <f t="shared" ref="DF67" si="341">SUM(BZ67:CC67)</f>
        <v>99171.177816611307</v>
      </c>
      <c r="DG67" s="92">
        <f>SUM(CD67:CG67)</f>
        <v>118561.89413061162</v>
      </c>
      <c r="DH67" s="92">
        <f>SUM(CH67:CK67)</f>
        <v>132964.32481402805</v>
      </c>
    </row>
    <row r="68" spans="1:113" ht="12" x14ac:dyDescent="0.3">
      <c r="A68" s="3" t="s">
        <v>132</v>
      </c>
      <c r="B68" s="16">
        <f>B67/'Income Statement'!B$157</f>
        <v>0</v>
      </c>
      <c r="C68" s="16">
        <f>C67/'Income Statement'!C$157</f>
        <v>0</v>
      </c>
      <c r="D68" s="16">
        <f>D67/'Income Statement'!D$157</f>
        <v>0</v>
      </c>
      <c r="E68" s="16">
        <f>E67/'Income Statement'!E$157</f>
        <v>0</v>
      </c>
      <c r="F68" s="16">
        <f>F67/'Income Statement'!F$157</f>
        <v>6.974358974358974E-2</v>
      </c>
      <c r="G68" s="16">
        <f>G67/'Income Statement'!G$157</f>
        <v>8.0482897384305849E-2</v>
      </c>
      <c r="H68" s="16">
        <f>H67/'Income Statement'!H$157</f>
        <v>0.10167714884696016</v>
      </c>
      <c r="I68" s="16">
        <f>I67/'Income Statement'!I$157</f>
        <v>9.1069849690539342E-2</v>
      </c>
      <c r="J68" s="16">
        <f>J67/'Income Statement'!J$157</f>
        <v>0.10398941198714313</v>
      </c>
      <c r="K68" s="16">
        <f>K67/'Income Statement'!K$157</f>
        <v>0.11742622000773831</v>
      </c>
      <c r="L68" s="16">
        <f>L67/'Income Statement'!L$157</f>
        <v>0.13944702914442908</v>
      </c>
      <c r="M68" s="16">
        <f>M67/'Income Statement'!M$157</f>
        <v>0.14132492113564668</v>
      </c>
      <c r="N68" s="16">
        <f>N67/'Income Statement'!N$157</f>
        <v>0.13717421124828533</v>
      </c>
      <c r="O68" s="16">
        <f>O67/'Income Statement'!O$157</f>
        <v>0.10700496414782129</v>
      </c>
      <c r="P68" s="16">
        <f>P67/'Income Statement'!P$157</f>
        <v>0.11755952380952381</v>
      </c>
      <c r="Q68" s="16">
        <f>Q67/'Income Statement'!Q$157</f>
        <v>9.0909090909090912E-2</v>
      </c>
      <c r="R68" s="16">
        <f>R67/'Income Statement'!R$157</f>
        <v>8.9128697042366103E-2</v>
      </c>
      <c r="S68" s="16">
        <f>S67/'Income Statement'!S$157</f>
        <v>7.422680412371134E-2</v>
      </c>
      <c r="T68" s="16">
        <f>T67/'Income Statement'!T$157</f>
        <v>7.1807680299719012E-2</v>
      </c>
      <c r="U68" s="16">
        <f>U67/'Income Statement'!U$157</f>
        <v>6.6424305375227213E-2</v>
      </c>
      <c r="V68" s="16">
        <f>V67/'Income Statement'!V$157</f>
        <v>7.8464578041208016E-2</v>
      </c>
      <c r="W68" s="16">
        <f>W67/'Income Statement'!W$157</f>
        <v>6.9025235032162291E-2</v>
      </c>
      <c r="X68" s="16">
        <f>X67/'Income Statement'!X$157</f>
        <v>6.7984892246167522E-2</v>
      </c>
      <c r="Y68" s="16">
        <f>Y67/'Income Statement'!Y$157</f>
        <v>6.0263653483992465E-2</v>
      </c>
      <c r="Z68" s="16">
        <f>Z67/'Income Statement'!Z$157</f>
        <v>6.9119286510590863E-2</v>
      </c>
      <c r="AA68" s="16">
        <f>AA67/'Income Statement'!AA$157</f>
        <v>6.0907395898073334E-2</v>
      </c>
      <c r="AB68" s="16">
        <f>AB67/'Income Statement'!AB$157</f>
        <v>5.6482670089858793E-2</v>
      </c>
      <c r="AC68" s="16">
        <f>AC67/'Income Statement'!AC$157</f>
        <v>4.8927233511181743E-2</v>
      </c>
      <c r="AD68" s="16">
        <f>AD67/'Income Statement'!AD$157</f>
        <v>8.3540836653386449E-2</v>
      </c>
      <c r="AE68" s="16">
        <f>AE67/'Income Statement'!AE$157</f>
        <v>7.8103207810320777E-2</v>
      </c>
      <c r="AF68" s="16">
        <f>AF67/'Income Statement'!AF$157</f>
        <v>7.4845081332300542E-2</v>
      </c>
      <c r="AG68" s="16">
        <f>AG67/'Income Statement'!AG$157</f>
        <v>6.5757015109466549E-2</v>
      </c>
      <c r="AH68" s="16">
        <f>AH67/'Income Statement'!AH$157</f>
        <v>7.930803944509443E-2</v>
      </c>
      <c r="AI68" s="16">
        <f>AI67/'Income Statement'!AI$157</f>
        <v>7.8149799712795703E-2</v>
      </c>
      <c r="AJ68" s="16">
        <f>AJ67/'Income Statement'!AJ$157</f>
        <v>8.064398630436366E-2</v>
      </c>
      <c r="AK68" s="16">
        <f>AK67/'Income Statement'!AK$157</f>
        <v>7.2425209885302114E-2</v>
      </c>
      <c r="AL68" s="16">
        <f>AL67/'Income Statement'!AL$157</f>
        <v>8.9871990449028327E-2</v>
      </c>
      <c r="AM68" s="16">
        <f>AM67/'Income Statement'!AM$157</f>
        <v>8.8952059459299404E-2</v>
      </c>
      <c r="AN68" s="16">
        <f>AN67/'Income Statement'!AN$157</f>
        <v>8.0217539089055059E-2</v>
      </c>
      <c r="AO68" s="16">
        <f>AO67/'Income Statement'!AO$157</f>
        <v>6.9632862157290573E-2</v>
      </c>
      <c r="AP68" s="16">
        <f>AP67/'Income Statement'!AP$157</f>
        <v>9.0037774144443819E-2</v>
      </c>
      <c r="AQ68" s="16">
        <f>AQ67/'Income Statement'!AQ$157</f>
        <v>9.1186386257826296E-2</v>
      </c>
      <c r="AR68" s="16">
        <f>AR67/'Income Statement'!AR$157</f>
        <v>7.9087098276665116E-2</v>
      </c>
      <c r="AS68" s="16">
        <f>AS67/'Income Statement'!AS$157</f>
        <v>6.6365061271017378E-2</v>
      </c>
      <c r="AT68" s="16">
        <f>AT67/'Income Statement'!AT$157</f>
        <v>7.5350578885025415E-2</v>
      </c>
      <c r="AU68" s="16">
        <f>AU67/'Income Statement'!AU$157</f>
        <v>6.8267015166626546E-2</v>
      </c>
      <c r="AV68" s="16">
        <f>AV67/'Income Statement'!AV$157</f>
        <v>6.8769389865563593E-2</v>
      </c>
      <c r="AW68" s="16">
        <f>AW67/'Income Statement'!AW$157</f>
        <v>5.981408333580826E-2</v>
      </c>
      <c r="AX68" s="16">
        <f>AX67/'Income Statement'!AX$157</f>
        <v>7.725383402608571E-2</v>
      </c>
      <c r="AY68" s="16">
        <f>AY67/'Income Statement'!AY$157</f>
        <v>6.866282700714732E-2</v>
      </c>
      <c r="AZ68" s="16">
        <f>AZ67/'Income Statement'!AZ$157</f>
        <v>7.8480190517428008E-2</v>
      </c>
      <c r="BA68" s="16">
        <f>BA67/'Income Statement'!BA$157</f>
        <v>7.3869112389242972E-2</v>
      </c>
      <c r="BB68" s="16">
        <f>BB67/'Income Statement'!BB$157</f>
        <v>8.8113108744981669E-2</v>
      </c>
      <c r="BC68" s="16">
        <f>BC67/'Income Statement'!BC$157</f>
        <v>8.1971311603487612E-2</v>
      </c>
      <c r="BD68" s="16">
        <f>BD67/'Income Statement'!BD$157</f>
        <v>8.369940842265565E-2</v>
      </c>
      <c r="BE68" s="16">
        <f>BE67/'Income Statement'!BE$157</f>
        <v>7.9080551469671662E-2</v>
      </c>
      <c r="BF68" s="16">
        <f>BF67/'Income Statement'!BF$157</f>
        <v>9.2552461939377315E-2</v>
      </c>
      <c r="BG68" s="16">
        <f>BG67/'Income Statement'!BG$157</f>
        <v>9.3086944280924469E-2</v>
      </c>
      <c r="BH68" s="16">
        <f>BH67/'Income Statement'!BH$157</f>
        <v>9.9214072778338963E-2</v>
      </c>
      <c r="BI68" s="16">
        <f>BI67/'Income Statement'!BI$157</f>
        <v>9.2177327684199645E-2</v>
      </c>
      <c r="BJ68" s="16">
        <f>BJ67/'Income Statement'!BJ$157</f>
        <v>9.2168076759464951E-2</v>
      </c>
      <c r="BK68" s="16">
        <f>BK67/'Income Statement'!BK$157</f>
        <v>9.1379745769845949E-2</v>
      </c>
      <c r="BL68" s="16">
        <f>BL67/'Income Statement'!BL$157</f>
        <v>9.6854143085749966E-2</v>
      </c>
      <c r="BM68" s="16">
        <f>BM67/'Income Statement'!BM$157</f>
        <v>9.0344447598216818E-2</v>
      </c>
      <c r="BN68" s="16">
        <f>BN67/'Income Statement'!BN$157</f>
        <v>0.1700776727667819</v>
      </c>
      <c r="BO68" s="16">
        <f>BO67/'Income Statement'!BO$157</f>
        <v>0.16273280056583508</v>
      </c>
      <c r="BP68" s="16">
        <f>BP67/'Income Statement'!BP$157</f>
        <v>0.15175551488551287</v>
      </c>
      <c r="BQ68" s="16">
        <f>BQ67/'Income Statement'!BQ$157</f>
        <v>0.13091407362691404</v>
      </c>
      <c r="BR68" s="34">
        <f>BR67/'Income Statement'!BR$157</f>
        <v>0.21376951687863865</v>
      </c>
      <c r="BS68" s="34">
        <f>BS67/'Income Statement'!BS$157</f>
        <v>0.20453677907182977</v>
      </c>
      <c r="BT68" s="34">
        <f>BT67/'Income Statement'!BT$157</f>
        <v>0.1907322210000876</v>
      </c>
      <c r="BU68" s="34">
        <f>BU67/'Income Statement'!BU$157</f>
        <v>0.16451748071765462</v>
      </c>
      <c r="BV68" s="34">
        <f>BV67/'Income Statement'!BV$157</f>
        <v>0.25250629108562139</v>
      </c>
      <c r="BW68" s="34">
        <f>BW67/'Income Statement'!BW$157</f>
        <v>0.24159548072222403</v>
      </c>
      <c r="BX68" s="34">
        <f>BX67/'Income Statement'!BX$157</f>
        <v>0.22528060002034378</v>
      </c>
      <c r="BY68" s="34">
        <f>BY67/'Income Statement'!BY$157</f>
        <v>0.19427431906787054</v>
      </c>
      <c r="BZ68" s="34">
        <f>BZ67/'Income Statement'!BZ$157</f>
        <v>0.28377588346384908</v>
      </c>
      <c r="CA68" s="34">
        <f>CA67/'Income Statement'!CA$157</f>
        <v>0.27151380731203195</v>
      </c>
      <c r="CB68" s="34">
        <f>CB67/'Income Statement'!CB$157</f>
        <v>0.25317862466640645</v>
      </c>
      <c r="CC68" s="34">
        <f>CC67/'Income Statement'!CC$157</f>
        <v>0.21829241584139539</v>
      </c>
      <c r="CD68" s="34">
        <f>CD67/'Income Statement'!CD$157</f>
        <v>0.30569202832200371</v>
      </c>
      <c r="CE68" s="34">
        <f>CE67/'Income Statement'!CE$157</f>
        <v>0.29248206470687949</v>
      </c>
      <c r="CF68" s="34">
        <f>CF67/'Income Statement'!CF$157</f>
        <v>0.27272820429552569</v>
      </c>
      <c r="CG68" s="34">
        <f>CG67/'Income Statement'!CG$157</f>
        <v>0.23512202397125506</v>
      </c>
      <c r="CH68" s="34">
        <f>CH67/'Income Statement'!CH$157</f>
        <v>0.31337498952224763</v>
      </c>
      <c r="CI68" s="34">
        <f>CI67/'Income Statement'!CI$157</f>
        <v>0.29983062588066051</v>
      </c>
      <c r="CJ68" s="34">
        <f>CJ67/'Income Statement'!CJ$157</f>
        <v>0.27957563539437091</v>
      </c>
      <c r="CK68" s="34">
        <f>CK67/'Income Statement'!CK$157</f>
        <v>0.24101341936790532</v>
      </c>
      <c r="CL68" s="34"/>
      <c r="CM68" s="90">
        <f>CM67/'Income Statement'!CM$157</f>
        <v>0</v>
      </c>
      <c r="CN68" s="16">
        <f>CN67/'Income Statement'!CN$157</f>
        <v>8.7042052359971436E-2</v>
      </c>
      <c r="CO68" s="90">
        <f>CO67/'Income Statement'!CO$157</f>
        <v>0.12753873817220679</v>
      </c>
      <c r="CP68" s="16">
        <f>CP67/'Income Statement'!CP$157</f>
        <v>0.11001016260162602</v>
      </c>
      <c r="CQ68" s="90">
        <f>CQ67/'Income Statement'!CQ$157</f>
        <v>7.4185785336114224E-2</v>
      </c>
      <c r="CR68" s="16">
        <f>CR67/'Income Statement'!CR$157</f>
        <v>6.7774864729179443E-2</v>
      </c>
      <c r="CS68" s="90">
        <f>CS67/'Income Statement'!CS$157</f>
        <v>5.7565670453723135E-2</v>
      </c>
      <c r="CT68" s="16">
        <f>CT67/'Income Statement'!CT$157</f>
        <v>7.4410252625882467E-2</v>
      </c>
      <c r="CU68" s="90">
        <f>CU67/'Income Statement'!CU$157</f>
        <v>7.7277123106128442E-2</v>
      </c>
      <c r="CV68" s="90">
        <f>CV67/'Income Statement'!CV$157</f>
        <v>8.1206283196480725E-2</v>
      </c>
      <c r="CW68" s="90">
        <f>CW67/'Income Statement'!CW$157</f>
        <v>7.9822255310238927E-2</v>
      </c>
      <c r="CX68" s="90">
        <f>CX67/'Income Statement'!CX$157</f>
        <v>6.7549118537425054E-2</v>
      </c>
      <c r="CY68" s="90">
        <f>CY67/'Income Statement'!CY$157</f>
        <v>7.44882470478265E-2</v>
      </c>
      <c r="CZ68" s="90">
        <f>CZ67/'Income Statement'!CZ$157</f>
        <v>8.2853351717185192E-2</v>
      </c>
      <c r="DA68" s="90">
        <f>DA67/'Income Statement'!DA$157</f>
        <v>9.4212765957446806E-2</v>
      </c>
      <c r="DB68" s="16">
        <f>DB67/'Income Statement'!DB$157</f>
        <v>9.2633045555196178E-2</v>
      </c>
      <c r="DC68" s="90">
        <f>DC67/'Income Statement'!DC$157</f>
        <v>0.15232190685375774</v>
      </c>
      <c r="DD68" s="90">
        <f>DD67/'Income Statement'!DD$157</f>
        <v>0.19144072915703367</v>
      </c>
      <c r="DE68" s="90">
        <f>DE67/'Income Statement'!DE$157</f>
        <v>0.22610802829083326</v>
      </c>
      <c r="DF68" s="90">
        <f>DF67/'Income Statement'!DF$157</f>
        <v>0.25409482132852806</v>
      </c>
      <c r="DG68" s="90">
        <f>DG67/'Income Statement'!DG$157</f>
        <v>0.27370765925405516</v>
      </c>
      <c r="DH68" s="90">
        <f>DH67/'Income Statement'!DH$157</f>
        <v>0.2805783573186571</v>
      </c>
    </row>
    <row r="69" spans="1:113" x14ac:dyDescent="0.25">
      <c r="CM69" s="91"/>
      <c r="CO69" s="91"/>
      <c r="CQ69" s="91"/>
      <c r="CS69" s="91"/>
      <c r="CU69" s="91"/>
      <c r="CV69" s="91"/>
      <c r="CW69" s="91"/>
      <c r="CX69" s="88"/>
      <c r="CY69" s="88"/>
      <c r="CZ69" s="88"/>
      <c r="DA69" s="91"/>
      <c r="DC69" s="91"/>
      <c r="DD69" s="91"/>
      <c r="DE69" s="91"/>
      <c r="DF69" s="91"/>
      <c r="DG69" s="91"/>
      <c r="DH69" s="91"/>
    </row>
    <row r="70" spans="1:113" x14ac:dyDescent="0.25">
      <c r="A70" s="1" t="s">
        <v>82</v>
      </c>
      <c r="B70" s="13">
        <f>'Income Statement'!B216</f>
        <v>161.55000000000001</v>
      </c>
      <c r="C70" s="13">
        <f>'Income Statement'!C216</f>
        <v>218.05</v>
      </c>
      <c r="D70" s="13">
        <f>'Income Statement'!D216</f>
        <v>215.8</v>
      </c>
      <c r="E70" s="13">
        <f>'Income Statement'!E216</f>
        <v>436.54999999999995</v>
      </c>
      <c r="F70" s="13">
        <f>'Income Statement'!F216</f>
        <v>388.25</v>
      </c>
      <c r="G70" s="13">
        <f>'Income Statement'!G216</f>
        <v>406.59999999999991</v>
      </c>
      <c r="H70" s="13">
        <f>'Income Statement'!H216</f>
        <v>413.8</v>
      </c>
      <c r="I70" s="13">
        <f>'Income Statement'!I216</f>
        <v>547.79999999999995</v>
      </c>
      <c r="J70" s="13">
        <f>'Income Statement'!J216</f>
        <v>380.39999999999986</v>
      </c>
      <c r="K70" s="13">
        <f>'Income Statement'!K216</f>
        <v>-743.27800000000002</v>
      </c>
      <c r="L70" s="13">
        <f>'Income Statement'!L216</f>
        <v>377.12800000000016</v>
      </c>
      <c r="M70" s="13">
        <f>'Income Statement'!M216</f>
        <v>524</v>
      </c>
      <c r="N70" s="13">
        <f>'Income Statement'!N216</f>
        <v>373</v>
      </c>
      <c r="O70" s="13">
        <f>'Income Statement'!O216</f>
        <v>562</v>
      </c>
      <c r="P70" s="13">
        <f>'Income Statement'!P216</f>
        <v>736</v>
      </c>
      <c r="Q70" s="13">
        <f>'Income Statement'!Q216</f>
        <v>1133</v>
      </c>
      <c r="R70" s="13">
        <f>'Income Statement'!R216</f>
        <v>1075</v>
      </c>
      <c r="S70" s="13">
        <f>'Income Statement'!S216</f>
        <v>1390</v>
      </c>
      <c r="T70" s="13">
        <f>'Income Statement'!T216</f>
        <v>1397</v>
      </c>
      <c r="U70" s="13">
        <f>'Income Statement'!U216</f>
        <v>1132.8000000000002</v>
      </c>
      <c r="V70" s="13">
        <f>'Income Statement'!V216</f>
        <v>933</v>
      </c>
      <c r="W70" s="13">
        <f>'Income Statement'!W216</f>
        <v>1273</v>
      </c>
      <c r="X70" s="13">
        <f>'Income Statement'!X216</f>
        <v>1459</v>
      </c>
      <c r="Y70" s="13">
        <f>'Income Statement'!Y216</f>
        <v>2560</v>
      </c>
      <c r="Z70" s="13">
        <f>'Income Statement'!Z216</f>
        <v>2010</v>
      </c>
      <c r="AA70" s="13">
        <f>'Income Statement'!AA216</f>
        <v>2734</v>
      </c>
      <c r="AB70" s="13">
        <f>'Income Statement'!AB216</f>
        <v>3117</v>
      </c>
      <c r="AC70" s="13">
        <f>'Income Statement'!AC216</f>
        <v>4566</v>
      </c>
      <c r="AD70" s="13">
        <f>'Income Statement'!AD216</f>
        <v>3327</v>
      </c>
      <c r="AE70" s="13">
        <f>'Income Statement'!AE216</f>
        <v>4401</v>
      </c>
      <c r="AF70" s="13">
        <f>'Income Statement'!AF216</f>
        <v>5122</v>
      </c>
      <c r="AG70" s="13">
        <f>'Income Statement'!AG216</f>
        <v>7352</v>
      </c>
      <c r="AH70" s="13">
        <f>'Income Statement'!AH216</f>
        <v>5449</v>
      </c>
      <c r="AI70" s="13">
        <f>'Income Statement'!AI216</f>
        <v>5863</v>
      </c>
      <c r="AJ70" s="13">
        <f>'Income Statement'!AJ216</f>
        <v>5781</v>
      </c>
      <c r="AK70" s="13">
        <f>'Income Statement'!AK216</f>
        <v>7820</v>
      </c>
      <c r="AL70" s="13">
        <f>'Income Statement'!AL216</f>
        <v>3317</v>
      </c>
      <c r="AM70" s="13">
        <f>'Income Statement'!AM216</f>
        <v>4625.5</v>
      </c>
      <c r="AN70" s="13">
        <f>'Income Statement'!AN216</f>
        <v>7185</v>
      </c>
      <c r="AO70" s="13">
        <f>'Income Statement'!AO216</f>
        <v>8858</v>
      </c>
      <c r="AP70" s="13">
        <f>'Income Statement'!AP216</f>
        <v>5893</v>
      </c>
      <c r="AQ70" s="13">
        <f>'Income Statement'!AQ216</f>
        <v>5963</v>
      </c>
      <c r="AR70" s="13">
        <f>'Income Statement'!AR216</f>
        <v>8040</v>
      </c>
      <c r="AS70" s="13">
        <f>'Income Statement'!AS216</f>
        <v>12775</v>
      </c>
      <c r="AT70" s="13">
        <f>'Income Statement'!AT216</f>
        <v>11378</v>
      </c>
      <c r="AU70" s="13">
        <f>'Income Statement'!AU216</f>
        <v>12367</v>
      </c>
      <c r="AV70" s="13">
        <f>'Income Statement'!AV216</f>
        <v>10423</v>
      </c>
      <c r="AW70" s="13">
        <f>'Income Statement'!AW216</f>
        <v>12585</v>
      </c>
      <c r="AX70" s="13">
        <f>'Income Statement'!AX216</f>
        <v>8524</v>
      </c>
      <c r="AY70" s="13">
        <f>'Income Statement'!AY216</f>
        <v>8358</v>
      </c>
      <c r="AZ70" s="13">
        <f>'Income Statement'!AZ216</f>
        <v>5664</v>
      </c>
      <c r="BA70" s="13">
        <f>'Income Statement'!BA216</f>
        <v>6399</v>
      </c>
      <c r="BB70" s="13">
        <f>'Income Statement'!BB216</f>
        <v>7227</v>
      </c>
      <c r="BC70" s="13">
        <f>'Income Statement'!BC216</f>
        <v>9392</v>
      </c>
      <c r="BD70" s="13">
        <f>'Income Statement'!BD216</f>
        <v>13748</v>
      </c>
      <c r="BE70" s="13">
        <f>'Income Statement'!BE216</f>
        <v>16384</v>
      </c>
      <c r="BF70" s="13">
        <f>'Income Statement'!BF216</f>
        <v>13818</v>
      </c>
      <c r="BG70" s="13">
        <f>'Income Statement'!BG216</f>
        <v>14847</v>
      </c>
      <c r="BH70" s="13">
        <f>'Income Statement'!BH216</f>
        <v>17350</v>
      </c>
      <c r="BI70" s="13">
        <f>'Income Statement'!BI216</f>
        <v>23365</v>
      </c>
      <c r="BJ70" s="13">
        <f>'Income Statement'!BJ216</f>
        <v>17555</v>
      </c>
      <c r="BK70" s="13">
        <f>'Income Statement'!BK216</f>
        <v>20441</v>
      </c>
      <c r="BL70" s="13">
        <f>'Income Statement'!BL216</f>
        <v>20535</v>
      </c>
      <c r="BM70" s="13">
        <f>'Income Statement'!BM216</f>
        <v>24745</v>
      </c>
      <c r="BN70" s="13">
        <f>'Income Statement'!BN216</f>
        <v>17852.652917280804</v>
      </c>
      <c r="BO70" s="13">
        <f>'Income Statement'!BO216</f>
        <v>19421.45842804361</v>
      </c>
      <c r="BP70" s="13">
        <f>'Income Statement'!BP216</f>
        <v>21016.608611549706</v>
      </c>
      <c r="BQ70" s="13">
        <f>'Income Statement'!BQ216</f>
        <v>26471.482057207184</v>
      </c>
      <c r="BR70" s="13">
        <f>'Income Statement'!BR216</f>
        <v>21120.440264354889</v>
      </c>
      <c r="BS70" s="13">
        <f>'Income Statement'!BS216</f>
        <v>22923.976386462178</v>
      </c>
      <c r="BT70" s="13">
        <f>'Income Statement'!BT216</f>
        <v>24770.711358684341</v>
      </c>
      <c r="BU70" s="13">
        <f>'Income Statement'!BU216</f>
        <v>31016.442473984447</v>
      </c>
      <c r="BV70" s="13">
        <f>'Income Statement'!BV216</f>
        <v>23798.639820926546</v>
      </c>
      <c r="BW70" s="13">
        <f>'Income Statement'!BW216</f>
        <v>25801.951123770876</v>
      </c>
      <c r="BX70" s="13">
        <f>'Income Statement'!BX216</f>
        <v>27858.632668741644</v>
      </c>
      <c r="BY70" s="13">
        <f>'Income Statement'!BY216</f>
        <v>34780.538690810463</v>
      </c>
      <c r="BZ70" s="13">
        <f>'Income Statement'!BZ216</f>
        <v>26361.800882161446</v>
      </c>
      <c r="CA70" s="13">
        <f>'Income Statement'!CA216</f>
        <v>28552.46723390805</v>
      </c>
      <c r="CB70" s="13">
        <f>'Income Statement'!CB216</f>
        <v>30805.708975402638</v>
      </c>
      <c r="CC70" s="13">
        <f>'Income Statement'!CC216</f>
        <v>38363.238770258169</v>
      </c>
      <c r="CD70" s="13">
        <f>'Income Statement'!CD216</f>
        <v>29125.761476810054</v>
      </c>
      <c r="CE70" s="13">
        <f>'Income Statement'!CE216</f>
        <v>31508.309224932244</v>
      </c>
      <c r="CF70" s="13">
        <f>'Income Statement'!CF216</f>
        <v>33968.244101739372</v>
      </c>
      <c r="CG70" s="13">
        <f>'Income Statement'!CG216</f>
        <v>42172.283740365325</v>
      </c>
      <c r="CH70" s="13">
        <f>'Income Statement'!CH216</f>
        <v>32789.078822842028</v>
      </c>
      <c r="CI70" s="13">
        <f>'Income Statement'!CI216</f>
        <v>35408.377221156741</v>
      </c>
      <c r="CJ70" s="13">
        <f>'Income Statement'!CJ216</f>
        <v>38133.992297493503</v>
      </c>
      <c r="CK70" s="13">
        <f>'Income Statement'!CK216</f>
        <v>47134.364404933112</v>
      </c>
      <c r="CL70" s="13"/>
      <c r="CM70" s="92">
        <f>'Income Statement'!CM216</f>
        <v>1031.95</v>
      </c>
      <c r="CN70" s="13">
        <f>'Income Statement'!CN216</f>
        <v>1756.4499999999998</v>
      </c>
      <c r="CO70" s="92">
        <f>'Income Statement'!CO216</f>
        <v>538.25</v>
      </c>
      <c r="CP70" s="13">
        <f>'Income Statement'!CP216</f>
        <v>2804</v>
      </c>
      <c r="CQ70" s="92">
        <f>'Income Statement'!CQ216</f>
        <v>4994.8</v>
      </c>
      <c r="CR70" s="13">
        <f>'Income Statement'!CR216</f>
        <v>6225</v>
      </c>
      <c r="CS70" s="92">
        <f>'Income Statement'!CS216</f>
        <v>12427</v>
      </c>
      <c r="CT70" s="13">
        <f>'Income Statement'!CT216</f>
        <v>20202</v>
      </c>
      <c r="CU70" s="92">
        <f>'Income Statement'!CU216</f>
        <v>24913</v>
      </c>
      <c r="CV70" s="92">
        <f>'Income Statement'!CV216</f>
        <v>23985.5</v>
      </c>
      <c r="CW70" s="92">
        <f>'Income Statement'!CW216</f>
        <v>32671</v>
      </c>
      <c r="CX70" s="92">
        <f>'Income Statement'!CX216</f>
        <v>46753</v>
      </c>
      <c r="CY70" s="92">
        <f>'Income Statement'!CY216</f>
        <v>28945</v>
      </c>
      <c r="CZ70" s="92">
        <f>'Income Statement'!CZ216</f>
        <v>46751</v>
      </c>
      <c r="DA70" s="92">
        <f>'Income Statement'!DA216</f>
        <v>69380</v>
      </c>
      <c r="DB70" s="13">
        <f>'Income Statement'!DB216</f>
        <v>83276</v>
      </c>
      <c r="DC70" s="92">
        <f>'Income Statement'!DC216</f>
        <v>84762.202014081297</v>
      </c>
      <c r="DD70" s="92">
        <f>'Income Statement'!DD216</f>
        <v>99831.570483485848</v>
      </c>
      <c r="DE70" s="92">
        <f>'Income Statement'!DE216</f>
        <v>112239.76230424954</v>
      </c>
      <c r="DF70" s="92">
        <f>'Income Statement'!DF216</f>
        <v>124083.21586173031</v>
      </c>
      <c r="DG70" s="92">
        <f>'Income Statement'!DG216</f>
        <v>136774.59854384698</v>
      </c>
      <c r="DH70" s="92">
        <f>'Income Statement'!DH216</f>
        <v>153465.81274642539</v>
      </c>
      <c r="DI70" s="79"/>
    </row>
    <row r="71" spans="1:113" ht="12" x14ac:dyDescent="0.3">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c r="BF71" s="9"/>
      <c r="BG71" s="9"/>
      <c r="BH71" s="9"/>
      <c r="BI71" s="9"/>
      <c r="BJ71" s="9"/>
      <c r="BK71" s="9"/>
      <c r="BL71" s="9"/>
      <c r="BM71" s="9"/>
      <c r="CM71" s="91"/>
      <c r="CO71" s="91"/>
      <c r="CQ71" s="91"/>
      <c r="CS71" s="91"/>
      <c r="CU71" s="91"/>
      <c r="CV71" s="91"/>
      <c r="CW71" s="104"/>
      <c r="CX71" s="104"/>
      <c r="CY71" s="104"/>
      <c r="CZ71" s="104"/>
      <c r="DA71" s="104"/>
      <c r="DB71" s="25"/>
      <c r="DC71" s="104"/>
      <c r="DD71" s="104"/>
      <c r="DE71" s="104"/>
      <c r="DF71" s="104"/>
      <c r="DG71" s="104"/>
      <c r="DH71" s="104"/>
    </row>
    <row r="72" spans="1:113" x14ac:dyDescent="0.25">
      <c r="A72" s="2" t="s">
        <v>133</v>
      </c>
      <c r="B72" s="14">
        <f t="shared" ref="B72:AG72" si="342">B70+B5</f>
        <v>161.55000000000001</v>
      </c>
      <c r="C72" s="14">
        <f t="shared" si="342"/>
        <v>218.05</v>
      </c>
      <c r="D72" s="14">
        <f t="shared" si="342"/>
        <v>215.8</v>
      </c>
      <c r="E72" s="14">
        <f t="shared" si="342"/>
        <v>436.54999999999995</v>
      </c>
      <c r="F72" s="14">
        <f t="shared" si="342"/>
        <v>439.25</v>
      </c>
      <c r="G72" s="14">
        <f t="shared" si="342"/>
        <v>478.59999999999991</v>
      </c>
      <c r="H72" s="14">
        <f t="shared" si="342"/>
        <v>510.8</v>
      </c>
      <c r="I72" s="14">
        <f t="shared" si="342"/>
        <v>650.79999999999995</v>
      </c>
      <c r="J72" s="14">
        <f t="shared" si="342"/>
        <v>490.39999999999986</v>
      </c>
      <c r="K72" s="14">
        <f t="shared" si="342"/>
        <v>-604.27800000000002</v>
      </c>
      <c r="L72" s="14">
        <f t="shared" si="342"/>
        <v>553.12800000000016</v>
      </c>
      <c r="M72" s="14">
        <f t="shared" si="342"/>
        <v>748</v>
      </c>
      <c r="N72" s="14">
        <f t="shared" si="342"/>
        <v>606</v>
      </c>
      <c r="O72" s="14">
        <f t="shared" si="342"/>
        <v>792</v>
      </c>
      <c r="P72" s="14">
        <f t="shared" si="342"/>
        <v>1010</v>
      </c>
      <c r="Q72" s="14">
        <f t="shared" si="342"/>
        <v>1407</v>
      </c>
      <c r="R72" s="14">
        <f t="shared" si="342"/>
        <v>1339</v>
      </c>
      <c r="S72" s="14">
        <f t="shared" si="342"/>
        <v>1647</v>
      </c>
      <c r="T72" s="14">
        <f t="shared" si="342"/>
        <v>1686</v>
      </c>
      <c r="U72" s="14">
        <f t="shared" si="342"/>
        <v>1565.8000000000002</v>
      </c>
      <c r="V72" s="14">
        <f t="shared" si="342"/>
        <v>1390</v>
      </c>
      <c r="W72" s="14">
        <f t="shared" si="342"/>
        <v>1732</v>
      </c>
      <c r="X72" s="14">
        <f t="shared" si="342"/>
        <v>1945</v>
      </c>
      <c r="Y72" s="14">
        <f t="shared" si="342"/>
        <v>3103</v>
      </c>
      <c r="Z72" s="14">
        <f t="shared" si="342"/>
        <v>2562</v>
      </c>
      <c r="AA72" s="14">
        <f t="shared" si="342"/>
        <v>3319</v>
      </c>
      <c r="AB72" s="14">
        <f t="shared" si="342"/>
        <v>3708</v>
      </c>
      <c r="AC72" s="14">
        <f t="shared" si="342"/>
        <v>5180</v>
      </c>
      <c r="AD72" s="14">
        <f t="shared" si="342"/>
        <v>3998</v>
      </c>
      <c r="AE72" s="14">
        <f t="shared" si="342"/>
        <v>5129</v>
      </c>
      <c r="AF72" s="14">
        <f t="shared" si="342"/>
        <v>5895</v>
      </c>
      <c r="AG72" s="14">
        <f t="shared" si="342"/>
        <v>8205</v>
      </c>
      <c r="AH72" s="14">
        <f t="shared" ref="AH72:BQ72" si="343">AH70+AH5</f>
        <v>6398</v>
      </c>
      <c r="AI72" s="14">
        <f t="shared" si="343"/>
        <v>6897</v>
      </c>
      <c r="AJ72" s="14">
        <f t="shared" si="343"/>
        <v>6888</v>
      </c>
      <c r="AK72" s="14">
        <f t="shared" si="343"/>
        <v>9045</v>
      </c>
      <c r="AL72" s="14">
        <f t="shared" si="343"/>
        <v>4672</v>
      </c>
      <c r="AM72" s="14">
        <f t="shared" si="343"/>
        <v>6127.5</v>
      </c>
      <c r="AN72" s="14">
        <f t="shared" si="343"/>
        <v>8601</v>
      </c>
      <c r="AO72" s="14">
        <f t="shared" si="343"/>
        <v>10326</v>
      </c>
      <c r="AP72" s="14">
        <f t="shared" si="343"/>
        <v>7490</v>
      </c>
      <c r="AQ72" s="14">
        <f t="shared" si="343"/>
        <v>7667</v>
      </c>
      <c r="AR72" s="14">
        <f t="shared" si="343"/>
        <v>9738</v>
      </c>
      <c r="AS72" s="14">
        <f t="shared" si="343"/>
        <v>14638</v>
      </c>
      <c r="AT72" s="14">
        <f t="shared" si="343"/>
        <v>13350</v>
      </c>
      <c r="AU72" s="14">
        <f t="shared" si="343"/>
        <v>14352</v>
      </c>
      <c r="AV72" s="14">
        <f t="shared" si="343"/>
        <v>12418</v>
      </c>
      <c r="AW72" s="14">
        <f t="shared" si="343"/>
        <v>14599</v>
      </c>
      <c r="AX72" s="14">
        <f t="shared" si="343"/>
        <v>10680</v>
      </c>
      <c r="AY72" s="14">
        <f t="shared" si="343"/>
        <v>10337</v>
      </c>
      <c r="AZ72" s="14">
        <f t="shared" si="343"/>
        <v>7839</v>
      </c>
      <c r="BA72" s="14">
        <f t="shared" si="343"/>
        <v>8775</v>
      </c>
      <c r="BB72" s="14">
        <f t="shared" si="343"/>
        <v>9751</v>
      </c>
      <c r="BC72" s="14">
        <f t="shared" si="343"/>
        <v>12015</v>
      </c>
      <c r="BD72" s="14">
        <f t="shared" si="343"/>
        <v>16606</v>
      </c>
      <c r="BE72" s="14">
        <f t="shared" si="343"/>
        <v>19556</v>
      </c>
      <c r="BF72" s="14">
        <f t="shared" ref="BF72:BG72" si="344">BF70+BF5</f>
        <v>17192</v>
      </c>
      <c r="BG72" s="14">
        <f t="shared" si="344"/>
        <v>18484</v>
      </c>
      <c r="BH72" s="14">
        <f t="shared" ref="BH72:BI72" si="345">BH70+BH5</f>
        <v>21377</v>
      </c>
      <c r="BI72" s="14">
        <f t="shared" si="345"/>
        <v>27825</v>
      </c>
      <c r="BJ72" s="14">
        <f t="shared" ref="BJ72:BK72" si="346">BJ70+BJ5</f>
        <v>21455</v>
      </c>
      <c r="BK72" s="14">
        <f t="shared" si="346"/>
        <v>24783</v>
      </c>
      <c r="BL72" s="14">
        <f t="shared" ref="BL72:BM72" si="347">BL70+BL5</f>
        <v>25498</v>
      </c>
      <c r="BM72" s="14">
        <f t="shared" si="347"/>
        <v>30156</v>
      </c>
      <c r="BN72" s="14">
        <f t="shared" si="343"/>
        <v>27361.998339929105</v>
      </c>
      <c r="BO72" s="14">
        <f t="shared" si="343"/>
        <v>29021.264867438913</v>
      </c>
      <c r="BP72" s="14">
        <f t="shared" si="343"/>
        <v>30547.657733033659</v>
      </c>
      <c r="BQ72" s="14">
        <f t="shared" si="343"/>
        <v>36080.577679704147</v>
      </c>
      <c r="BR72" s="14">
        <f>BR70+BR5</f>
        <v>35355.995198240693</v>
      </c>
      <c r="BS72" s="14">
        <f t="shared" ref="BS72:BU72" si="348">BS70+BS5</f>
        <v>37294.952079195384</v>
      </c>
      <c r="BT72" s="14">
        <f t="shared" si="348"/>
        <v>39038.756877706277</v>
      </c>
      <c r="BU72" s="14">
        <f t="shared" si="348"/>
        <v>45401.32413715592</v>
      </c>
      <c r="BV72" s="14">
        <f t="shared" ref="BV72:CC72" si="349">BV70+BV5</f>
        <v>43215.475795304781</v>
      </c>
      <c r="BW72" s="14">
        <f t="shared" si="349"/>
        <v>45403.496628215042</v>
      </c>
      <c r="BX72" s="14">
        <f t="shared" si="349"/>
        <v>47319.784749181759</v>
      </c>
      <c r="BY72" s="14">
        <f t="shared" si="349"/>
        <v>54401.051488649115</v>
      </c>
      <c r="BZ72" s="14">
        <f t="shared" si="349"/>
        <v>51017.234302092525</v>
      </c>
      <c r="CA72" s="14">
        <f t="shared" si="349"/>
        <v>53442.444197729441</v>
      </c>
      <c r="CB72" s="14">
        <f t="shared" si="349"/>
        <v>55517.414838685523</v>
      </c>
      <c r="CC72" s="14">
        <f t="shared" si="349"/>
        <v>63277.300339834124</v>
      </c>
      <c r="CD72" s="14">
        <f t="shared" ref="CD72:CG72" si="350">CD70+CD5</f>
        <v>58602.016082597067</v>
      </c>
      <c r="CE72" s="14">
        <f t="shared" si="350"/>
        <v>61264.967143778267</v>
      </c>
      <c r="CF72" s="14">
        <f t="shared" si="350"/>
        <v>63511.773974575088</v>
      </c>
      <c r="CG72" s="14">
        <f t="shared" si="350"/>
        <v>71957.73547350819</v>
      </c>
      <c r="CH72" s="14">
        <f t="shared" ref="CH72:CK72" si="351">CH70+CH5</f>
        <v>65845.992432768311</v>
      </c>
      <c r="CI72" s="14">
        <f t="shared" si="351"/>
        <v>68779.756431265108</v>
      </c>
      <c r="CJ72" s="14">
        <f t="shared" si="351"/>
        <v>71266.35350823123</v>
      </c>
      <c r="CK72" s="14">
        <f t="shared" si="351"/>
        <v>80538.035188188776</v>
      </c>
      <c r="CL72" s="14"/>
      <c r="CM72" s="88">
        <f t="shared" ref="CM72" si="352">SUM(B72:E72)</f>
        <v>1031.95</v>
      </c>
      <c r="CN72" s="14">
        <f t="shared" ref="CN72" si="353">SUM(F72:I72)</f>
        <v>2079.4499999999998</v>
      </c>
      <c r="CO72" s="88">
        <f t="shared" ref="CO72" si="354">SUM(J72:M72)</f>
        <v>1187.25</v>
      </c>
      <c r="CP72" s="14">
        <f t="shared" ref="CP72" si="355">SUM(N72:Q72)</f>
        <v>3815</v>
      </c>
      <c r="CQ72" s="88">
        <f t="shared" ref="CQ72" si="356">SUM(R72:U72)</f>
        <v>6237.8</v>
      </c>
      <c r="CR72" s="14">
        <f t="shared" ref="CR72" si="357">SUM(V72:Y72)</f>
        <v>8170</v>
      </c>
      <c r="CS72" s="88">
        <f t="shared" ref="CS72" si="358">SUM(Z72:AC72)</f>
        <v>14769</v>
      </c>
      <c r="CT72" s="14">
        <f t="shared" ref="CT72" si="359">SUM(AD72:AG72)</f>
        <v>23227</v>
      </c>
      <c r="CU72" s="88">
        <f t="shared" ref="CU72" si="360">SUM(AH72:AK72)</f>
        <v>29228</v>
      </c>
      <c r="CV72" s="88">
        <f t="shared" ref="CV72" si="361">SUM(AL72:AO72)</f>
        <v>29726.5</v>
      </c>
      <c r="CW72" s="88">
        <f t="shared" ref="CW72" si="362">SUM(AP72:AS72)</f>
        <v>39533</v>
      </c>
      <c r="CX72" s="88">
        <f t="shared" ref="CX72" si="363">SUM(AT72:AW72)</f>
        <v>54719</v>
      </c>
      <c r="CY72" s="88">
        <f t="shared" ref="CY72" si="364">SUM(AX72:BA72)</f>
        <v>37631</v>
      </c>
      <c r="CZ72" s="88">
        <f t="shared" ref="CZ72" si="365">SUM(BB72:BE72)</f>
        <v>57928</v>
      </c>
      <c r="DA72" s="88">
        <f t="shared" ref="DA72" si="366">SUM(BF72:BI72)</f>
        <v>84878</v>
      </c>
      <c r="DB72" s="14">
        <f t="shared" ref="DB72" si="367">SUM(BJ72:BM72)</f>
        <v>101892</v>
      </c>
      <c r="DC72" s="88">
        <f t="shared" ref="DC72" si="368">SUM(BN72:BQ72)</f>
        <v>123011.49862010582</v>
      </c>
      <c r="DD72" s="88">
        <f>SUM(BR72:BU72)</f>
        <v>157091.02829229829</v>
      </c>
      <c r="DE72" s="88">
        <f>SUM(BV72:BY72)</f>
        <v>190339.80866135069</v>
      </c>
      <c r="DF72" s="88">
        <f>SUM(BZ72:CC72)</f>
        <v>223254.39367834161</v>
      </c>
      <c r="DG72" s="88">
        <f>SUM(CD72:CG72)</f>
        <v>255336.4926744586</v>
      </c>
      <c r="DH72" s="88">
        <f>SUM(CH72:CK72)</f>
        <v>286430.13756045344</v>
      </c>
      <c r="DI72" s="79"/>
    </row>
    <row r="73" spans="1:113" x14ac:dyDescent="0.25">
      <c r="A73" s="8" t="s">
        <v>134</v>
      </c>
      <c r="B73" s="35">
        <f>B72/'Income Statement'!B$157</f>
        <v>0.46860043509789706</v>
      </c>
      <c r="C73" s="35">
        <f>C72/'Income Statement'!C$157</f>
        <v>0.50562318840579712</v>
      </c>
      <c r="D73" s="35">
        <f>D72/'Income Statement'!D$157</f>
        <v>0.46209850107066386</v>
      </c>
      <c r="E73" s="35">
        <f>E72/'Income Statement'!E$157</f>
        <v>0.59739993157714666</v>
      </c>
      <c r="F73" s="35">
        <f>F72/'Income Statement'!F$157</f>
        <v>0.60068376068376073</v>
      </c>
      <c r="G73" s="35">
        <f>G72/'Income Statement'!G$157</f>
        <v>0.53498770400178841</v>
      </c>
      <c r="H73" s="35">
        <f>H72/'Income Statement'!H$157</f>
        <v>0.53542976939203357</v>
      </c>
      <c r="I73" s="35">
        <f>I72/'Income Statement'!I$157</f>
        <v>0.57541998231653402</v>
      </c>
      <c r="J73" s="35">
        <f>J72/'Income Statement'!J$157</f>
        <v>0.46360370580449978</v>
      </c>
      <c r="K73" s="35">
        <f>K72/'Income Statement'!K$157</f>
        <v>-0.51048979405637473</v>
      </c>
      <c r="L73" s="35">
        <f>L72/'Income Statement'!L$157</f>
        <v>0.43825032009431697</v>
      </c>
      <c r="M73" s="35">
        <f>M72/'Income Statement'!M$157</f>
        <v>0.47192429022082016</v>
      </c>
      <c r="N73" s="35">
        <f>N72/'Income Statement'!N$157</f>
        <v>0.41563786008230452</v>
      </c>
      <c r="O73" s="35">
        <f>O72/'Income Statement'!O$157</f>
        <v>0.43684500827357969</v>
      </c>
      <c r="P73" s="35">
        <f>P72/'Income Statement'!P$157</f>
        <v>0.50099206349206349</v>
      </c>
      <c r="Q73" s="35">
        <f>Q72/'Income Statement'!Q$157</f>
        <v>0.54429400386847193</v>
      </c>
      <c r="R73" s="35">
        <f>R72/'Income Statement'!R$157</f>
        <v>0.53517186250999205</v>
      </c>
      <c r="S73" s="35">
        <f>S72/'Income Statement'!S$157</f>
        <v>0.56597938144329896</v>
      </c>
      <c r="T73" s="35">
        <f>T72/'Income Statement'!T$157</f>
        <v>0.52638151732750549</v>
      </c>
      <c r="U73" s="35">
        <f>U72/'Income Statement'!U$157</f>
        <v>0.40659568943131658</v>
      </c>
      <c r="V73" s="35">
        <f>V72/'Income Statement'!V$157</f>
        <v>0.39232289020604005</v>
      </c>
      <c r="W73" s="35">
        <f>W72/'Income Statement'!W$157</f>
        <v>0.42850074220682832</v>
      </c>
      <c r="X73" s="35">
        <f>X72/'Income Statement'!X$157</f>
        <v>0.43212619417907133</v>
      </c>
      <c r="Y73" s="35">
        <f>Y72/'Income Statement'!Y$157</f>
        <v>0.53124464988871767</v>
      </c>
      <c r="Z73" s="35">
        <f>Z72/'Income Statement'!Z$157</f>
        <v>0.47603121516164992</v>
      </c>
      <c r="AA73" s="35">
        <f>AA72/'Income Statement'!AA$157</f>
        <v>0.51569297700435057</v>
      </c>
      <c r="AB73" s="35">
        <f>AB72/'Income Statement'!AB$157</f>
        <v>0.52888318356867781</v>
      </c>
      <c r="AC73" s="35">
        <f>AC72/'Income Statement'!AC$157</f>
        <v>0.58803496424111701</v>
      </c>
      <c r="AD73" s="35">
        <f>AD72/'Income Statement'!AD$157</f>
        <v>0.4977589641434263</v>
      </c>
      <c r="AE73" s="35">
        <f>AE72/'Income Statement'!AE$157</f>
        <v>0.55026284733397701</v>
      </c>
      <c r="AF73" s="35">
        <f>AF72/'Income Statement'!AF$157</f>
        <v>0.5707784663051898</v>
      </c>
      <c r="AG73" s="35">
        <f>AG72/'Income Statement'!AG$157</f>
        <v>0.6325161887141536</v>
      </c>
      <c r="AH73" s="35">
        <f>AH72/'Income Statement'!AH$157</f>
        <v>0.5346815978606051</v>
      </c>
      <c r="AI73" s="35">
        <f>AI72/'Income Statement'!AI$157</f>
        <v>0.52127579170130756</v>
      </c>
      <c r="AJ73" s="35">
        <f>AJ72/'Income Statement'!AJ$157</f>
        <v>0.50178480367159617</v>
      </c>
      <c r="AK73" s="35">
        <f>AK72/'Income Statement'!AK$157</f>
        <v>0.53476410074494507</v>
      </c>
      <c r="AL73" s="35">
        <f>AL72/'Income Statement'!AL$157</f>
        <v>0.30987597002056111</v>
      </c>
      <c r="AM73" s="35">
        <f>AM72/'Income Statement'!AM$157</f>
        <v>0.36288531580350003</v>
      </c>
      <c r="AN73" s="35">
        <f>AN72/'Income Statement'!AN$157</f>
        <v>0.48725356900067979</v>
      </c>
      <c r="AO73" s="35">
        <f>AO72/'Income Statement'!AO$157</f>
        <v>0.48980172659140497</v>
      </c>
      <c r="AP73" s="35">
        <f>AP72/'Income Statement'!AP$157</f>
        <v>0.42228110728984608</v>
      </c>
      <c r="AQ73" s="35">
        <f>AQ72/'Income Statement'!AQ$157</f>
        <v>0.41028522502274306</v>
      </c>
      <c r="AR73" s="35">
        <f>AR72/'Income Statement'!AR$157</f>
        <v>0.45356311131811833</v>
      </c>
      <c r="AS73" s="35">
        <f>AS72/'Income Statement'!AS$157</f>
        <v>0.52144485608435454</v>
      </c>
      <c r="AT73" s="35">
        <f>AT72/'Income Statement'!AT$157</f>
        <v>0.5101066065492339</v>
      </c>
      <c r="AU73" s="35">
        <f>AU72/'Income Statement'!AU$157</f>
        <v>0.49358599580424389</v>
      </c>
      <c r="AV73" s="35">
        <f>AV72/'Income Statement'!AV$157</f>
        <v>0.42805928990003445</v>
      </c>
      <c r="AW73" s="35">
        <f>AW72/'Income Statement'!AW$157</f>
        <v>0.43357785631552376</v>
      </c>
      <c r="AX73" s="35">
        <f>AX72/'Income Statement'!AX$157</f>
        <v>0.38268596818116668</v>
      </c>
      <c r="AY73" s="35">
        <f>AY72/'Income Statement'!AY$157</f>
        <v>0.35864964263409893</v>
      </c>
      <c r="AZ73" s="35">
        <f>AZ72/'Income Statement'!AZ$157</f>
        <v>0.28285343147867503</v>
      </c>
      <c r="BA73" s="35">
        <f>BA72/'Income Statement'!BA$157</f>
        <v>0.27281206280118142</v>
      </c>
      <c r="BB73" s="35">
        <f>BB72/'Income Statement'!BB$157</f>
        <v>0.34040844824576716</v>
      </c>
      <c r="BC73" s="35">
        <f>BC72/'Income Statement'!BC$157</f>
        <v>0.37548048376511767</v>
      </c>
      <c r="BD73" s="35">
        <f>BD72/'Income Statement'!BD$157</f>
        <v>0.48632343466291805</v>
      </c>
      <c r="BE73" s="35">
        <f>BE72/'Income Statement'!BE$157</f>
        <v>0.48754705691705519</v>
      </c>
      <c r="BF73" s="35">
        <f>BF72/'Income Statement'!BF$157</f>
        <v>0.47159511726786452</v>
      </c>
      <c r="BG73" s="35">
        <f>BG72/'Income Statement'!BG$157</f>
        <v>0.47308745616953751</v>
      </c>
      <c r="BH73" s="35">
        <f>BH72/'Income Statement'!BH$157</f>
        <v>0.52666978738081749</v>
      </c>
      <c r="BI73" s="35">
        <f>BI72/'Income Statement'!BI$157</f>
        <v>0.57507491991319626</v>
      </c>
      <c r="BJ73" s="35">
        <f>BJ72/'Income Statement'!BJ$157</f>
        <v>0.5070425863780309</v>
      </c>
      <c r="BK73" s="35">
        <f>BK72/'Income Statement'!BK$157</f>
        <v>0.52157168111793917</v>
      </c>
      <c r="BL73" s="35">
        <f>BL72/'Income Statement'!BL$157</f>
        <v>0.49759962530736507</v>
      </c>
      <c r="BM73" s="35">
        <f>BM72/'Income Statement'!BM$157</f>
        <v>0.50349790459653043</v>
      </c>
      <c r="BN73" s="35">
        <f>BN72/'Income Statement'!BN$157</f>
        <v>0.48937805843292964</v>
      </c>
      <c r="BO73" s="35">
        <f>BO72/'Income Statement'!BO$157</f>
        <v>0.49195905538890217</v>
      </c>
      <c r="BP73" s="35">
        <f>BP72/'Income Statement'!BP$157</f>
        <v>0.48638669979923121</v>
      </c>
      <c r="BQ73" s="35">
        <f>BQ72/'Income Statement'!BQ$157</f>
        <v>0.49156086987039166</v>
      </c>
      <c r="BR73" s="210">
        <f>BR72/'Income Statement'!BR$157</f>
        <v>0.53092654605971912</v>
      </c>
      <c r="BS73" s="210">
        <f>BS72/'Income Statement'!BS$157</f>
        <v>0.5308052519895442</v>
      </c>
      <c r="BT73" s="210">
        <f>BT72/'Income Statement'!BT$157</f>
        <v>0.52186186218992225</v>
      </c>
      <c r="BU73" s="210">
        <f>BU72/'Income Statement'!BU$157</f>
        <v>0.51924733502769449</v>
      </c>
      <c r="BV73" s="210">
        <f>BV72/'Income Statement'!BV$157</f>
        <v>0.56199576104841087</v>
      </c>
      <c r="BW73" s="210">
        <f>BW72/'Income Statement'!BW$157</f>
        <v>0.55961299540775888</v>
      </c>
      <c r="BX73" s="210">
        <f>BX72/'Income Statement'!BX$157</f>
        <v>0.54776970330772412</v>
      </c>
      <c r="BY73" s="210">
        <f>BY72/'Income Statement'!BY$157</f>
        <v>0.53865703426964939</v>
      </c>
      <c r="BZ73" s="210">
        <f>BZ72/'Income Statement'!BZ$157</f>
        <v>0.58719149200821319</v>
      </c>
      <c r="CA73" s="210">
        <f>CA72/'Income Statement'!CA$157</f>
        <v>0.58298010951467494</v>
      </c>
      <c r="CB73" s="210">
        <f>CB72/'Income Statement'!CB$157</f>
        <v>0.56879208629531131</v>
      </c>
      <c r="CC73" s="210">
        <f>CC72/'Income Statement'!CC$157</f>
        <v>0.55442404364817666</v>
      </c>
      <c r="CD73" s="210">
        <f>CD72/'Income Statement'!CD$157</f>
        <v>0.60774916622313091</v>
      </c>
      <c r="CE73" s="210">
        <f>CE72/'Income Statement'!CE$157</f>
        <v>0.60218133814895525</v>
      </c>
      <c r="CF73" s="210">
        <f>CF72/'Income Statement'!CF$157</f>
        <v>0.58630272490341984</v>
      </c>
      <c r="CG73" s="210">
        <f>CG72/'Income Statement'!CG$157</f>
        <v>0.568023898260824</v>
      </c>
      <c r="CH73" s="210">
        <f>CH72/'Income Statement'!CH$157</f>
        <v>0.62421094214024475</v>
      </c>
      <c r="CI73" s="210">
        <f>CI72/'Income Statement'!CI$157</f>
        <v>0.61796299424325285</v>
      </c>
      <c r="CJ73" s="210">
        <f>CJ72/'Income Statement'!CJ$157</f>
        <v>0.60135575419980658</v>
      </c>
      <c r="CK73" s="210">
        <f>CK72/'Income Statement'!CK$157</f>
        <v>0.58109623268135346</v>
      </c>
      <c r="CL73" s="210"/>
      <c r="CM73" s="108">
        <f>CM72/'Income Statement'!CM$157</f>
        <v>0.52283723875870802</v>
      </c>
      <c r="CN73" s="35">
        <f>CN72/'Income Statement'!CN$157</f>
        <v>0.56037026557257763</v>
      </c>
      <c r="CO73" s="108">
        <f>CO72/'Income Statement'!CO$157</f>
        <v>0.2333133542295108</v>
      </c>
      <c r="CP73" s="35">
        <f>CP72/'Income Statement'!CP$157</f>
        <v>0.4846290650406504</v>
      </c>
      <c r="CQ73" s="108">
        <f>CQ72/'Income Statement'!CQ$157</f>
        <v>0.50038504732873412</v>
      </c>
      <c r="CR73" s="35">
        <f>CR72/'Income Statement'!CR$157</f>
        <v>0.45573715624477046</v>
      </c>
      <c r="CS73" s="108">
        <f>CS72/'Income Statement'!CS$157</f>
        <v>0.53437296475866558</v>
      </c>
      <c r="CT73" s="35">
        <f>CT72/'Income Statement'!CT$157</f>
        <v>0.57134774801367672</v>
      </c>
      <c r="CU73" s="108">
        <f>CU72/'Income Statement'!CU$157</f>
        <v>0.52344281671979653</v>
      </c>
      <c r="CV73" s="108">
        <f>CV72/'Income Statement'!CV$157</f>
        <v>0.4204805046925944</v>
      </c>
      <c r="CW73" s="108">
        <f>CW72/'Income Statement'!CW$157</f>
        <v>0.45986785473326663</v>
      </c>
      <c r="CX73" s="108">
        <f>CX72/'Income Statement'!CX$157</f>
        <v>0.46399952513800674</v>
      </c>
      <c r="CY73" s="108">
        <f>CY72/'Income Statement'!CY$157</f>
        <v>0.32271093997890388</v>
      </c>
      <c r="CZ73" s="108">
        <f>CZ72/'Income Statement'!CZ$157</f>
        <v>0.42941119784137999</v>
      </c>
      <c r="DA73" s="108">
        <f>DA72/'Income Statement'!DA$157</f>
        <v>0.51597568389057746</v>
      </c>
      <c r="DB73" s="35">
        <f>DB72/'Income Statement'!DB$157</f>
        <v>0.50701365909486729</v>
      </c>
      <c r="DC73" s="108">
        <f>DC72/'Income Statement'!DC$157</f>
        <v>0.4898742642969714</v>
      </c>
      <c r="DD73" s="108">
        <f>DD72/'Income Statement'!DD$157</f>
        <v>0.52521665679616969</v>
      </c>
      <c r="DE73" s="108">
        <f>DE72/'Income Statement'!DE$157</f>
        <v>0.55105420353901424</v>
      </c>
      <c r="DF73" s="108">
        <f>DF72/'Income Statement'!DF$157</f>
        <v>0.57201887202962198</v>
      </c>
      <c r="DG73" s="108">
        <f>DG72/'Income Statement'!DG$157</f>
        <v>0.5894605028414599</v>
      </c>
      <c r="DH73" s="108">
        <f>DH72/'Income Statement'!DH$157</f>
        <v>0.60441849793675029</v>
      </c>
    </row>
    <row r="74" spans="1:113" ht="12" x14ac:dyDescent="0.3">
      <c r="A74" s="3" t="s">
        <v>1</v>
      </c>
      <c r="B74" s="15" t="s">
        <v>65</v>
      </c>
      <c r="C74" s="34">
        <f t="shared" ref="C74:F74" si="369">IF(AND(B72&lt;0,C72&gt;0),"n/a",C72/B72-1)</f>
        <v>0.34973692355307961</v>
      </c>
      <c r="D74" s="34">
        <f t="shared" si="369"/>
        <v>-1.0318734235267191E-2</v>
      </c>
      <c r="E74" s="34">
        <f t="shared" si="369"/>
        <v>1.0229379054680257</v>
      </c>
      <c r="F74" s="34">
        <f t="shared" si="369"/>
        <v>6.1848585499943987E-3</v>
      </c>
      <c r="G74" s="34">
        <f>IF(AND(F72&lt;0,G72&gt;0),"n/a",G72/F72-1)</f>
        <v>8.9584519066590484E-2</v>
      </c>
      <c r="H74" s="34">
        <f t="shared" ref="H74:BM74" si="370">IF(AND(G72&lt;0,H72&gt;0),"n/a",H72/G72-1)</f>
        <v>6.7279565399080976E-2</v>
      </c>
      <c r="I74" s="34">
        <f t="shared" si="370"/>
        <v>0.27407987470634287</v>
      </c>
      <c r="J74" s="34">
        <f t="shared" si="370"/>
        <v>-0.24646588813767689</v>
      </c>
      <c r="K74" s="34">
        <f t="shared" si="370"/>
        <v>-2.2322145187601961</v>
      </c>
      <c r="L74" s="34" t="str">
        <f t="shared" si="370"/>
        <v>n/a</v>
      </c>
      <c r="M74" s="34">
        <f t="shared" si="370"/>
        <v>0.35230904962323328</v>
      </c>
      <c r="N74" s="34">
        <f t="shared" si="370"/>
        <v>-0.18983957219251335</v>
      </c>
      <c r="O74" s="34">
        <f t="shared" si="370"/>
        <v>0.30693069306930698</v>
      </c>
      <c r="P74" s="34">
        <f t="shared" si="370"/>
        <v>0.2752525252525253</v>
      </c>
      <c r="Q74" s="34">
        <f t="shared" si="370"/>
        <v>0.39306930693069297</v>
      </c>
      <c r="R74" s="34">
        <f t="shared" si="370"/>
        <v>-4.8329779673063289E-2</v>
      </c>
      <c r="S74" s="34">
        <f t="shared" si="370"/>
        <v>0.23002240477968638</v>
      </c>
      <c r="T74" s="34">
        <f t="shared" si="370"/>
        <v>2.3679417122040025E-2</v>
      </c>
      <c r="U74" s="34">
        <f t="shared" si="370"/>
        <v>-7.1293001186239491E-2</v>
      </c>
      <c r="V74" s="34">
        <f t="shared" si="370"/>
        <v>-0.11227487546302217</v>
      </c>
      <c r="W74" s="34">
        <f t="shared" si="370"/>
        <v>0.24604316546762584</v>
      </c>
      <c r="X74" s="34">
        <f t="shared" si="370"/>
        <v>0.12297921478060037</v>
      </c>
      <c r="Y74" s="34">
        <f t="shared" si="370"/>
        <v>0.59537275064267359</v>
      </c>
      <c r="Z74" s="34">
        <f t="shared" si="370"/>
        <v>-0.17434740573638419</v>
      </c>
      <c r="AA74" s="34">
        <f t="shared" si="370"/>
        <v>0.29547228727556596</v>
      </c>
      <c r="AB74" s="34">
        <f t="shared" si="370"/>
        <v>0.11720397710153652</v>
      </c>
      <c r="AC74" s="34">
        <f t="shared" si="370"/>
        <v>0.3969795037756203</v>
      </c>
      <c r="AD74" s="34">
        <f t="shared" si="370"/>
        <v>-0.22818532818532822</v>
      </c>
      <c r="AE74" s="34">
        <f t="shared" si="370"/>
        <v>0.28289144572286151</v>
      </c>
      <c r="AF74" s="34">
        <f t="shared" si="370"/>
        <v>0.14934685123805802</v>
      </c>
      <c r="AG74" s="34">
        <f t="shared" si="370"/>
        <v>0.39185750636132322</v>
      </c>
      <c r="AH74" s="34">
        <f t="shared" si="370"/>
        <v>-0.22023156611822059</v>
      </c>
      <c r="AI74" s="34">
        <f t="shared" si="370"/>
        <v>7.7993122850890995E-2</v>
      </c>
      <c r="AJ74" s="34">
        <f t="shared" si="370"/>
        <v>-1.3049151805132331E-3</v>
      </c>
      <c r="AK74" s="34">
        <f t="shared" si="370"/>
        <v>0.31315331010452963</v>
      </c>
      <c r="AL74" s="34">
        <f t="shared" si="370"/>
        <v>-0.48347153123272524</v>
      </c>
      <c r="AM74" s="34">
        <f t="shared" si="370"/>
        <v>0.31153681506849318</v>
      </c>
      <c r="AN74" s="34">
        <f t="shared" si="370"/>
        <v>0.4036719706242351</v>
      </c>
      <c r="AO74" s="34">
        <f t="shared" si="370"/>
        <v>0.20055807464248354</v>
      </c>
      <c r="AP74" s="34">
        <f t="shared" si="370"/>
        <v>-0.27464652333914386</v>
      </c>
      <c r="AQ74" s="34">
        <f t="shared" si="370"/>
        <v>2.3631508678237712E-2</v>
      </c>
      <c r="AR74" s="34">
        <f t="shared" si="370"/>
        <v>0.27011869049171766</v>
      </c>
      <c r="AS74" s="34">
        <f t="shared" si="370"/>
        <v>0.50318340521667704</v>
      </c>
      <c r="AT74" s="34">
        <f t="shared" si="370"/>
        <v>-8.799016259051784E-2</v>
      </c>
      <c r="AU74" s="34">
        <f t="shared" si="370"/>
        <v>7.5056179775280896E-2</v>
      </c>
      <c r="AV74" s="34">
        <f t="shared" si="370"/>
        <v>-0.13475473801560756</v>
      </c>
      <c r="AW74" s="34">
        <f t="shared" si="370"/>
        <v>0.17563214688355622</v>
      </c>
      <c r="AX74" s="34">
        <f t="shared" si="370"/>
        <v>-0.26844304404411257</v>
      </c>
      <c r="AY74" s="34">
        <f t="shared" si="370"/>
        <v>-3.2116104868913808E-2</v>
      </c>
      <c r="AZ74" s="34">
        <f t="shared" si="370"/>
        <v>-0.24165618651446263</v>
      </c>
      <c r="BA74" s="34">
        <f t="shared" si="370"/>
        <v>0.11940298507462677</v>
      </c>
      <c r="BB74" s="34">
        <f t="shared" si="370"/>
        <v>0.1112250712250713</v>
      </c>
      <c r="BC74" s="34">
        <f t="shared" si="370"/>
        <v>0.23218131473695003</v>
      </c>
      <c r="BD74" s="34">
        <f t="shared" si="370"/>
        <v>0.38210570120682474</v>
      </c>
      <c r="BE74" s="34">
        <f t="shared" si="370"/>
        <v>0.17764663374683853</v>
      </c>
      <c r="BF74" s="34">
        <f t="shared" si="370"/>
        <v>-0.12088361628144817</v>
      </c>
      <c r="BG74" s="34">
        <f t="shared" si="370"/>
        <v>7.5151233131689255E-2</v>
      </c>
      <c r="BH74" s="34">
        <f t="shared" si="370"/>
        <v>0.15651374161436915</v>
      </c>
      <c r="BI74" s="34">
        <f t="shared" si="370"/>
        <v>0.30163259578051171</v>
      </c>
      <c r="BJ74" s="34">
        <f t="shared" si="370"/>
        <v>-0.22893081761006284</v>
      </c>
      <c r="BK74" s="34">
        <f t="shared" si="370"/>
        <v>0.15511535772547203</v>
      </c>
      <c r="BL74" s="34">
        <f t="shared" si="370"/>
        <v>2.8850421660008951E-2</v>
      </c>
      <c r="BM74" s="34">
        <f t="shared" si="370"/>
        <v>0.18268099458781073</v>
      </c>
      <c r="BN74" s="34">
        <f t="shared" ref="BN74" si="371">IF(AND(BM72&lt;0,BN72&gt;0),"n/a",BN72/BM72-1)</f>
        <v>-9.2651600347224305E-2</v>
      </c>
      <c r="BO74" s="34">
        <f t="shared" ref="BO74" si="372">IF(AND(BN72&lt;0,BO72&gt;0),"n/a",BO72/BN72-1)</f>
        <v>6.0641277252343695E-2</v>
      </c>
      <c r="BP74" s="34">
        <f t="shared" ref="BP74" si="373">IF(AND(BO72&lt;0,BP72&gt;0),"n/a",BP72/BO72-1)</f>
        <v>5.2595669849914595E-2</v>
      </c>
      <c r="BQ74" s="34">
        <f t="shared" ref="BQ74" si="374">IF(AND(BP72&lt;0,BQ72&gt;0),"n/a",BQ72/BP72-1)</f>
        <v>0.18112419600299812</v>
      </c>
      <c r="BR74" s="34">
        <f t="shared" ref="BR74" si="375">IF(AND(BQ72&lt;0,BR72&gt;0),"n/a",BR72/BQ72-1)</f>
        <v>-2.0082341471795329E-2</v>
      </c>
      <c r="BS74" s="34">
        <f t="shared" ref="BS74" si="376">IF(AND(BR72&lt;0,BS72&gt;0),"n/a",BS72/BR72-1)</f>
        <v>5.4840964596894581E-2</v>
      </c>
      <c r="BT74" s="34">
        <f t="shared" ref="BT74" si="377">IF(AND(BS72&lt;0,BT72&gt;0),"n/a",BT72/BS72-1)</f>
        <v>4.6757126669795479E-2</v>
      </c>
      <c r="BU74" s="34">
        <f t="shared" ref="BU74" si="378">IF(AND(BT72&lt;0,BU72&gt;0),"n/a",BU72/BT72-1)</f>
        <v>0.16298078546356298</v>
      </c>
      <c r="BV74" s="34">
        <f t="shared" ref="BV74" si="379">IF(AND(BU72&lt;0,BV72&gt;0),"n/a",BV72/BU72-1)</f>
        <v>-4.8145035048928531E-2</v>
      </c>
      <c r="BW74" s="34">
        <f t="shared" ref="BW74" si="380">IF(AND(BV72&lt;0,BW72&gt;0),"n/a",BW72/BV72-1)</f>
        <v>5.0630492726126075E-2</v>
      </c>
      <c r="BX74" s="34">
        <f t="shared" ref="BX74" si="381">IF(AND(BW72&lt;0,BX72&gt;0),"n/a",BX72/BW72-1)</f>
        <v>4.2205738836772255E-2</v>
      </c>
      <c r="BY74" s="34">
        <f t="shared" ref="BY74" si="382">IF(AND(BX72&lt;0,BY72&gt;0),"n/a",BY72/BX72-1)</f>
        <v>0.1496470615198604</v>
      </c>
      <c r="BZ74" s="34">
        <f t="shared" ref="BZ74" si="383">IF(AND(BY72&lt;0,BZ72&gt;0),"n/a",BZ72/BY72-1)</f>
        <v>-6.2201319532631305E-2</v>
      </c>
      <c r="CA74" s="34">
        <f t="shared" ref="CA74" si="384">IF(AND(BZ72&lt;0,CA72&gt;0),"n/a",CA72/BZ72-1)</f>
        <v>4.7537071125343999E-2</v>
      </c>
      <c r="CB74" s="34">
        <f t="shared" ref="CB74" si="385">IF(AND(CA72&lt;0,CB72&gt;0),"n/a",CB72/CA72-1)</f>
        <v>3.8826267625017064E-2</v>
      </c>
      <c r="CC74" s="34">
        <f t="shared" ref="CC74" si="386">IF(AND(CB72&lt;0,CC72&gt;0),"n/a",CC72/CB72-1)</f>
        <v>0.13977389840099996</v>
      </c>
      <c r="CD74" s="34">
        <f t="shared" ref="CD74" si="387">IF(AND(CC72&lt;0,CD72&gt;0),"n/a",CD72/CC72-1)</f>
        <v>-7.3885646703133578E-2</v>
      </c>
      <c r="CE74" s="34">
        <f t="shared" ref="CE74" si="388">IF(AND(CD72&lt;0,CE72&gt;0),"n/a",CE72/CD72-1)</f>
        <v>4.544128750498766E-2</v>
      </c>
      <c r="CF74" s="34">
        <f t="shared" ref="CF74" si="389">IF(AND(CE72&lt;0,CF72&gt;0),"n/a",CF72/CE72-1)</f>
        <v>3.6673598886031389E-2</v>
      </c>
      <c r="CG74" s="34">
        <f t="shared" ref="CG74" si="390">IF(AND(CF72&lt;0,CG72&gt;0),"n/a",CG72/CF72-1)</f>
        <v>0.13298261047336157</v>
      </c>
      <c r="CH74" s="34">
        <f t="shared" ref="CH74" si="391">IF(AND(CG72&lt;0,CH72&gt;0),"n/a",CH72/CG72-1)</f>
        <v>-8.4935177580594767E-2</v>
      </c>
      <c r="CI74" s="34">
        <f t="shared" ref="CI74" si="392">IF(AND(CH72&lt;0,CI72&gt;0),"n/a",CI72/CH72-1)</f>
        <v>4.4554936300676085E-2</v>
      </c>
      <c r="CJ74" s="34">
        <f t="shared" ref="CJ74" si="393">IF(AND(CI72&lt;0,CJ72&gt;0),"n/a",CJ72/CI72-1)</f>
        <v>3.6153036968822327E-2</v>
      </c>
      <c r="CK74" s="34">
        <f t="shared" ref="CK74" si="394">IF(AND(CJ72&lt;0,CK72&gt;0),"n/a",CK72/CJ72-1)</f>
        <v>0.13009900497977167</v>
      </c>
      <c r="CL74" s="34"/>
      <c r="CM74" s="89" t="s">
        <v>65</v>
      </c>
      <c r="CN74" s="15" t="s">
        <v>65</v>
      </c>
      <c r="CO74" s="89" t="s">
        <v>65</v>
      </c>
      <c r="CP74" s="15" t="s">
        <v>65</v>
      </c>
      <c r="CQ74" s="89" t="s">
        <v>65</v>
      </c>
      <c r="CR74" s="15" t="s">
        <v>65</v>
      </c>
      <c r="CS74" s="89" t="s">
        <v>65</v>
      </c>
      <c r="CT74" s="15" t="s">
        <v>65</v>
      </c>
      <c r="CU74" s="89" t="s">
        <v>65</v>
      </c>
      <c r="CV74" s="89" t="s">
        <v>65</v>
      </c>
      <c r="CW74" s="89" t="s">
        <v>65</v>
      </c>
      <c r="CX74" s="89" t="s">
        <v>65</v>
      </c>
      <c r="CY74" s="89" t="s">
        <v>65</v>
      </c>
      <c r="CZ74" s="89" t="s">
        <v>65</v>
      </c>
      <c r="DA74" s="89" t="s">
        <v>65</v>
      </c>
      <c r="DB74" s="15" t="s">
        <v>65</v>
      </c>
      <c r="DC74" s="89" t="s">
        <v>65</v>
      </c>
      <c r="DD74" s="89" t="s">
        <v>65</v>
      </c>
      <c r="DE74" s="89" t="s">
        <v>65</v>
      </c>
      <c r="DF74" s="89" t="s">
        <v>65</v>
      </c>
      <c r="DG74" s="89" t="s">
        <v>65</v>
      </c>
      <c r="DH74" s="89" t="s">
        <v>65</v>
      </c>
    </row>
    <row r="75" spans="1:113" ht="12" x14ac:dyDescent="0.3">
      <c r="A75" s="3" t="s">
        <v>2</v>
      </c>
      <c r="B75" s="15" t="s">
        <v>65</v>
      </c>
      <c r="C75" s="15" t="s">
        <v>65</v>
      </c>
      <c r="D75" s="15" t="s">
        <v>65</v>
      </c>
      <c r="E75" s="15" t="s">
        <v>65</v>
      </c>
      <c r="F75" s="34">
        <f t="shared" ref="F75" si="395">IF(AND(B72&lt;0,F72&gt;0),"n/a",F72/B72-1)</f>
        <v>1.7189724543484988</v>
      </c>
      <c r="G75" s="34">
        <f>IF(AND(C72&lt;0,G72&gt;0),"n/a",G72/C72-1)</f>
        <v>1.1949094244439342</v>
      </c>
      <c r="H75" s="34">
        <f t="shared" ref="H75:BM75" si="396">IF(AND(D72&lt;0,H72&gt;0),"n/a",H72/D72-1)</f>
        <v>1.3670064874884149</v>
      </c>
      <c r="I75" s="34">
        <f t="shared" si="396"/>
        <v>0.4907799793838048</v>
      </c>
      <c r="J75" s="34">
        <f t="shared" si="396"/>
        <v>0.11644849174729632</v>
      </c>
      <c r="K75" s="34">
        <f t="shared" si="396"/>
        <v>-2.2625950689511076</v>
      </c>
      <c r="L75" s="34">
        <f t="shared" si="396"/>
        <v>8.2866092404072278E-2</v>
      </c>
      <c r="M75" s="34">
        <f t="shared" si="396"/>
        <v>0.14935464044253233</v>
      </c>
      <c r="N75" s="34">
        <f t="shared" si="396"/>
        <v>0.23572593800978825</v>
      </c>
      <c r="O75" s="34" t="str">
        <f t="shared" si="396"/>
        <v>n/a</v>
      </c>
      <c r="P75" s="34">
        <f t="shared" si="396"/>
        <v>0.82597879695115717</v>
      </c>
      <c r="Q75" s="34">
        <f t="shared" si="396"/>
        <v>0.88101604278074874</v>
      </c>
      <c r="R75" s="34">
        <f t="shared" si="396"/>
        <v>1.2095709570957096</v>
      </c>
      <c r="S75" s="34">
        <f t="shared" si="396"/>
        <v>1.0795454545454546</v>
      </c>
      <c r="T75" s="34">
        <f t="shared" si="396"/>
        <v>0.66930693069306924</v>
      </c>
      <c r="U75" s="34">
        <f t="shared" si="396"/>
        <v>0.11286425017768309</v>
      </c>
      <c r="V75" s="34">
        <f t="shared" si="396"/>
        <v>3.8088125466766209E-2</v>
      </c>
      <c r="W75" s="34">
        <f t="shared" si="396"/>
        <v>5.1608986035215576E-2</v>
      </c>
      <c r="X75" s="34">
        <f t="shared" si="396"/>
        <v>0.15361803084223014</v>
      </c>
      <c r="Y75" s="34">
        <f t="shared" si="396"/>
        <v>0.98173457657427488</v>
      </c>
      <c r="Z75" s="34">
        <f t="shared" si="396"/>
        <v>0.84316546762589928</v>
      </c>
      <c r="AA75" s="34">
        <f t="shared" si="396"/>
        <v>0.91628175519630495</v>
      </c>
      <c r="AB75" s="34">
        <f t="shared" si="396"/>
        <v>0.90642673521850892</v>
      </c>
      <c r="AC75" s="34">
        <f t="shared" si="396"/>
        <v>0.66935223976796654</v>
      </c>
      <c r="AD75" s="34">
        <f t="shared" si="396"/>
        <v>0.5604996096799375</v>
      </c>
      <c r="AE75" s="34">
        <f t="shared" si="396"/>
        <v>0.5453449834287436</v>
      </c>
      <c r="AF75" s="34">
        <f t="shared" si="396"/>
        <v>0.58980582524271852</v>
      </c>
      <c r="AG75" s="34">
        <f t="shared" si="396"/>
        <v>0.58397683397683409</v>
      </c>
      <c r="AH75" s="34">
        <f t="shared" si="396"/>
        <v>0.60030015007503756</v>
      </c>
      <c r="AI75" s="34">
        <f t="shared" si="396"/>
        <v>0.34470657048157527</v>
      </c>
      <c r="AJ75" s="34">
        <f t="shared" si="396"/>
        <v>0.16844783715012723</v>
      </c>
      <c r="AK75" s="34">
        <f t="shared" si="396"/>
        <v>0.10237659963436929</v>
      </c>
      <c r="AL75" s="34">
        <f t="shared" si="396"/>
        <v>-0.26977180368865272</v>
      </c>
      <c r="AM75" s="34">
        <f t="shared" si="396"/>
        <v>-0.11157024793388426</v>
      </c>
      <c r="AN75" s="34">
        <f t="shared" si="396"/>
        <v>0.24869337979094075</v>
      </c>
      <c r="AO75" s="34">
        <f t="shared" si="396"/>
        <v>0.14162520729684913</v>
      </c>
      <c r="AP75" s="34">
        <f t="shared" si="396"/>
        <v>0.60316780821917804</v>
      </c>
      <c r="AQ75" s="34">
        <f t="shared" si="396"/>
        <v>0.25124439004487975</v>
      </c>
      <c r="AR75" s="34">
        <f t="shared" si="396"/>
        <v>0.13219393093826293</v>
      </c>
      <c r="AS75" s="34">
        <f t="shared" si="396"/>
        <v>0.41758667441410036</v>
      </c>
      <c r="AT75" s="34">
        <f t="shared" si="396"/>
        <v>0.78237650200267028</v>
      </c>
      <c r="AU75" s="34">
        <f t="shared" si="396"/>
        <v>0.8719186122342506</v>
      </c>
      <c r="AV75" s="34">
        <f t="shared" si="396"/>
        <v>0.27521051550626408</v>
      </c>
      <c r="AW75" s="34">
        <f t="shared" si="396"/>
        <v>-2.6642984014209059E-3</v>
      </c>
      <c r="AX75" s="34">
        <f t="shared" si="396"/>
        <v>-0.19999999999999996</v>
      </c>
      <c r="AY75" s="34">
        <f t="shared" si="396"/>
        <v>-0.27975195094760308</v>
      </c>
      <c r="AZ75" s="34">
        <f t="shared" si="396"/>
        <v>-0.36873892736350455</v>
      </c>
      <c r="BA75" s="34">
        <f t="shared" si="396"/>
        <v>-0.39893143365983974</v>
      </c>
      <c r="BB75" s="34">
        <f t="shared" si="396"/>
        <v>-8.6985018726591812E-2</v>
      </c>
      <c r="BC75" s="34">
        <f t="shared" si="396"/>
        <v>0.16232949598529545</v>
      </c>
      <c r="BD75" s="34">
        <f t="shared" si="396"/>
        <v>1.1183824467406556</v>
      </c>
      <c r="BE75" s="34">
        <f t="shared" si="396"/>
        <v>1.2286039886039886</v>
      </c>
      <c r="BF75" s="34">
        <f t="shared" si="396"/>
        <v>0.7631012203876526</v>
      </c>
      <c r="BG75" s="34">
        <f t="shared" si="396"/>
        <v>0.53841032043279236</v>
      </c>
      <c r="BH75" s="34">
        <f t="shared" si="396"/>
        <v>0.28730579308683613</v>
      </c>
      <c r="BI75" s="34">
        <f t="shared" si="396"/>
        <v>0.42283698097770506</v>
      </c>
      <c r="BJ75" s="34">
        <f t="shared" si="396"/>
        <v>0.24796416938110744</v>
      </c>
      <c r="BK75" s="34">
        <f t="shared" si="396"/>
        <v>0.34078121618697255</v>
      </c>
      <c r="BL75" s="34">
        <f t="shared" si="396"/>
        <v>0.19277728399681893</v>
      </c>
      <c r="BM75" s="34">
        <f t="shared" si="396"/>
        <v>8.3773584905660448E-2</v>
      </c>
      <c r="BN75" s="34">
        <f t="shared" ref="BN75" si="397">IF(AND(BJ72&lt;0,BN72&gt;0),"n/a",BN72/BJ72-1)</f>
        <v>0.27532036075176447</v>
      </c>
      <c r="BO75" s="34">
        <f t="shared" ref="BO75" si="398">IF(AND(BK72&lt;0,BO72&gt;0),"n/a",BO72/BK72-1)</f>
        <v>0.17101500494043953</v>
      </c>
      <c r="BP75" s="34">
        <f t="shared" ref="BP75" si="399">IF(AND(BL72&lt;0,BP72&gt;0),"n/a",BP72/BL72-1)</f>
        <v>0.19804132610532821</v>
      </c>
      <c r="BQ75" s="34">
        <f t="shared" ref="BQ75" si="400">IF(AND(BM72&lt;0,BQ72&gt;0),"n/a",BQ72/BM72-1)</f>
        <v>0.19646430825388461</v>
      </c>
      <c r="BR75" s="34">
        <f t="shared" ref="BR75" si="401">IF(AND(BN72&lt;0,BR72&gt;0),"n/a",BR72/BN72-1)</f>
        <v>0.29215690897276403</v>
      </c>
      <c r="BS75" s="34">
        <f t="shared" ref="BS75" si="402">IF(AND(BO72&lt;0,BS72&gt;0),"n/a",BS72/BO72-1)</f>
        <v>0.2850905103395176</v>
      </c>
      <c r="BT75" s="34">
        <f t="shared" ref="BT75" si="403">IF(AND(BP72&lt;0,BT72&gt;0),"n/a",BT72/BP72-1)</f>
        <v>0.27796236355923631</v>
      </c>
      <c r="BU75" s="34">
        <f t="shared" ref="BU75" si="404">IF(AND(BQ72&lt;0,BU72&gt;0),"n/a",BU72/BQ72-1)</f>
        <v>0.25833140866518955</v>
      </c>
      <c r="BV75" s="34">
        <f t="shared" ref="BV75" si="405">IF(AND(BR72&lt;0,BV72&gt;0),"n/a",BV72/BR72-1)</f>
        <v>0.22229555561923986</v>
      </c>
      <c r="BW75" s="34">
        <f t="shared" ref="BW75" si="406">IF(AND(BS72&lt;0,BW72&gt;0),"n/a",BW72/BS72-1)</f>
        <v>0.21741667697551303</v>
      </c>
      <c r="BX75" s="34">
        <f t="shared" ref="BX75" si="407">IF(AND(BT72&lt;0,BX72&gt;0),"n/a",BX72/BT72-1)</f>
        <v>0.21212324709561892</v>
      </c>
      <c r="BY75" s="34">
        <f t="shared" ref="BY75" si="408">IF(AND(BU72&lt;0,BY72&gt;0),"n/a",BY72/BU72-1)</f>
        <v>0.19822609852314677</v>
      </c>
      <c r="BZ75" s="34">
        <f t="shared" ref="BZ75" si="409">IF(AND(BV72&lt;0,BZ72&gt;0),"n/a",BZ72/BV72-1)</f>
        <v>0.18053158881650866</v>
      </c>
      <c r="CA75" s="34">
        <f t="shared" ref="CA75" si="410">IF(AND(BW72&lt;0,CA72&gt;0),"n/a",CA72/BW72-1)</f>
        <v>0.17705569320664982</v>
      </c>
      <c r="CB75" s="34">
        <f t="shared" ref="CB75" si="411">IF(AND(BX72&lt;0,CB72&gt;0),"n/a",CB72/BX72-1)</f>
        <v>0.17323895560715785</v>
      </c>
      <c r="CC75" s="34">
        <f t="shared" ref="CC75" si="412">IF(AND(BY72&lt;0,CC72&gt;0),"n/a",CC72/BY72-1)</f>
        <v>0.1631631854218305</v>
      </c>
      <c r="CD75" s="34">
        <f t="shared" ref="CD75" si="413">IF(AND(BZ72&lt;0,CD72&gt;0),"n/a",CD72/BZ72-1)</f>
        <v>0.14867097137395091</v>
      </c>
      <c r="CE75" s="34">
        <f t="shared" ref="CE75" si="414">IF(AND(CA72&lt;0,CE72&gt;0),"n/a",CE72/CA72-1)</f>
        <v>0.14637285145691692</v>
      </c>
      <c r="CF75" s="34">
        <f t="shared" ref="CF75" si="415">IF(AND(CB72&lt;0,CF72&gt;0),"n/a",CF72/CB72-1)</f>
        <v>0.14399732334652859</v>
      </c>
      <c r="CG75" s="34">
        <f t="shared" ref="CG75" si="416">IF(AND(CC72&lt;0,CG72&gt;0),"n/a",CG72/CC72-1)</f>
        <v>0.13718087034458359</v>
      </c>
      <c r="CH75" s="34">
        <f t="shared" ref="CH75" si="417">IF(AND(CD72&lt;0,CH72&gt;0),"n/a",CH72/CD72-1)</f>
        <v>0.12361309105750151</v>
      </c>
      <c r="CI75" s="34">
        <f t="shared" ref="CI75" si="418">IF(AND(CE72&lt;0,CI72&gt;0),"n/a",CI72/CE72-1)</f>
        <v>0.1226604638479758</v>
      </c>
      <c r="CJ75" s="34">
        <f t="shared" ref="CJ75" si="419">IF(AND(CF72&lt;0,CJ72&gt;0),"n/a",CJ72/CF72-1)</f>
        <v>0.12209672393594984</v>
      </c>
      <c r="CK75" s="34">
        <f t="shared" ref="CK75" si="420">IF(AND(CG72&lt;0,CK72&gt;0),"n/a",CK72/CG72-1)</f>
        <v>0.11924082460654262</v>
      </c>
      <c r="CL75" s="34"/>
      <c r="CM75" s="89" t="s">
        <v>65</v>
      </c>
      <c r="CN75" s="34">
        <f>IF(AND(CM72&lt;0,CN72&gt;0),"n/a",CN72/CM72-1)</f>
        <v>1.0150685595232325</v>
      </c>
      <c r="CO75" s="103">
        <f t="shared" ref="CO75:DC75" si="421">IF(AND(CN72&lt;0,CO72&gt;0),"n/a",CO72/CN72-1)</f>
        <v>-0.42905575993652167</v>
      </c>
      <c r="CP75" s="34">
        <f t="shared" si="421"/>
        <v>2.213308064855759</v>
      </c>
      <c r="CQ75" s="103">
        <f t="shared" si="421"/>
        <v>0.63507208387942327</v>
      </c>
      <c r="CR75" s="34">
        <f t="shared" si="421"/>
        <v>0.30975664497098343</v>
      </c>
      <c r="CS75" s="103">
        <f t="shared" si="421"/>
        <v>0.80771113831089347</v>
      </c>
      <c r="CT75" s="34">
        <f t="shared" si="421"/>
        <v>0.57268603155257636</v>
      </c>
      <c r="CU75" s="103">
        <f t="shared" si="421"/>
        <v>0.25836311189563865</v>
      </c>
      <c r="CV75" s="103">
        <f t="shared" si="421"/>
        <v>1.7055563158615117E-2</v>
      </c>
      <c r="CW75" s="103">
        <f t="shared" si="421"/>
        <v>0.32989083814105258</v>
      </c>
      <c r="CX75" s="103">
        <f t="shared" si="421"/>
        <v>0.3841347734803835</v>
      </c>
      <c r="CY75" s="103">
        <f t="shared" si="421"/>
        <v>-0.31228640874284985</v>
      </c>
      <c r="CZ75" s="103">
        <f t="shared" si="421"/>
        <v>0.5393691371475644</v>
      </c>
      <c r="DA75" s="103">
        <f t="shared" si="421"/>
        <v>0.46523270266537775</v>
      </c>
      <c r="DB75" s="34">
        <f t="shared" si="421"/>
        <v>0.20045241405311143</v>
      </c>
      <c r="DC75" s="103">
        <f t="shared" si="421"/>
        <v>0.2072733739656285</v>
      </c>
      <c r="DD75" s="103">
        <f>IF(AND(DC72&lt;0,DD72&gt;0),"n/a",DD72/DC72-1)</f>
        <v>0.27704344760029032</v>
      </c>
      <c r="DE75" s="103">
        <f>IF(AND(DD72&lt;0,DE72&gt;0),"n/a",DE72/DD72-1)</f>
        <v>0.21165295517186755</v>
      </c>
      <c r="DF75" s="103">
        <f>IF(AND(DE72&lt;0,DF72&gt;0),"n/a",DF72/DE72-1)</f>
        <v>0.17292538669906921</v>
      </c>
      <c r="DG75" s="103">
        <f>IF(AND(DF72&lt;0,DG72&gt;0),"n/a",DG72/DF72-1)</f>
        <v>0.14370198260169498</v>
      </c>
      <c r="DH75" s="103">
        <f>IF(AND(DG72&lt;0,DH72&gt;0),"n/a",DH72/DG72-1)</f>
        <v>0.1217751703264669</v>
      </c>
    </row>
    <row r="76" spans="1:113" ht="12" x14ac:dyDescent="0.3">
      <c r="B76" s="9"/>
      <c r="C76" s="9"/>
      <c r="D76" s="9"/>
      <c r="E76" s="9"/>
      <c r="F76" s="13"/>
      <c r="G76" s="13"/>
      <c r="H76" s="13"/>
      <c r="I76" s="36"/>
      <c r="J76" s="36"/>
      <c r="K76" s="36"/>
      <c r="L76" s="36"/>
      <c r="M76" s="36"/>
      <c r="N76" s="36"/>
      <c r="O76" s="36"/>
      <c r="P76" s="36"/>
      <c r="Q76" s="36"/>
      <c r="R76" s="36"/>
      <c r="S76" s="36"/>
      <c r="T76" s="36"/>
      <c r="U76" s="36"/>
      <c r="V76" s="36"/>
      <c r="W76" s="36"/>
      <c r="X76" s="36"/>
      <c r="Y76" s="36"/>
      <c r="Z76" s="36"/>
      <c r="AA76" s="36"/>
      <c r="AB76" s="36"/>
      <c r="AC76" s="36"/>
      <c r="AD76" s="36"/>
      <c r="AE76" s="36"/>
      <c r="AF76" s="36"/>
      <c r="AG76" s="36"/>
      <c r="AH76" s="9"/>
      <c r="AI76" s="9"/>
      <c r="AJ76" s="9"/>
      <c r="AK76" s="9"/>
      <c r="AL76" s="9"/>
      <c r="AM76" s="9"/>
      <c r="AN76" s="9"/>
      <c r="AO76" s="9"/>
      <c r="AP76" s="9"/>
      <c r="AQ76" s="9"/>
      <c r="AR76" s="9"/>
      <c r="AS76" s="9"/>
      <c r="AT76" s="9"/>
      <c r="AU76" s="9"/>
      <c r="AV76" s="9"/>
      <c r="AW76" s="9"/>
      <c r="AX76" s="9"/>
      <c r="AY76" s="9"/>
      <c r="AZ76" s="9"/>
      <c r="BA76" s="9"/>
      <c r="BB76" s="9"/>
      <c r="BC76" s="9"/>
      <c r="BD76" s="9"/>
      <c r="BE76" s="9"/>
      <c r="BF76" s="9"/>
      <c r="BG76" s="9"/>
      <c r="BH76" s="9"/>
      <c r="BI76" s="9"/>
      <c r="BJ76" s="9"/>
      <c r="BK76" s="9"/>
      <c r="BL76" s="9"/>
      <c r="BM76" s="9"/>
      <c r="BN76" s="13"/>
      <c r="BO76" s="13"/>
      <c r="BP76" s="13"/>
      <c r="BQ76" s="13"/>
      <c r="BR76" s="13"/>
      <c r="BS76" s="13"/>
      <c r="BT76" s="13"/>
      <c r="BU76" s="13"/>
      <c r="BV76" s="13"/>
      <c r="BW76" s="13"/>
      <c r="BX76" s="13"/>
      <c r="BY76" s="13"/>
      <c r="BZ76" s="13"/>
      <c r="CA76" s="13"/>
      <c r="CB76" s="13"/>
      <c r="CC76" s="13"/>
      <c r="CD76" s="13"/>
      <c r="CE76" s="13"/>
      <c r="CF76" s="13"/>
      <c r="CG76" s="13"/>
      <c r="CH76" s="13"/>
      <c r="CI76" s="13"/>
      <c r="CJ76" s="13"/>
      <c r="CK76" s="13"/>
      <c r="CL76" s="13"/>
      <c r="CM76" s="91"/>
      <c r="CO76" s="91"/>
      <c r="CQ76" s="91"/>
      <c r="CS76" s="91"/>
      <c r="CU76" s="91"/>
      <c r="CV76" s="91"/>
      <c r="CW76" s="104"/>
      <c r="CX76" s="104"/>
      <c r="CY76" s="104"/>
      <c r="CZ76" s="104"/>
      <c r="DA76" s="104"/>
      <c r="DB76" s="25"/>
      <c r="DC76" s="104"/>
      <c r="DD76" s="104"/>
      <c r="DE76" s="104"/>
      <c r="DF76" s="104"/>
      <c r="DG76" s="104"/>
      <c r="DH76" s="104"/>
    </row>
    <row r="77" spans="1:113" x14ac:dyDescent="0.25">
      <c r="A77" s="2" t="s">
        <v>214</v>
      </c>
      <c r="B77" s="309"/>
      <c r="C77" s="309"/>
      <c r="D77" s="309"/>
      <c r="E77" s="309"/>
      <c r="F77" s="14">
        <f t="shared" ref="F77:AK77" si="422">F25+F28+F44</f>
        <v>163.25</v>
      </c>
      <c r="G77" s="14">
        <f t="shared" si="422"/>
        <v>-56.400000000000091</v>
      </c>
      <c r="H77" s="14">
        <f t="shared" si="422"/>
        <v>382.79999999999995</v>
      </c>
      <c r="I77" s="14">
        <f t="shared" si="422"/>
        <v>271.89999999999998</v>
      </c>
      <c r="J77" s="14">
        <f t="shared" si="422"/>
        <v>-83.400000000000148</v>
      </c>
      <c r="K77" s="14">
        <f t="shared" si="422"/>
        <v>-243.57799999999997</v>
      </c>
      <c r="L77" s="14">
        <f t="shared" si="422"/>
        <v>-8.6719999999998549</v>
      </c>
      <c r="M77" s="14">
        <f t="shared" si="422"/>
        <v>349</v>
      </c>
      <c r="N77" s="14">
        <f t="shared" si="422"/>
        <v>283</v>
      </c>
      <c r="O77" s="14">
        <f t="shared" si="422"/>
        <v>963</v>
      </c>
      <c r="P77" s="14">
        <f t="shared" si="422"/>
        <v>575</v>
      </c>
      <c r="Q77" s="14">
        <f t="shared" si="422"/>
        <v>648</v>
      </c>
      <c r="R77" s="14">
        <f t="shared" si="422"/>
        <v>838</v>
      </c>
      <c r="S77" s="14">
        <f t="shared" si="422"/>
        <v>806</v>
      </c>
      <c r="T77" s="14">
        <f t="shared" si="422"/>
        <v>717</v>
      </c>
      <c r="U77" s="14">
        <f t="shared" si="422"/>
        <v>1072.8000000000002</v>
      </c>
      <c r="V77" s="14">
        <f t="shared" si="422"/>
        <v>1160</v>
      </c>
      <c r="W77" s="14">
        <f t="shared" si="422"/>
        <v>1294</v>
      </c>
      <c r="X77" s="14">
        <f t="shared" si="422"/>
        <v>1389</v>
      </c>
      <c r="Y77" s="14">
        <f t="shared" si="422"/>
        <v>2122</v>
      </c>
      <c r="Z77" s="14">
        <f t="shared" si="422"/>
        <v>2033</v>
      </c>
      <c r="AA77" s="14">
        <f t="shared" si="422"/>
        <v>2658</v>
      </c>
      <c r="AB77" s="14">
        <f t="shared" si="422"/>
        <v>2906</v>
      </c>
      <c r="AC77" s="14">
        <f t="shared" si="422"/>
        <v>3661</v>
      </c>
      <c r="AD77" s="14">
        <f t="shared" si="422"/>
        <v>3787</v>
      </c>
      <c r="AE77" s="14">
        <f t="shared" si="422"/>
        <v>3916</v>
      </c>
      <c r="AF77" s="14">
        <f t="shared" si="422"/>
        <v>4373</v>
      </c>
      <c r="AG77" s="14">
        <f t="shared" si="422"/>
        <v>5408</v>
      </c>
      <c r="AH77" s="14">
        <f t="shared" si="422"/>
        <v>5048</v>
      </c>
      <c r="AI77" s="14">
        <f t="shared" si="422"/>
        <v>2840</v>
      </c>
      <c r="AJ77" s="14">
        <f t="shared" si="422"/>
        <v>4153</v>
      </c>
      <c r="AK77" s="14">
        <f t="shared" si="422"/>
        <v>3318</v>
      </c>
      <c r="AL77" s="14">
        <f t="shared" ref="AL77:BQ77" si="423">AL25+AL28+AL44</f>
        <v>5346</v>
      </c>
      <c r="AM77" s="14">
        <f t="shared" si="423"/>
        <v>4839.5</v>
      </c>
      <c r="AN77" s="14">
        <f t="shared" si="423"/>
        <v>5631</v>
      </c>
      <c r="AO77" s="14">
        <f t="shared" si="423"/>
        <v>4842</v>
      </c>
      <c r="AP77" s="14">
        <f t="shared" si="423"/>
        <v>7343</v>
      </c>
      <c r="AQ77" s="14">
        <f t="shared" si="423"/>
        <v>514</v>
      </c>
      <c r="AR77" s="14">
        <f t="shared" si="423"/>
        <v>5950</v>
      </c>
      <c r="AS77" s="14">
        <f t="shared" si="423"/>
        <v>9222</v>
      </c>
      <c r="AT77" s="14">
        <f t="shared" si="423"/>
        <v>7819</v>
      </c>
      <c r="AU77" s="14">
        <f t="shared" si="423"/>
        <v>8511</v>
      </c>
      <c r="AV77" s="14">
        <f t="shared" si="423"/>
        <v>9547</v>
      </c>
      <c r="AW77" s="14">
        <f t="shared" si="423"/>
        <v>12562</v>
      </c>
      <c r="AX77" s="14">
        <f>AX25+AX28+AX44</f>
        <v>8528</v>
      </c>
      <c r="AY77" s="14">
        <f t="shared" si="423"/>
        <v>4450</v>
      </c>
      <c r="AZ77" s="14">
        <f>AZ25+AZ28+AZ44</f>
        <v>173</v>
      </c>
      <c r="BA77" s="14">
        <f t="shared" si="423"/>
        <v>5288</v>
      </c>
      <c r="BB77" s="14">
        <f t="shared" si="423"/>
        <v>6911</v>
      </c>
      <c r="BC77" s="14">
        <f t="shared" si="423"/>
        <v>10955</v>
      </c>
      <c r="BD77" s="14">
        <f t="shared" si="423"/>
        <v>13639</v>
      </c>
      <c r="BE77" s="14">
        <f t="shared" si="423"/>
        <v>11505</v>
      </c>
      <c r="BF77" s="14">
        <f t="shared" ref="BF77:BG77" si="424">BF25+BF28+BF44</f>
        <v>12531</v>
      </c>
      <c r="BG77" s="14">
        <f t="shared" si="424"/>
        <v>10898</v>
      </c>
      <c r="BH77" s="14">
        <f t="shared" ref="BH77:BI77" si="425">BH25+BH28+BH44</f>
        <v>15522</v>
      </c>
      <c r="BI77" s="14">
        <f t="shared" si="425"/>
        <v>13152</v>
      </c>
      <c r="BJ77" s="14">
        <f t="shared" ref="BJ77:BK77" si="426">BJ25+BJ28+BJ44</f>
        <v>10334</v>
      </c>
      <c r="BK77" s="14">
        <f t="shared" si="426"/>
        <v>8549</v>
      </c>
      <c r="BL77" s="14">
        <f t="shared" ref="BL77:BM77" si="427">BL25+BL28+BL44</f>
        <v>10625</v>
      </c>
      <c r="BM77" s="14">
        <f t="shared" si="427"/>
        <v>14077</v>
      </c>
      <c r="BN77" s="14">
        <f t="shared" si="423"/>
        <v>17441.90643351723</v>
      </c>
      <c r="BO77" s="14">
        <f t="shared" si="423"/>
        <v>3513.9281085879338</v>
      </c>
      <c r="BP77" s="14">
        <f t="shared" si="423"/>
        <v>661.10986030047934</v>
      </c>
      <c r="BQ77" s="14">
        <f t="shared" si="423"/>
        <v>17545.968772091233</v>
      </c>
      <c r="BR77" s="14">
        <f>BR25+BR28+BR44</f>
        <v>7839.1957507461339</v>
      </c>
      <c r="BS77" s="14">
        <f t="shared" ref="BS77:BT77" si="428">BS25+BS28+BS44</f>
        <v>5633.6401125676566</v>
      </c>
      <c r="BT77" s="14">
        <f t="shared" si="428"/>
        <v>794.52516058277251</v>
      </c>
      <c r="BU77" s="14">
        <f>BU25+BU28+BU44</f>
        <v>24626.738593793278</v>
      </c>
      <c r="BV77" s="14">
        <f t="shared" ref="BV77:CC77" si="429">BV25+BV28+BV44</f>
        <v>4791.8695641652448</v>
      </c>
      <c r="BW77" s="14">
        <f t="shared" si="429"/>
        <v>10815.661806459655</v>
      </c>
      <c r="BX77" s="14">
        <f t="shared" si="429"/>
        <v>3565.9321465582252</v>
      </c>
      <c r="BY77" s="14">
        <f t="shared" si="429"/>
        <v>32498.068072432958</v>
      </c>
      <c r="BZ77" s="14">
        <f t="shared" si="429"/>
        <v>1112.0626661613278</v>
      </c>
      <c r="CA77" s="14">
        <f t="shared" si="429"/>
        <v>16590.115750725767</v>
      </c>
      <c r="CB77" s="14">
        <f t="shared" si="429"/>
        <v>7335.6530099324809</v>
      </c>
      <c r="CC77" s="14">
        <f t="shared" si="429"/>
        <v>42622.280629240027</v>
      </c>
      <c r="CD77" s="14">
        <f t="shared" ref="CD77:CG77" si="430">CD25+CD28+CD44</f>
        <v>-3968.9053520852176</v>
      </c>
      <c r="CE77" s="14">
        <f t="shared" si="430"/>
        <v>22581.882673287262</v>
      </c>
      <c r="CF77" s="14">
        <f t="shared" si="430"/>
        <v>11529.408738843296</v>
      </c>
      <c r="CG77" s="14">
        <f t="shared" si="430"/>
        <v>52845.606961865924</v>
      </c>
      <c r="CH77" s="14">
        <f t="shared" ref="CH77:CK77" si="431">CH25+CH28+CH44</f>
        <v>-12212.944880346709</v>
      </c>
      <c r="CI77" s="14">
        <f t="shared" si="431"/>
        <v>28715.070688986256</v>
      </c>
      <c r="CJ77" s="14">
        <f t="shared" si="431"/>
        <v>16341.016251066838</v>
      </c>
      <c r="CK77" s="14">
        <f t="shared" si="431"/>
        <v>62826.44350325819</v>
      </c>
      <c r="CL77" s="14"/>
      <c r="CM77" s="88">
        <f t="shared" ref="CM77" si="432">SUM(B77:E77)</f>
        <v>0</v>
      </c>
      <c r="CN77" s="14">
        <f t="shared" ref="CN77" si="433">SUM(F77:I77)</f>
        <v>761.54999999999984</v>
      </c>
      <c r="CO77" s="88">
        <f t="shared" ref="CO77" si="434">SUM(J77:M77)</f>
        <v>13.350000000000023</v>
      </c>
      <c r="CP77" s="14">
        <f t="shared" ref="CP77" si="435">SUM(N77:Q77)</f>
        <v>2469</v>
      </c>
      <c r="CQ77" s="88">
        <f t="shared" ref="CQ77" si="436">SUM(R77:U77)</f>
        <v>3433.8</v>
      </c>
      <c r="CR77" s="14">
        <f t="shared" ref="CR77" si="437">SUM(V77:Y77)</f>
        <v>5965</v>
      </c>
      <c r="CS77" s="88">
        <f t="shared" ref="CS77" si="438">SUM(Z77:AC77)</f>
        <v>11258</v>
      </c>
      <c r="CT77" s="14">
        <f t="shared" ref="CT77" si="439">SUM(AD77:AG77)</f>
        <v>17484</v>
      </c>
      <c r="CU77" s="88">
        <f t="shared" ref="CU77" si="440">SUM(AH77:AK77)</f>
        <v>15359</v>
      </c>
      <c r="CV77" s="88">
        <f>SUM(AL77:AO77)</f>
        <v>20658.5</v>
      </c>
      <c r="CW77" s="88">
        <f>SUM(AP77:AS77)</f>
        <v>23029</v>
      </c>
      <c r="CX77" s="88">
        <f t="shared" ref="CX77" si="441">SUM(AT77:AW77)</f>
        <v>38439</v>
      </c>
      <c r="CY77" s="88">
        <f t="shared" ref="CY77" si="442">SUM(AX77:BA77)</f>
        <v>18439</v>
      </c>
      <c r="CZ77" s="88">
        <f t="shared" ref="CZ77" si="443">SUM(BB77:BE77)</f>
        <v>43010</v>
      </c>
      <c r="DA77" s="88">
        <f t="shared" ref="DA77" si="444">SUM(BF77:BI77)</f>
        <v>52103</v>
      </c>
      <c r="DB77" s="14">
        <f t="shared" ref="DB77" si="445">SUM(BJ77:BM77)</f>
        <v>43585</v>
      </c>
      <c r="DC77" s="88">
        <f t="shared" ref="DC77" si="446">SUM(BN77:BQ77)</f>
        <v>39162.913174496876</v>
      </c>
      <c r="DD77" s="88">
        <f>SUM(BR77:BU77)</f>
        <v>38894.099617689841</v>
      </c>
      <c r="DE77" s="88">
        <f>SUM(BV77:BY77)</f>
        <v>51671.531589616083</v>
      </c>
      <c r="DF77" s="88">
        <f>SUM(BZ77:CC77)</f>
        <v>67660.112056059603</v>
      </c>
      <c r="DG77" s="88">
        <f>SUM(CD77:CG77)</f>
        <v>82987.993021911272</v>
      </c>
      <c r="DH77" s="88">
        <f>SUM(CH77:CK77)</f>
        <v>95669.585562964581</v>
      </c>
      <c r="DI77" s="79"/>
    </row>
    <row r="78" spans="1:113" x14ac:dyDescent="0.25">
      <c r="A78" s="8" t="s">
        <v>267</v>
      </c>
      <c r="B78" s="309"/>
      <c r="C78" s="309"/>
      <c r="D78" s="309"/>
      <c r="E78" s="309"/>
      <c r="F78" s="35">
        <f>F77/'Income Statement'!F$157</f>
        <v>0.22324786324786325</v>
      </c>
      <c r="G78" s="35">
        <f>G77/'Income Statement'!G$157</f>
        <v>-6.3044936284373007E-2</v>
      </c>
      <c r="H78" s="35">
        <f>H77/'Income Statement'!H$157</f>
        <v>0.40125786163522009</v>
      </c>
      <c r="I78" s="35">
        <f>I77/'Income Statement'!I$157</f>
        <v>0.24040671971706454</v>
      </c>
      <c r="J78" s="35">
        <f>J77/'Income Statement'!J$157</f>
        <v>-7.8842881452070482E-2</v>
      </c>
      <c r="K78" s="35">
        <f>K77/'Income Statement'!K$157</f>
        <v>-0.20577297710104228</v>
      </c>
      <c r="L78" s="35">
        <f>L77/'Income Statement'!L$157</f>
        <v>-6.8709354360253902E-3</v>
      </c>
      <c r="M78" s="35">
        <f>M77/'Income Statement'!M$157</f>
        <v>0.22018927444794953</v>
      </c>
      <c r="N78" s="35">
        <f>N77/'Income Statement'!N$157</f>
        <v>0.19410150891632372</v>
      </c>
      <c r="O78" s="35">
        <f>O77/'Income Statement'!O$157</f>
        <v>0.53116381687810255</v>
      </c>
      <c r="P78" s="35">
        <f>P77/'Income Statement'!P$157</f>
        <v>0.28521825396825395</v>
      </c>
      <c r="Q78" s="35">
        <f>Q77/'Income Statement'!Q$157</f>
        <v>0.25067698259187621</v>
      </c>
      <c r="R78" s="35">
        <f>R77/'Income Statement'!R$157</f>
        <v>0.3349320543565148</v>
      </c>
      <c r="S78" s="35">
        <f>S77/'Income Statement'!S$157</f>
        <v>0.27697594501718215</v>
      </c>
      <c r="T78" s="35">
        <f>T77/'Income Statement'!T$157</f>
        <v>0.22385263815173276</v>
      </c>
      <c r="U78" s="35">
        <f>U77/'Income Statement'!U$157</f>
        <v>0.27857699298883409</v>
      </c>
      <c r="V78" s="35">
        <f>V77/'Income Statement'!V$157</f>
        <v>0.32740615297770254</v>
      </c>
      <c r="W78" s="35">
        <f>W77/'Income Statement'!W$157</f>
        <v>0.32013854527461655</v>
      </c>
      <c r="X78" s="35">
        <f>X77/'Income Statement'!X$157</f>
        <v>0.30859808931348587</v>
      </c>
      <c r="Y78" s="35">
        <f>Y77/'Income Statement'!Y$157</f>
        <v>0.36329395651429552</v>
      </c>
      <c r="Z78" s="35">
        <f>Z77/'Income Statement'!Z$157</f>
        <v>0.37774061687105165</v>
      </c>
      <c r="AA78" s="35">
        <f>AA77/'Income Statement'!AA$157</f>
        <v>0.4129894344313238</v>
      </c>
      <c r="AB78" s="35">
        <f>AB77/'Income Statement'!AB$157</f>
        <v>0.414491513336186</v>
      </c>
      <c r="AC78" s="35">
        <f>AC77/'Income Statement'!AC$157</f>
        <v>0.41559768418662729</v>
      </c>
      <c r="AD78" s="35">
        <f>AD77/'Income Statement'!AD$157</f>
        <v>0.47148904382470119</v>
      </c>
      <c r="AE78" s="35">
        <f>AE77/'Income Statement'!AE$157</f>
        <v>0.42012659585881346</v>
      </c>
      <c r="AF78" s="35">
        <f>AF77/'Income Statement'!AF$157</f>
        <v>0.42341208365608057</v>
      </c>
      <c r="AG78" s="35">
        <f>AG77/'Income Statement'!AG$157</f>
        <v>0.41689793401171754</v>
      </c>
      <c r="AH78" s="35">
        <f>AH77/'Income Statement'!AH$157</f>
        <v>0.4218619421694802</v>
      </c>
      <c r="AI78" s="35">
        <f>AI77/'Income Statement'!AI$157</f>
        <v>0.21464741894036732</v>
      </c>
      <c r="AJ78" s="35">
        <f>AJ77/'Income Statement'!AJ$157</f>
        <v>0.30254243461790631</v>
      </c>
      <c r="AK78" s="35">
        <f>AK77/'Income Statement'!AK$157</f>
        <v>0.19616885420361829</v>
      </c>
      <c r="AL78" s="35">
        <f>AL77/'Income Statement'!AL$157</f>
        <v>0.3545798235723287</v>
      </c>
      <c r="AM78" s="35">
        <f>AM77/'Income Statement'!AM$157</f>
        <v>0.28660685203280922</v>
      </c>
      <c r="AN78" s="35">
        <f>AN77/'Income Statement'!AN$157</f>
        <v>0.3190006798096533</v>
      </c>
      <c r="AO78" s="35">
        <f>AO77/'Income Statement'!AO$157</f>
        <v>0.22967460392752112</v>
      </c>
      <c r="AP78" s="35">
        <f>AP77/'Income Statement'!AP$157</f>
        <v>0.41399334724023229</v>
      </c>
      <c r="AQ78" s="35">
        <f>AQ77/'Income Statement'!AQ$157</f>
        <v>2.7505752662278591E-2</v>
      </c>
      <c r="AR78" s="35">
        <f>AR77/'Income Statement'!AR$157</f>
        <v>0.27713088029809035</v>
      </c>
      <c r="AS78" s="35">
        <f>AS77/'Income Statement'!AS$157</f>
        <v>0.32851239669421489</v>
      </c>
      <c r="AT78" s="35">
        <f>AT77/'Income Statement'!AT$157</f>
        <v>0.29876580948377973</v>
      </c>
      <c r="AU78" s="35">
        <f>AU77/'Income Statement'!AU$157</f>
        <v>0.2927055748529766</v>
      </c>
      <c r="AV78" s="35">
        <f>AV77/'Income Statement'!AV$157</f>
        <v>0.3290934160634264</v>
      </c>
      <c r="AW78" s="35">
        <f>AW77/'Income Statement'!AW$157</f>
        <v>0.37308069258412285</v>
      </c>
      <c r="AX78" s="35">
        <f>AX77/'Income Statement'!AX$157</f>
        <v>0.30557546223305143</v>
      </c>
      <c r="AY78" s="35">
        <f>AY77/'Income Statement'!AY$157</f>
        <v>0.15439594754007355</v>
      </c>
      <c r="AZ78" s="35">
        <f>AZ77/'Income Statement'!AZ$157</f>
        <v>6.2423323951793317E-3</v>
      </c>
      <c r="BA78" s="35">
        <f>BA77/'Income Statement'!BA$157</f>
        <v>0.16440230063733871</v>
      </c>
      <c r="BB78" s="35">
        <f>BB77/'Income Statement'!BB$157</f>
        <v>0.24126374585442487</v>
      </c>
      <c r="BC78" s="35">
        <f>BC77/'Income Statement'!BC$157</f>
        <v>0.34235444857651803</v>
      </c>
      <c r="BD78" s="35">
        <f>BD77/'Income Statement'!BD$157</f>
        <v>0.39943185146137178</v>
      </c>
      <c r="BE78" s="35">
        <f>BE77/'Income Statement'!BE$157</f>
        <v>0.28682904938794845</v>
      </c>
      <c r="BF78" s="35">
        <f>BF77/'Income Statement'!BF$157</f>
        <v>0.34373885612398847</v>
      </c>
      <c r="BG78" s="35">
        <f>BG77/'Income Statement'!BG$157</f>
        <v>0.27892810524429884</v>
      </c>
      <c r="BH78" s="35">
        <f>BH77/'Income Statement'!BH$157</f>
        <v>0.38241888196309343</v>
      </c>
      <c r="BI78" s="35">
        <f>BI77/'Income Statement'!BI$157</f>
        <v>0.2718197788570838</v>
      </c>
      <c r="BJ78" s="35">
        <f>BJ77/'Income Statement'!BJ$157</f>
        <v>0.24422177057238739</v>
      </c>
      <c r="BK78" s="35">
        <f>BK77/'Income Statement'!BK$157</f>
        <v>0.17991834329489015</v>
      </c>
      <c r="BL78" s="35">
        <f>BL77/'Income Statement'!BL$157</f>
        <v>0.20734943991257171</v>
      </c>
      <c r="BM78" s="35">
        <f>BM77/'Income Statement'!BM$157</f>
        <v>0.23503581386806471</v>
      </c>
      <c r="BN78" s="35">
        <f>BN77/'Income Statement'!BN$157</f>
        <v>0.31195405393134024</v>
      </c>
      <c r="BO78" s="35">
        <f>BO77/'Income Statement'!BO$157</f>
        <v>5.9566967907901107E-2</v>
      </c>
      <c r="BP78" s="35">
        <f>BP77/'Income Statement'!BP$157</f>
        <v>1.052634038152645E-2</v>
      </c>
      <c r="BQ78" s="35">
        <f>BQ77/'Income Statement'!BQ$157</f>
        <v>0.23904583094243342</v>
      </c>
      <c r="BR78" s="210">
        <f>BR77/'Income Statement'!BR$157</f>
        <v>0.11771800229333591</v>
      </c>
      <c r="BS78" s="210">
        <f>BS77/'Income Statement'!BS$157</f>
        <v>8.018151500020361E-2</v>
      </c>
      <c r="BT78" s="210">
        <f>BT77/'Income Statement'!BT$157</f>
        <v>1.0621044649484096E-2</v>
      </c>
      <c r="BU78" s="210">
        <f>BU77/'Income Statement'!BU$157</f>
        <v>0.28165188192795015</v>
      </c>
      <c r="BV78" s="210">
        <f>BV77/'Income Statement'!BV$157</f>
        <v>6.2315879508385519E-2</v>
      </c>
      <c r="BW78" s="210">
        <f>BW77/'Income Statement'!BW$157</f>
        <v>0.13330658099730866</v>
      </c>
      <c r="BX78" s="210">
        <f>BX77/'Income Statement'!BX$157</f>
        <v>4.1278919679985461E-2</v>
      </c>
      <c r="BY78" s="210">
        <f>BY77/'Income Statement'!BY$157</f>
        <v>0.32178262162896681</v>
      </c>
      <c r="BZ78" s="210">
        <f>BZ77/'Income Statement'!BZ$157</f>
        <v>1.2799473454073897E-2</v>
      </c>
      <c r="CA78" s="210">
        <f>CA77/'Income Statement'!CA$157</f>
        <v>0.18097427320942319</v>
      </c>
      <c r="CB78" s="210">
        <f>CB77/'Income Statement'!CB$157</f>
        <v>7.515590183695893E-2</v>
      </c>
      <c r="CC78" s="210">
        <f>CC77/'Income Statement'!CC$157</f>
        <v>0.37344856763894857</v>
      </c>
      <c r="CD78" s="210">
        <f>CD77/'Income Statement'!CD$157</f>
        <v>-4.1160681488305137E-2</v>
      </c>
      <c r="CE78" s="210">
        <f>CE77/'Income Statement'!CE$157</f>
        <v>0.22196026473351024</v>
      </c>
      <c r="CF78" s="210">
        <f>CF77/'Income Statement'!CF$157</f>
        <v>0.10643260827221053</v>
      </c>
      <c r="CG78" s="210">
        <f>CG77/'Income Statement'!CG$157</f>
        <v>0.4171555354669218</v>
      </c>
      <c r="CH78" s="210">
        <f>CH77/'Income Statement'!CH$157</f>
        <v>-0.11577703590468294</v>
      </c>
      <c r="CI78" s="210">
        <f>CI77/'Income Statement'!CI$157</f>
        <v>0.25799525883180302</v>
      </c>
      <c r="CJ78" s="210">
        <f>CJ77/'Income Statement'!CJ$157</f>
        <v>0.13788784844894031</v>
      </c>
      <c r="CK78" s="210">
        <f>CK77/'Income Statement'!CK$157</f>
        <v>0.45330395194276235</v>
      </c>
      <c r="CL78" s="210"/>
      <c r="CM78" s="108">
        <f>CM77/'Income Statement'!CM$157</f>
        <v>0</v>
      </c>
      <c r="CN78" s="35">
        <f>CN77/'Income Statement'!CN$157</f>
        <v>0.20522252314159825</v>
      </c>
      <c r="CO78" s="108">
        <f>CO77/'Income Statement'!CO$157</f>
        <v>2.6234856003065693E-3</v>
      </c>
      <c r="CP78" s="35">
        <f>CP77/'Income Statement'!CP$157</f>
        <v>0.31364329268292684</v>
      </c>
      <c r="CQ78" s="108">
        <f>CQ77/'Income Statement'!CQ$157</f>
        <v>0.2754532327931975</v>
      </c>
      <c r="CR78" s="35">
        <f>CR77/'Income Statement'!CR$157</f>
        <v>0.33273832766218553</v>
      </c>
      <c r="CS78" s="108">
        <f>CS77/'Income Statement'!CS$157</f>
        <v>0.40733772342427094</v>
      </c>
      <c r="CT78" s="35">
        <f>CT77/'Income Statement'!CT$157</f>
        <v>0.43007896096229059</v>
      </c>
      <c r="CU78" s="108">
        <f>CU77/'Income Statement'!CU$157</f>
        <v>0.2750635767756725</v>
      </c>
      <c r="CV78" s="108">
        <f>CV77/'Income Statement'!CV$157</f>
        <v>0.29221390026380373</v>
      </c>
      <c r="CW78" s="108">
        <f>CW77/'Income Statement'!CW$157</f>
        <v>0.26788497778191378</v>
      </c>
      <c r="CX78" s="108">
        <f>CX77/'Income Statement'!CX$157</f>
        <v>0.32595035996235022</v>
      </c>
      <c r="CY78" s="108">
        <f>CY77/'Income Statement'!CY$157</f>
        <v>0.15812673121285664</v>
      </c>
      <c r="CZ78" s="108">
        <f>CZ77/'Income Statement'!CZ$157</f>
        <v>0.31882639861824597</v>
      </c>
      <c r="DA78" s="115">
        <f>DA77/'Income Statement'!DA$157</f>
        <v>0.31673556231003042</v>
      </c>
      <c r="DB78" s="35">
        <f>DB77/'Income Statement'!DB$157</f>
        <v>0.21687856094344787</v>
      </c>
      <c r="DC78" s="108">
        <f>DC77/'Income Statement'!DC$157</f>
        <v>0.15596024350805784</v>
      </c>
      <c r="DD78" s="108">
        <f>DD77/'Income Statement'!DD$157</f>
        <v>0.13003816444749669</v>
      </c>
      <c r="DE78" s="108">
        <f>DE77/'Income Statement'!DE$157</f>
        <v>0.14959463753805188</v>
      </c>
      <c r="DF78" s="108">
        <f>DF77/'Income Statement'!DF$157</f>
        <v>0.17335766764557831</v>
      </c>
      <c r="DG78" s="108">
        <f>DG77/'Income Statement'!DG$157</f>
        <v>0.19158305021001287</v>
      </c>
      <c r="DH78" s="108">
        <f>DH77/'Income Statement'!DH$157</f>
        <v>0.20187982904555263</v>
      </c>
    </row>
    <row r="79" spans="1:113" ht="12" x14ac:dyDescent="0.3">
      <c r="A79" s="3" t="s">
        <v>1</v>
      </c>
      <c r="B79" s="309"/>
      <c r="C79" s="309"/>
      <c r="D79" s="309"/>
      <c r="E79" s="309"/>
      <c r="F79" s="15" t="s">
        <v>65</v>
      </c>
      <c r="G79" s="34">
        <f>IF(AND(F77&lt;0,G77&gt;0),"n/a",G77/F77-1)</f>
        <v>-1.3454823889739669</v>
      </c>
      <c r="H79" s="34" t="str">
        <f t="shared" ref="H79" si="447">IF(AND(G77&lt;0,H77&gt;0),"n/a",H77/G77-1)</f>
        <v>n/a</v>
      </c>
      <c r="I79" s="34">
        <f t="shared" ref="I79" si="448">IF(AND(H77&lt;0,I77&gt;0),"n/a",I77/H77-1)</f>
        <v>-0.28970741901776387</v>
      </c>
      <c r="J79" s="34">
        <f t="shared" ref="J79" si="449">IF(AND(I77&lt;0,J77&gt;0),"n/a",J77/I77-1)</f>
        <v>-1.306730415593969</v>
      </c>
      <c r="K79" s="34">
        <f t="shared" ref="K79" si="450">IF(AND(J77&lt;0,K77&gt;0),"n/a",K77/J77-1)</f>
        <v>1.9205995203836874</v>
      </c>
      <c r="L79" s="34">
        <f t="shared" ref="L79" si="451">IF(AND(K77&lt;0,L77&gt;0),"n/a",L77/K77-1)</f>
        <v>-0.96439744147665285</v>
      </c>
      <c r="M79" s="34" t="str">
        <f t="shared" ref="M79" si="452">IF(AND(L77&lt;0,M77&gt;0),"n/a",M77/L77-1)</f>
        <v>n/a</v>
      </c>
      <c r="N79" s="34">
        <f t="shared" ref="N79" si="453">IF(AND(M77&lt;0,N77&gt;0),"n/a",N77/M77-1)</f>
        <v>-0.18911174785100282</v>
      </c>
      <c r="O79" s="34">
        <f t="shared" ref="O79" si="454">IF(AND(N77&lt;0,O77&gt;0),"n/a",O77/N77-1)</f>
        <v>2.4028268551236751</v>
      </c>
      <c r="P79" s="34">
        <f t="shared" ref="P79" si="455">IF(AND(O77&lt;0,P77&gt;0),"n/a",P77/O77-1)</f>
        <v>-0.40290758047767394</v>
      </c>
      <c r="Q79" s="34">
        <f t="shared" ref="Q79" si="456">IF(AND(P77&lt;0,Q77&gt;0),"n/a",Q77/P77-1)</f>
        <v>0.12695652173913041</v>
      </c>
      <c r="R79" s="34">
        <f t="shared" ref="R79" si="457">IF(AND(Q77&lt;0,R77&gt;0),"n/a",R77/Q77-1)</f>
        <v>0.29320987654320985</v>
      </c>
      <c r="S79" s="34">
        <f t="shared" ref="S79" si="458">IF(AND(R77&lt;0,S77&gt;0),"n/a",S77/R77-1)</f>
        <v>-3.8186157517899777E-2</v>
      </c>
      <c r="T79" s="34">
        <f t="shared" ref="T79" si="459">IF(AND(S77&lt;0,T77&gt;0),"n/a",T77/S77-1)</f>
        <v>-0.11042183622828783</v>
      </c>
      <c r="U79" s="34">
        <f t="shared" ref="U79" si="460">IF(AND(T77&lt;0,U77&gt;0),"n/a",U77/T77-1)</f>
        <v>0.49623430962343118</v>
      </c>
      <c r="V79" s="34">
        <f t="shared" ref="V79" si="461">IF(AND(U77&lt;0,V77&gt;0),"n/a",V77/U77-1)</f>
        <v>8.1282624906785728E-2</v>
      </c>
      <c r="W79" s="34">
        <f t="shared" ref="W79" si="462">IF(AND(V77&lt;0,W77&gt;0),"n/a",W77/V77-1)</f>
        <v>0.11551724137931041</v>
      </c>
      <c r="X79" s="34">
        <f t="shared" ref="X79" si="463">IF(AND(W77&lt;0,X77&gt;0),"n/a",X77/W77-1)</f>
        <v>7.3415765069551719E-2</v>
      </c>
      <c r="Y79" s="34">
        <f t="shared" ref="Y79" si="464">IF(AND(X77&lt;0,Y77&gt;0),"n/a",Y77/X77-1)</f>
        <v>0.52771778257739377</v>
      </c>
      <c r="Z79" s="34">
        <f t="shared" ref="Z79" si="465">IF(AND(Y77&lt;0,Z77&gt;0),"n/a",Z77/Y77-1)</f>
        <v>-4.1941564561734257E-2</v>
      </c>
      <c r="AA79" s="34">
        <f t="shared" ref="AA79" si="466">IF(AND(Z77&lt;0,AA77&gt;0),"n/a",AA77/Z77-1)</f>
        <v>0.30742744712247916</v>
      </c>
      <c r="AB79" s="34">
        <f t="shared" ref="AB79" si="467">IF(AND(AA77&lt;0,AB77&gt;0),"n/a",AB77/AA77-1)</f>
        <v>9.3303235515425076E-2</v>
      </c>
      <c r="AC79" s="34">
        <f t="shared" ref="AC79" si="468">IF(AND(AB77&lt;0,AC77&gt;0),"n/a",AC77/AB77-1)</f>
        <v>0.2598072952512045</v>
      </c>
      <c r="AD79" s="34">
        <f t="shared" ref="AD79" si="469">IF(AND(AC77&lt;0,AD77&gt;0),"n/a",AD77/AC77-1)</f>
        <v>3.4416826003824008E-2</v>
      </c>
      <c r="AE79" s="34">
        <f t="shared" ref="AE79" si="470">IF(AND(AD77&lt;0,AE77&gt;0),"n/a",AE77/AD77-1)</f>
        <v>3.4063902825455461E-2</v>
      </c>
      <c r="AF79" s="34">
        <f t="shared" ref="AF79" si="471">IF(AND(AE77&lt;0,AF77&gt;0),"n/a",AF77/AE77-1)</f>
        <v>0.11670071501532187</v>
      </c>
      <c r="AG79" s="34">
        <f t="shared" ref="AG79" si="472">IF(AND(AF77&lt;0,AG77&gt;0),"n/a",AG77/AF77-1)</f>
        <v>0.23667962497141559</v>
      </c>
      <c r="AH79" s="34">
        <f t="shared" ref="AH79" si="473">IF(AND(AG77&lt;0,AH77&gt;0),"n/a",AH77/AG77-1)</f>
        <v>-6.6568047337278058E-2</v>
      </c>
      <c r="AI79" s="34">
        <f t="shared" ref="AI79" si="474">IF(AND(AH77&lt;0,AI77&gt;0),"n/a",AI77/AH77-1)</f>
        <v>-0.43740095087163233</v>
      </c>
      <c r="AJ79" s="34">
        <f t="shared" ref="AJ79" si="475">IF(AND(AI77&lt;0,AJ77&gt;0),"n/a",AJ77/AI77-1)</f>
        <v>0.46232394366197194</v>
      </c>
      <c r="AK79" s="34">
        <f t="shared" ref="AK79" si="476">IF(AND(AJ77&lt;0,AK77&gt;0),"n/a",AK77/AJ77-1)</f>
        <v>-0.20105947507825672</v>
      </c>
      <c r="AL79" s="34">
        <f t="shared" ref="AL79" si="477">IF(AND(AK77&lt;0,AL77&gt;0),"n/a",AL77/AK77-1)</f>
        <v>0.61121157323688968</v>
      </c>
      <c r="AM79" s="34">
        <f t="shared" ref="AM79" si="478">IF(AND(AL77&lt;0,AM77&gt;0),"n/a",AM77/AL77-1)</f>
        <v>-9.4743733632622562E-2</v>
      </c>
      <c r="AN79" s="34">
        <f t="shared" ref="AN79" si="479">IF(AND(AM77&lt;0,AN77&gt;0),"n/a",AN77/AM77-1)</f>
        <v>0.16354995350759371</v>
      </c>
      <c r="AO79" s="34">
        <f t="shared" ref="AO79" si="480">IF(AND(AN77&lt;0,AO77&gt;0),"n/a",AO77/AN77-1)</f>
        <v>-0.14011720831113483</v>
      </c>
      <c r="AP79" s="34">
        <f t="shared" ref="AP79" si="481">IF(AND(AO77&lt;0,AP77&gt;0),"n/a",AP77/AO77-1)</f>
        <v>0.51652209830648488</v>
      </c>
      <c r="AQ79" s="34">
        <f t="shared" ref="AQ79" si="482">IF(AND(AP77&lt;0,AQ77&gt;0),"n/a",AQ77/AP77-1)</f>
        <v>-0.9300013618412093</v>
      </c>
      <c r="AR79" s="34">
        <f t="shared" ref="AR79" si="483">IF(AND(AQ77&lt;0,AR77&gt;0),"n/a",AR77/AQ77-1)</f>
        <v>10.575875486381323</v>
      </c>
      <c r="AS79" s="16">
        <f t="shared" ref="AS79" si="484">IF(AND(AR77&lt;0,AS77&gt;0),"n/a",AS77/AR77-1)</f>
        <v>0.54991596638655471</v>
      </c>
      <c r="AT79" s="16">
        <f t="shared" ref="AT79" si="485">IF(AND(AS77&lt;0,AT77&gt;0),"n/a",AT77/AS77-1)</f>
        <v>-0.15213619605291695</v>
      </c>
      <c r="AU79" s="16">
        <f t="shared" ref="AU79" si="486">IF(AND(AT77&lt;0,AU77&gt;0),"n/a",AU77/AT77-1)</f>
        <v>8.8502366031461888E-2</v>
      </c>
      <c r="AV79" s="16">
        <f t="shared" ref="AV79" si="487">IF(AND(AU77&lt;0,AV77&gt;0),"n/a",AV77/AU77-1)</f>
        <v>0.1217248266948654</v>
      </c>
      <c r="AW79" s="16">
        <f t="shared" ref="AW79" si="488">IF(AND(AV77&lt;0,AW77&gt;0),"n/a",AW77/AV77-1)</f>
        <v>0.31580601235990358</v>
      </c>
      <c r="AX79" s="16">
        <f t="shared" ref="AX79" si="489">IF(AND(AW77&lt;0,AX77&gt;0),"n/a",AX77/AW77-1)</f>
        <v>-0.32112720904314596</v>
      </c>
      <c r="AY79" s="16">
        <f t="shared" ref="AY79" si="490">IF(AND(AX77&lt;0,AY77&gt;0),"n/a",AY77/AX77-1)</f>
        <v>-0.4781894934333959</v>
      </c>
      <c r="AZ79" s="16">
        <f t="shared" ref="AZ79" si="491">IF(AND(AY77&lt;0,AZ77&gt;0),"n/a",AZ77/AY77-1)</f>
        <v>-0.96112359550561799</v>
      </c>
      <c r="BA79" s="16">
        <f t="shared" ref="BA79" si="492">IF(AND(AZ77&lt;0,BA77&gt;0),"n/a",BA77/AZ77-1)</f>
        <v>29.566473988439306</v>
      </c>
      <c r="BB79" s="16">
        <f t="shared" ref="BB79" si="493">IF(AND(BA77&lt;0,BB77&gt;0),"n/a",BB77/BA77-1)</f>
        <v>0.3069213313161876</v>
      </c>
      <c r="BC79" s="16">
        <f t="shared" ref="BC79" si="494">IF(AND(BB77&lt;0,BC77&gt;0),"n/a",BC77/BB77-1)</f>
        <v>0.58515410215598318</v>
      </c>
      <c r="BD79" s="16">
        <f t="shared" ref="BD79" si="495">IF(AND(BC77&lt;0,BD77&gt;0),"n/a",BD77/BC77-1)</f>
        <v>0.24500228206298491</v>
      </c>
      <c r="BE79" s="16">
        <f t="shared" ref="BE79:BM79" si="496">IF(AND(BD77&lt;0,BE77&gt;0),"n/a",BE77/BD77-1)</f>
        <v>-0.15646308380379792</v>
      </c>
      <c r="BF79" s="16">
        <f t="shared" si="496"/>
        <v>8.9178617992177411E-2</v>
      </c>
      <c r="BG79" s="16">
        <f t="shared" si="496"/>
        <v>-0.13031681430053466</v>
      </c>
      <c r="BH79" s="16">
        <f t="shared" si="496"/>
        <v>0.42429803633694263</v>
      </c>
      <c r="BI79" s="16">
        <f t="shared" si="496"/>
        <v>-0.15268650947042905</v>
      </c>
      <c r="BJ79" s="16">
        <f t="shared" si="496"/>
        <v>-0.21426399026763987</v>
      </c>
      <c r="BK79" s="16">
        <f t="shared" si="496"/>
        <v>-0.17273079156183468</v>
      </c>
      <c r="BL79" s="16">
        <f t="shared" si="496"/>
        <v>0.24283541934729214</v>
      </c>
      <c r="BM79" s="16">
        <f t="shared" si="496"/>
        <v>0.32489411764705878</v>
      </c>
      <c r="BN79" s="16">
        <f t="shared" ref="BN79" si="497">IF(AND(BM77&lt;0,BN77&gt;0),"n/a",BN77/BM77-1)</f>
        <v>0.23903576284131778</v>
      </c>
      <c r="BO79" s="16">
        <f t="shared" ref="BO79" si="498">IF(AND(BN77&lt;0,BO77&gt;0),"n/a",BO77/BN77-1)</f>
        <v>-0.79853531940548672</v>
      </c>
      <c r="BP79" s="16">
        <f t="shared" ref="BP79" si="499">IF(AND(BO77&lt;0,BP77&gt;0),"n/a",BP77/BO77-1)</f>
        <v>-0.81186016336397238</v>
      </c>
      <c r="BQ79" s="16">
        <f t="shared" ref="BQ79" si="500">IF(AND(BP77&lt;0,BQ77&gt;0),"n/a",BQ77/BP77-1)</f>
        <v>25.54017104527296</v>
      </c>
      <c r="BR79" s="34">
        <f>IF(AND(BQ77&lt;0,BR77&gt;0),"n/a",BR77/BQ77-1)</f>
        <v>-0.55321955415678015</v>
      </c>
      <c r="BS79" s="34">
        <f t="shared" ref="BS79" si="501">IF(AND(BR77&lt;0,BS77&gt;0),"n/a",BS77/BR77-1)</f>
        <v>-0.28134973386377715</v>
      </c>
      <c r="BT79" s="34">
        <f t="shared" ref="BT79" si="502">IF(AND(BS77&lt;0,BT77&gt;0),"n/a",BT77/BS77-1)</f>
        <v>-0.8589677109813374</v>
      </c>
      <c r="BU79" s="34">
        <f t="shared" ref="BU79" si="503">IF(AND(BT77&lt;0,BU77&gt;0),"n/a",BU77/BT77-1)</f>
        <v>29.99554276636114</v>
      </c>
      <c r="BV79" s="34">
        <f t="shared" ref="BV79" si="504">IF(AND(BU77&lt;0,BV77&gt;0),"n/a",BV77/BU77-1)</f>
        <v>-0.80542005000317218</v>
      </c>
      <c r="BW79" s="34">
        <f t="shared" ref="BW79" si="505">IF(AND(BV77&lt;0,BW77&gt;0),"n/a",BW77/BV77-1)</f>
        <v>1.2570860207343246</v>
      </c>
      <c r="BX79" s="34">
        <f t="shared" ref="BX79" si="506">IF(AND(BW77&lt;0,BX77&gt;0),"n/a",BX77/BW77-1)</f>
        <v>-0.67029921882094423</v>
      </c>
      <c r="BY79" s="34">
        <f t="shared" ref="BY79" si="507">IF(AND(BX77&lt;0,BY77&gt;0),"n/a",BY77/BX77-1)</f>
        <v>8.113484703796038</v>
      </c>
      <c r="BZ79" s="34">
        <f t="shared" ref="BZ79" si="508">IF(AND(BY77&lt;0,BZ77&gt;0),"n/a",BZ77/BY77-1)</f>
        <v>-0.96578065306273841</v>
      </c>
      <c r="CA79" s="34">
        <f t="shared" ref="CA79" si="509">IF(AND(BZ77&lt;0,CA77&gt;0),"n/a",CA77/BZ77-1)</f>
        <v>13.918328126230817</v>
      </c>
      <c r="CB79" s="34">
        <f t="shared" ref="CB79" si="510">IF(AND(CA77&lt;0,CB77&gt;0),"n/a",CB77/CA77-1)</f>
        <v>-0.55782990787080133</v>
      </c>
      <c r="CC79" s="34">
        <f t="shared" ref="CC79" si="511">IF(AND(CB77&lt;0,CC77&gt;0),"n/a",CC77/CB77-1)</f>
        <v>4.8102912680751695</v>
      </c>
      <c r="CD79" s="34">
        <f t="shared" ref="CD79" si="512">IF(AND(CC77&lt;0,CD77&gt;0),"n/a",CD77/CC77-1)</f>
        <v>-1.0931180897289303</v>
      </c>
      <c r="CE79" s="34" t="str">
        <f t="shared" ref="CE79" si="513">IF(AND(CD77&lt;0,CE77&gt;0),"n/a",CE77/CD77-1)</f>
        <v>n/a</v>
      </c>
      <c r="CF79" s="34">
        <f t="shared" ref="CF79" si="514">IF(AND(CE77&lt;0,CF77&gt;0),"n/a",CF77/CE77-1)</f>
        <v>-0.48943987949765788</v>
      </c>
      <c r="CG79" s="34">
        <f t="shared" ref="CG79" si="515">IF(AND(CF77&lt;0,CG77&gt;0),"n/a",CG77/CF77-1)</f>
        <v>3.5835487455506527</v>
      </c>
      <c r="CH79" s="34">
        <f t="shared" ref="CH79" si="516">IF(AND(CG77&lt;0,CH77&gt;0),"n/a",CH77/CG77-1)</f>
        <v>-1.2311061521000171</v>
      </c>
      <c r="CI79" s="34" t="str">
        <f t="shared" ref="CI79" si="517">IF(AND(CH77&lt;0,CI77&gt;0),"n/a",CI77/CH77-1)</f>
        <v>n/a</v>
      </c>
      <c r="CJ79" s="34">
        <f t="shared" ref="CJ79" si="518">IF(AND(CI77&lt;0,CJ77&gt;0),"n/a",CJ77/CI77-1)</f>
        <v>-0.43092543883813317</v>
      </c>
      <c r="CK79" s="34">
        <f t="shared" ref="CK79" si="519">IF(AND(CJ77&lt;0,CK77&gt;0),"n/a",CK77/CJ77-1)</f>
        <v>2.8447084647600489</v>
      </c>
      <c r="CL79" s="34"/>
      <c r="CM79" s="89" t="s">
        <v>65</v>
      </c>
      <c r="CN79" s="15" t="s">
        <v>65</v>
      </c>
      <c r="CO79" s="89" t="s">
        <v>65</v>
      </c>
      <c r="CP79" s="15" t="s">
        <v>65</v>
      </c>
      <c r="CQ79" s="89" t="s">
        <v>65</v>
      </c>
      <c r="CR79" s="15" t="s">
        <v>65</v>
      </c>
      <c r="CS79" s="89" t="s">
        <v>65</v>
      </c>
      <c r="CT79" s="15" t="s">
        <v>65</v>
      </c>
      <c r="CU79" s="89" t="s">
        <v>65</v>
      </c>
      <c r="CV79" s="89" t="s">
        <v>65</v>
      </c>
      <c r="CW79" s="89" t="s">
        <v>65</v>
      </c>
      <c r="CX79" s="89" t="s">
        <v>65</v>
      </c>
      <c r="CY79" s="89" t="s">
        <v>65</v>
      </c>
      <c r="CZ79" s="89" t="s">
        <v>65</v>
      </c>
      <c r="DA79" s="89" t="s">
        <v>65</v>
      </c>
      <c r="DB79" s="15" t="s">
        <v>65</v>
      </c>
      <c r="DC79" s="89" t="s">
        <v>65</v>
      </c>
      <c r="DD79" s="89" t="s">
        <v>65</v>
      </c>
      <c r="DE79" s="89" t="s">
        <v>65</v>
      </c>
      <c r="DF79" s="89" t="s">
        <v>65</v>
      </c>
      <c r="DG79" s="89" t="s">
        <v>65</v>
      </c>
      <c r="DH79" s="89" t="s">
        <v>65</v>
      </c>
    </row>
    <row r="80" spans="1:113" ht="12" x14ac:dyDescent="0.3">
      <c r="A80" s="3" t="s">
        <v>2</v>
      </c>
      <c r="B80" s="309"/>
      <c r="C80" s="309"/>
      <c r="D80" s="309"/>
      <c r="E80" s="309"/>
      <c r="F80" s="15" t="s">
        <v>65</v>
      </c>
      <c r="G80" s="15" t="s">
        <v>65</v>
      </c>
      <c r="H80" s="15" t="s">
        <v>65</v>
      </c>
      <c r="I80" s="15" t="s">
        <v>65</v>
      </c>
      <c r="J80" s="34">
        <f>IF(AND(F77&lt;0,J77&gt;0),"n/a",J77/F77-1)</f>
        <v>-1.5108728943338448</v>
      </c>
      <c r="K80" s="34">
        <f t="shared" ref="K80" si="520">IF(AND(G77&lt;0,K77&gt;0),"n/a",K77/G77-1)</f>
        <v>3.3187588652482196</v>
      </c>
      <c r="L80" s="34">
        <f t="shared" ref="L80" si="521">IF(AND(H77&lt;0,L77&gt;0),"n/a",L77/H77-1)</f>
        <v>-1.0226541274817134</v>
      </c>
      <c r="M80" s="34">
        <f t="shared" ref="M80" si="522">IF(AND(I77&lt;0,M77&gt;0),"n/a",M77/I77-1)</f>
        <v>0.28356013240161837</v>
      </c>
      <c r="N80" s="34" t="str">
        <f t="shared" ref="N80" si="523">IF(AND(J77&lt;0,N77&gt;0),"n/a",N77/J77-1)</f>
        <v>n/a</v>
      </c>
      <c r="O80" s="34" t="str">
        <f t="shared" ref="O80" si="524">IF(AND(K77&lt;0,O77&gt;0),"n/a",O77/K77-1)</f>
        <v>n/a</v>
      </c>
      <c r="P80" s="34" t="str">
        <f t="shared" ref="P80" si="525">IF(AND(L77&lt;0,P77&gt;0),"n/a",P77/L77-1)</f>
        <v>n/a</v>
      </c>
      <c r="Q80" s="34">
        <f t="shared" ref="Q80" si="526">IF(AND(M77&lt;0,Q77&gt;0),"n/a",Q77/M77-1)</f>
        <v>0.85673352435530092</v>
      </c>
      <c r="R80" s="34">
        <f t="shared" ref="R80" si="527">IF(AND(N77&lt;0,R77&gt;0),"n/a",R77/N77-1)</f>
        <v>1.9611307420494701</v>
      </c>
      <c r="S80" s="34">
        <f t="shared" ref="S80" si="528">IF(AND(O77&lt;0,S77&gt;0),"n/a",S77/O77-1)</f>
        <v>-0.16303219106957423</v>
      </c>
      <c r="T80" s="34">
        <f t="shared" ref="T80" si="529">IF(AND(P77&lt;0,T77&gt;0),"n/a",T77/P77-1)</f>
        <v>0.24695652173913052</v>
      </c>
      <c r="U80" s="34">
        <f t="shared" ref="U80" si="530">IF(AND(Q77&lt;0,U77&gt;0),"n/a",U77/Q77-1)</f>
        <v>0.65555555555555589</v>
      </c>
      <c r="V80" s="34">
        <f t="shared" ref="V80" si="531">IF(AND(R77&lt;0,V77&gt;0),"n/a",V77/R77-1)</f>
        <v>0.38424821002386644</v>
      </c>
      <c r="W80" s="34">
        <f t="shared" ref="W80" si="532">IF(AND(S77&lt;0,W77&gt;0),"n/a",W77/S77-1)</f>
        <v>0.60545905707196024</v>
      </c>
      <c r="X80" s="34">
        <f t="shared" ref="X80" si="533">IF(AND(T77&lt;0,X77&gt;0),"n/a",X77/T77-1)</f>
        <v>0.93723849372384938</v>
      </c>
      <c r="Y80" s="34">
        <f t="shared" ref="Y80" si="534">IF(AND(U77&lt;0,Y77&gt;0),"n/a",Y77/U77-1)</f>
        <v>0.97800149142430981</v>
      </c>
      <c r="Z80" s="34">
        <f t="shared" ref="Z80" si="535">IF(AND(V77&lt;0,Z77&gt;0),"n/a",Z77/V77-1)</f>
        <v>0.75258620689655165</v>
      </c>
      <c r="AA80" s="34">
        <f t="shared" ref="AA80" si="536">IF(AND(W77&lt;0,AA77&gt;0),"n/a",AA77/W77-1)</f>
        <v>1.054095826893354</v>
      </c>
      <c r="AB80" s="34">
        <f t="shared" ref="AB80" si="537">IF(AND(X77&lt;0,AB77&gt;0),"n/a",AB77/X77-1)</f>
        <v>1.0921526277897766</v>
      </c>
      <c r="AC80" s="34">
        <f t="shared" ref="AC80" si="538">IF(AND(Y77&lt;0,AC77&gt;0),"n/a",AC77/Y77-1)</f>
        <v>0.72525918944392087</v>
      </c>
      <c r="AD80" s="34">
        <f t="shared" ref="AD80" si="539">IF(AND(Z77&lt;0,AD77&gt;0),"n/a",AD77/Z77-1)</f>
        <v>0.86276438760452523</v>
      </c>
      <c r="AE80" s="34">
        <f t="shared" ref="AE80" si="540">IF(AND(AA77&lt;0,AE77&gt;0),"n/a",AE77/AA77-1)</f>
        <v>0.4732881866064711</v>
      </c>
      <c r="AF80" s="34">
        <f t="shared" ref="AF80" si="541">IF(AND(AB77&lt;0,AF77&gt;0),"n/a",AF77/AB77-1)</f>
        <v>0.50481761871988984</v>
      </c>
      <c r="AG80" s="34">
        <f t="shared" ref="AG80" si="542">IF(AND(AC77&lt;0,AG77&gt;0),"n/a",AG77/AC77-1)</f>
        <v>0.47719202403714833</v>
      </c>
      <c r="AH80" s="34">
        <f t="shared" ref="AH80" si="543">IF(AND(AD77&lt;0,AH77&gt;0),"n/a",AH77/AD77-1)</f>
        <v>0.33298125165038295</v>
      </c>
      <c r="AI80" s="34">
        <f t="shared" ref="AI80" si="544">IF(AND(AE77&lt;0,AI77&gt;0),"n/a",AI77/AE77-1)</f>
        <v>-0.27477017364657819</v>
      </c>
      <c r="AJ80" s="34">
        <f t="shared" ref="AJ80" si="545">IF(AND(AF77&lt;0,AJ77&gt;0),"n/a",AJ77/AF77-1)</f>
        <v>-5.0308712554310575E-2</v>
      </c>
      <c r="AK80" s="34">
        <f t="shared" ref="AK80" si="546">IF(AND(AG77&lt;0,AK77&gt;0),"n/a",AK77/AG77-1)</f>
        <v>-0.38646449704142016</v>
      </c>
      <c r="AL80" s="34">
        <f t="shared" ref="AL80" si="547">IF(AND(AH77&lt;0,AL77&gt;0),"n/a",AL77/AH77-1)</f>
        <v>5.9033280507131636E-2</v>
      </c>
      <c r="AM80" s="34">
        <f t="shared" ref="AM80" si="548">IF(AND(AI77&lt;0,AM77&gt;0),"n/a",AM77/AI77-1)</f>
        <v>0.70404929577464781</v>
      </c>
      <c r="AN80" s="34">
        <f t="shared" ref="AN80" si="549">IF(AND(AJ77&lt;0,AN77&gt;0),"n/a",AN77/AJ77-1)</f>
        <v>0.35588731037804</v>
      </c>
      <c r="AO80" s="34">
        <f t="shared" ref="AO80" si="550">IF(AND(AK77&lt;0,AO77&gt;0),"n/a",AO77/AK77-1)</f>
        <v>0.45931283905967457</v>
      </c>
      <c r="AP80" s="34">
        <f t="shared" ref="AP80" si="551">IF(AND(AL77&lt;0,AP77&gt;0),"n/a",AP77/AL77-1)</f>
        <v>0.37355031799476235</v>
      </c>
      <c r="AQ80" s="34">
        <f t="shared" ref="AQ80" si="552">IF(AND(AM77&lt;0,AQ77&gt;0),"n/a",AQ77/AM77-1)</f>
        <v>-0.89379068085546032</v>
      </c>
      <c r="AR80" s="34">
        <f t="shared" ref="AR80" si="553">IF(AND(AN77&lt;0,AR77&gt;0),"n/a",AR77/AN77-1)</f>
        <v>5.6650683715148364E-2</v>
      </c>
      <c r="AS80" s="16">
        <f t="shared" ref="AS80" si="554">IF(AND(AO77&lt;0,AS77&gt;0),"n/a",AS77/AO77-1)</f>
        <v>0.90458488228004952</v>
      </c>
      <c r="AT80" s="16">
        <f t="shared" ref="AT80" si="555">IF(AND(AP77&lt;0,AT77&gt;0),"n/a",AT77/AP77-1)</f>
        <v>6.4823641563393819E-2</v>
      </c>
      <c r="AU80" s="16">
        <f t="shared" ref="AU80" si="556">IF(AND(AQ77&lt;0,AU77&gt;0),"n/a",AU77/AQ77-1)</f>
        <v>15.558365758754864</v>
      </c>
      <c r="AV80" s="16">
        <f t="shared" ref="AV80" si="557">IF(AND(AR77&lt;0,AV77&gt;0),"n/a",AV77/AR77-1)</f>
        <v>0.60453781512605032</v>
      </c>
      <c r="AW80" s="16">
        <f t="shared" ref="AW80" si="558">IF(AND(AS77&lt;0,AW77&gt;0),"n/a",AW77/AS77-1)</f>
        <v>0.36217740186510516</v>
      </c>
      <c r="AX80" s="16">
        <f t="shared" ref="AX80" si="559">IF(AND(AT77&lt;0,AX77&gt;0),"n/a",AX77/AT77-1)</f>
        <v>9.0676557104488964E-2</v>
      </c>
      <c r="AY80" s="16">
        <f t="shared" ref="AY80" si="560">IF(AND(AU77&lt;0,AY77&gt;0),"n/a",AY77/AU77-1)</f>
        <v>-0.47714722124309716</v>
      </c>
      <c r="AZ80" s="16">
        <f t="shared" ref="AZ80" si="561">IF(AND(AV77&lt;0,AZ77&gt;0),"n/a",AZ77/AV77-1)</f>
        <v>-0.981879124332251</v>
      </c>
      <c r="BA80" s="16">
        <f t="shared" ref="BA80" si="562">IF(AND(AW77&lt;0,BA77&gt;0),"n/a",BA77/AW77-1)</f>
        <v>-0.57904792230536539</v>
      </c>
      <c r="BB80" s="16">
        <f t="shared" ref="BB80" si="563">IF(AND(AX77&lt;0,BB77&gt;0),"n/a",BB77/AX77-1)</f>
        <v>-0.18961069418386489</v>
      </c>
      <c r="BC80" s="16">
        <f t="shared" ref="BC80" si="564">IF(AND(AY77&lt;0,BC77&gt;0),"n/a",BC77/AY77-1)</f>
        <v>1.4617977528089887</v>
      </c>
      <c r="BD80" s="16">
        <f t="shared" ref="BD80" si="565">IF(AND(AZ77&lt;0,BD77&gt;0),"n/a",BD77/AZ77-1)</f>
        <v>77.838150289017335</v>
      </c>
      <c r="BE80" s="16">
        <f t="shared" ref="BE80:BM80" si="566">IF(AND(BA77&lt;0,BE77&gt;0),"n/a",BE77/BA77-1)</f>
        <v>1.1756807866868382</v>
      </c>
      <c r="BF80" s="16">
        <f t="shared" si="566"/>
        <v>0.81319635363912601</v>
      </c>
      <c r="BG80" s="16">
        <f t="shared" si="566"/>
        <v>-5.2031036056595648E-3</v>
      </c>
      <c r="BH80" s="16">
        <f t="shared" si="566"/>
        <v>0.13805997507148615</v>
      </c>
      <c r="BI80" s="16">
        <f t="shared" si="566"/>
        <v>0.14315514993481093</v>
      </c>
      <c r="BJ80" s="16">
        <f t="shared" si="566"/>
        <v>-0.17532519352007025</v>
      </c>
      <c r="BK80" s="16">
        <f t="shared" si="566"/>
        <v>-0.21554413653881443</v>
      </c>
      <c r="BL80" s="16">
        <f t="shared" si="566"/>
        <v>-0.31548769488467976</v>
      </c>
      <c r="BM80" s="16">
        <f t="shared" si="566"/>
        <v>7.0331508515815155E-2</v>
      </c>
      <c r="BN80" s="16">
        <f t="shared" ref="BN80" si="567">IF(AND(BJ77&lt;0,BN77&gt;0),"n/a",BN77/BJ77-1)</f>
        <v>0.68781753759601605</v>
      </c>
      <c r="BO80" s="16">
        <f t="shared" ref="BO80" si="568">IF(AND(BK77&lt;0,BO77&gt;0),"n/a",BO77/BK77-1)</f>
        <v>-0.58896618217476504</v>
      </c>
      <c r="BP80" s="16">
        <f t="shared" ref="BP80" si="569">IF(AND(BL77&lt;0,BP77&gt;0),"n/a",BP77/BL77-1)</f>
        <v>-0.93777789550113133</v>
      </c>
      <c r="BQ80" s="16">
        <f t="shared" ref="BQ80" si="570">IF(AND(BM77&lt;0,BQ77&gt;0),"n/a",BQ77/BM77-1)</f>
        <v>0.24642812901124067</v>
      </c>
      <c r="BR80" s="34">
        <f>IF(AND(BN77&lt;0,BR77&gt;0),"n/a",BR77/BN77-1)</f>
        <v>-0.55055396148198876</v>
      </c>
      <c r="BS80" s="34">
        <f t="shared" ref="BS80" si="571">IF(AND(BO77&lt;0,BS77&gt;0),"n/a",BS77/BO77-1)</f>
        <v>0.6032314658911806</v>
      </c>
      <c r="BT80" s="34">
        <f t="shared" ref="BT80" si="572">IF(AND(BP77&lt;0,BT77&gt;0),"n/a",BT77/BP77-1)</f>
        <v>0.20180503770077629</v>
      </c>
      <c r="BU80" s="34">
        <f t="shared" ref="BU80" si="573">IF(AND(BQ77&lt;0,BU77&gt;0),"n/a",BU77/BQ77-1)</f>
        <v>0.40355536440739459</v>
      </c>
      <c r="BV80" s="34">
        <f t="shared" ref="BV80" si="574">IF(AND(BR77&lt;0,BV77&gt;0),"n/a",BV77/BR77-1)</f>
        <v>-0.38872944157451927</v>
      </c>
      <c r="BW80" s="34">
        <f t="shared" ref="BW80" si="575">IF(AND(BS77&lt;0,BW77&gt;0),"n/a",BW77/BS77-1)</f>
        <v>0.91983541553032877</v>
      </c>
      <c r="BX80" s="34">
        <f t="shared" ref="BX80" si="576">IF(AND(BT77&lt;0,BX77&gt;0),"n/a",BX77/BT77-1)</f>
        <v>3.4881299214522876</v>
      </c>
      <c r="BY80" s="34">
        <f t="shared" ref="BY80" si="577">IF(AND(BU77&lt;0,BY77&gt;0),"n/a",BY77/BU77-1)</f>
        <v>0.31962533116843606</v>
      </c>
      <c r="BZ80" s="34">
        <f t="shared" ref="BZ80" si="578">IF(AND(BV77&lt;0,BZ77&gt;0),"n/a",BZ77/BV77-1)</f>
        <v>-0.76792718347811462</v>
      </c>
      <c r="CA80" s="34">
        <f t="shared" ref="CA80" si="579">IF(AND(BW77&lt;0,CA77&gt;0),"n/a",CA77/BW77-1)</f>
        <v>0.53389742094351722</v>
      </c>
      <c r="CB80" s="34">
        <f t="shared" ref="CB80" si="580">IF(AND(BX77&lt;0,CB77&gt;0),"n/a",CB77/BX77-1)</f>
        <v>1.0571487926411396</v>
      </c>
      <c r="CC80" s="34">
        <f t="shared" ref="CC80" si="581">IF(AND(BY77&lt;0,CC77&gt;0),"n/a",CC77/BY77-1)</f>
        <v>0.31153275124668434</v>
      </c>
      <c r="CD80" s="34">
        <f t="shared" ref="CD80" si="582">IF(AND(BZ77&lt;0,CD77&gt;0),"n/a",CD77/BZ77-1)</f>
        <v>-4.5689583625581811</v>
      </c>
      <c r="CE80" s="34">
        <f t="shared" ref="CE80" si="583">IF(AND(CA77&lt;0,CE77&gt;0),"n/a",CE77/CA77-1)</f>
        <v>0.36116486542894521</v>
      </c>
      <c r="CF80" s="34">
        <f t="shared" ref="CF80" si="584">IF(AND(CB77&lt;0,CF77&gt;0),"n/a",CF77/CB77-1)</f>
        <v>0.57169494293588663</v>
      </c>
      <c r="CG80" s="34">
        <f t="shared" ref="CG80" si="585">IF(AND(CC77&lt;0,CG77&gt;0),"n/a",CG77/CC77-1)</f>
        <v>0.23985873542422365</v>
      </c>
      <c r="CH80" s="34">
        <f t="shared" ref="CH80" si="586">IF(AND(CD77&lt;0,CH77&gt;0),"n/a",CH77/CD77-1)</f>
        <v>2.0771569984479896</v>
      </c>
      <c r="CI80" s="34">
        <f t="shared" ref="CI80" si="587">IF(AND(CE77&lt;0,CI77&gt;0),"n/a",CI77/CE77-1)</f>
        <v>0.27159772745405819</v>
      </c>
      <c r="CJ80" s="34">
        <f t="shared" ref="CJ80" si="588">IF(AND(CF77&lt;0,CJ77&gt;0),"n/a",CJ77/CF77-1)</f>
        <v>0.41733341415964698</v>
      </c>
      <c r="CK80" s="34">
        <f t="shared" ref="CK80" si="589">IF(AND(CG77&lt;0,CK77&gt;0),"n/a",CK77/CG77-1)</f>
        <v>0.18886785704996378</v>
      </c>
      <c r="CL80" s="34"/>
      <c r="CM80" s="89" t="s">
        <v>65</v>
      </c>
      <c r="CN80" s="15" t="s">
        <v>65</v>
      </c>
      <c r="CO80" s="103">
        <f t="shared" ref="CO80:DC80" si="590">IF(AND(CN77&lt;0,CO77&gt;0),"n/a",CO77/CN77-1)</f>
        <v>-0.98246996257632457</v>
      </c>
      <c r="CP80" s="34">
        <f t="shared" si="590"/>
        <v>183.94382022471879</v>
      </c>
      <c r="CQ80" s="103">
        <f t="shared" si="590"/>
        <v>0.39076549210206579</v>
      </c>
      <c r="CR80" s="34">
        <f t="shared" si="590"/>
        <v>0.73714252431708305</v>
      </c>
      <c r="CS80" s="103">
        <f t="shared" si="590"/>
        <v>0.8873428331936295</v>
      </c>
      <c r="CT80" s="34">
        <f t="shared" si="590"/>
        <v>0.55302895718600098</v>
      </c>
      <c r="CU80" s="103">
        <f t="shared" si="590"/>
        <v>-0.12153969343399684</v>
      </c>
      <c r="CV80" s="103">
        <f t="shared" si="590"/>
        <v>0.34504199492154441</v>
      </c>
      <c r="CW80" s="103">
        <f t="shared" si="590"/>
        <v>0.11474695645860056</v>
      </c>
      <c r="CX80" s="103">
        <f t="shared" si="590"/>
        <v>0.66915628121064752</v>
      </c>
      <c r="CY80" s="103">
        <f t="shared" si="590"/>
        <v>-0.52030489867062091</v>
      </c>
      <c r="CZ80" s="103">
        <f t="shared" si="590"/>
        <v>1.3325559954444386</v>
      </c>
      <c r="DA80" s="103">
        <f t="shared" si="590"/>
        <v>0.21141594977912104</v>
      </c>
      <c r="DB80" s="34">
        <f t="shared" si="590"/>
        <v>-0.16348386849125773</v>
      </c>
      <c r="DC80" s="103">
        <f t="shared" si="590"/>
        <v>-0.10145891534938911</v>
      </c>
      <c r="DD80" s="103">
        <f>IF(AND(DC77&lt;0,DD77&gt;0),"n/a",DD77/DC77-1)</f>
        <v>-6.863982656481471E-3</v>
      </c>
      <c r="DE80" s="103">
        <f>IF(AND(DD77&lt;0,DE77&gt;0),"n/a",DE77/DD77-1)</f>
        <v>0.32851851816913635</v>
      </c>
      <c r="DF80" s="103">
        <f>IF(AND(DE77&lt;0,DF77&gt;0),"n/a",DF77/DE77-1)</f>
        <v>0.30942726051605152</v>
      </c>
      <c r="DG80" s="103">
        <f>IF(AND(DF77&lt;0,DG77&gt;0),"n/a",DG77/DF77-1)</f>
        <v>0.22654235265161549</v>
      </c>
      <c r="DH80" s="103">
        <f>IF(AND(DG77&lt;0,DH77&gt;0),"n/a",DH77/DG77-1)</f>
        <v>0.15281237778222923</v>
      </c>
    </row>
    <row r="81" spans="1:112" ht="12" x14ac:dyDescent="0.3">
      <c r="A81" s="3"/>
      <c r="B81" s="9"/>
      <c r="C81" s="9"/>
      <c r="D81" s="9"/>
      <c r="E81" s="9"/>
      <c r="F81" s="15"/>
      <c r="G81" s="15"/>
      <c r="H81" s="15"/>
      <c r="I81" s="15"/>
      <c r="J81" s="77"/>
      <c r="K81" s="77"/>
      <c r="L81" s="77"/>
      <c r="M81" s="77"/>
      <c r="N81" s="77"/>
      <c r="O81" s="77"/>
      <c r="P81" s="77"/>
      <c r="Q81" s="77"/>
      <c r="R81" s="77"/>
      <c r="S81" s="77"/>
      <c r="T81" s="77"/>
      <c r="U81" s="77"/>
      <c r="V81" s="77"/>
      <c r="W81" s="77"/>
      <c r="X81" s="77"/>
      <c r="Y81" s="77"/>
      <c r="Z81" s="77"/>
      <c r="AA81" s="77"/>
      <c r="AB81" s="77"/>
      <c r="AC81" s="77"/>
      <c r="AD81" s="77"/>
      <c r="AE81" s="77"/>
      <c r="AF81" s="77"/>
      <c r="AG81" s="77"/>
      <c r="AH81" s="77"/>
      <c r="AI81" s="77"/>
      <c r="AJ81" s="77"/>
      <c r="AK81" s="77"/>
      <c r="AL81" s="77"/>
      <c r="AM81" s="77"/>
      <c r="AN81" s="77"/>
      <c r="AO81" s="77"/>
      <c r="AP81" s="77"/>
      <c r="AQ81" s="77"/>
      <c r="AR81" s="77"/>
      <c r="AS81" s="77"/>
      <c r="AT81" s="77"/>
      <c r="AU81" s="77"/>
      <c r="AV81" s="77"/>
      <c r="AW81" s="77"/>
      <c r="AX81" s="77"/>
      <c r="AY81" s="77"/>
      <c r="AZ81" s="77"/>
      <c r="BA81" s="77"/>
      <c r="BB81" s="77"/>
      <c r="BC81" s="77"/>
      <c r="BD81" s="77"/>
      <c r="BE81" s="77"/>
      <c r="BF81" s="77"/>
      <c r="BG81" s="77"/>
      <c r="BH81" s="77"/>
      <c r="BI81" s="77"/>
      <c r="BJ81" s="77"/>
      <c r="BK81" s="77"/>
      <c r="BL81" s="77"/>
      <c r="BM81" s="77"/>
      <c r="BN81" s="16"/>
      <c r="BO81" s="16"/>
      <c r="BP81" s="16"/>
      <c r="BQ81" s="16"/>
      <c r="BR81" s="34"/>
      <c r="BS81" s="34"/>
      <c r="BT81" s="34"/>
      <c r="BU81" s="34"/>
      <c r="BV81" s="34"/>
      <c r="BW81" s="34"/>
      <c r="BX81" s="34"/>
      <c r="BY81" s="34"/>
      <c r="BZ81" s="34"/>
      <c r="CA81" s="34"/>
      <c r="CB81" s="34"/>
      <c r="CC81" s="34"/>
      <c r="CD81" s="34"/>
      <c r="CE81" s="34"/>
      <c r="CF81" s="34"/>
      <c r="CG81" s="34"/>
      <c r="CH81" s="34"/>
      <c r="CI81" s="34"/>
      <c r="CJ81" s="34"/>
      <c r="CK81" s="34"/>
      <c r="CL81" s="34"/>
      <c r="CM81" s="91"/>
      <c r="CO81" s="91"/>
      <c r="CQ81" s="91"/>
      <c r="CS81" s="91"/>
      <c r="CU81" s="91"/>
      <c r="CV81" s="91"/>
      <c r="CW81" s="91"/>
      <c r="CX81" s="91"/>
      <c r="CY81" s="91"/>
      <c r="CZ81" s="91"/>
      <c r="DA81" s="91"/>
      <c r="DC81" s="91"/>
      <c r="DD81" s="91"/>
      <c r="DE81" s="91"/>
      <c r="DF81" s="91"/>
      <c r="DG81" s="91"/>
      <c r="DH81" s="91"/>
    </row>
    <row r="82" spans="1:112" x14ac:dyDescent="0.25">
      <c r="A82" s="1" t="s">
        <v>135</v>
      </c>
      <c r="B82" s="31">
        <f>-'Income Statement'!B236</f>
        <v>5</v>
      </c>
      <c r="C82" s="31">
        <f>-'Income Statement'!C236</f>
        <v>5</v>
      </c>
      <c r="D82" s="31">
        <f>-'Income Statement'!D236</f>
        <v>4</v>
      </c>
      <c r="E82" s="31">
        <f>-'Income Statement'!E236</f>
        <v>6</v>
      </c>
      <c r="F82" s="31">
        <f>-'Income Statement'!F236</f>
        <v>7</v>
      </c>
      <c r="G82" s="31">
        <f>-'Income Statement'!G236</f>
        <v>64</v>
      </c>
      <c r="H82" s="31">
        <f>-'Income Statement'!H236</f>
        <v>70</v>
      </c>
      <c r="I82" s="31">
        <f>-'Income Statement'!I236</f>
        <v>76</v>
      </c>
      <c r="J82" s="31">
        <f>-'Income Statement'!J236</f>
        <v>103</v>
      </c>
      <c r="K82" s="31">
        <f>-'Income Statement'!K236</f>
        <v>1106</v>
      </c>
      <c r="L82" s="31">
        <f>-'Income Statement'!L236</f>
        <v>179</v>
      </c>
      <c r="M82" s="31">
        <f>-'Income Statement'!M236</f>
        <v>184</v>
      </c>
      <c r="N82" s="31">
        <f>-'Income Statement'!N236</f>
        <v>170</v>
      </c>
      <c r="O82" s="31">
        <f>-'Income Statement'!O236</f>
        <v>224</v>
      </c>
      <c r="P82" s="31">
        <f>-'Income Statement'!P236</f>
        <v>239</v>
      </c>
      <c r="Q82" s="31">
        <f>-'Income Statement'!Q236</f>
        <v>273</v>
      </c>
      <c r="R82" s="31">
        <f>-'Income Statement'!R236</f>
        <v>274</v>
      </c>
      <c r="S82" s="31">
        <f>-'Income Statement'!S236</f>
        <v>314</v>
      </c>
      <c r="T82" s="31">
        <f>-'Income Statement'!T236</f>
        <v>353</v>
      </c>
      <c r="U82" s="31">
        <f>-'Income Statement'!U236</f>
        <v>896</v>
      </c>
      <c r="V82" s="31">
        <f>-'Income Statement'!V236</f>
        <v>703</v>
      </c>
      <c r="W82" s="31">
        <f>-'Income Statement'!W236</f>
        <v>763</v>
      </c>
      <c r="X82" s="31">
        <f>-'Income Statement'!X236</f>
        <v>757</v>
      </c>
      <c r="Y82" s="31">
        <f>-'Income Statement'!Y236</f>
        <v>746</v>
      </c>
      <c r="Z82" s="31">
        <f>-'Income Statement'!Z236</f>
        <v>747</v>
      </c>
      <c r="AA82" s="31">
        <f>-'Income Statement'!AA236</f>
        <v>805</v>
      </c>
      <c r="AB82" s="31">
        <f>-'Income Statement'!AB236</f>
        <v>819</v>
      </c>
      <c r="AC82" s="31">
        <f>-'Income Statement'!AC236</f>
        <v>831</v>
      </c>
      <c r="AD82" s="31">
        <f>-'Income Statement'!AD236</f>
        <v>867</v>
      </c>
      <c r="AE82" s="31">
        <f>-'Income Statement'!AE236</f>
        <v>1032</v>
      </c>
      <c r="AF82" s="31">
        <f>-'Income Statement'!AF236</f>
        <v>1010</v>
      </c>
      <c r="AG82" s="31">
        <f>-'Income Statement'!AG236</f>
        <v>814</v>
      </c>
      <c r="AH82" s="31">
        <f>-'Income Statement'!AH236</f>
        <v>955</v>
      </c>
      <c r="AI82" s="31">
        <f>-'Income Statement'!AI236</f>
        <v>1186</v>
      </c>
      <c r="AJ82" s="31">
        <f>-'Income Statement'!AJ236</f>
        <v>1040</v>
      </c>
      <c r="AK82" s="31">
        <f>-'Income Statement'!AK236</f>
        <v>971</v>
      </c>
      <c r="AL82" s="31">
        <f>-'Income Statement'!AL236</f>
        <v>1010</v>
      </c>
      <c r="AM82" s="31">
        <f>-'Income Statement'!AM236</f>
        <v>1303</v>
      </c>
      <c r="AN82" s="31">
        <f>-'Income Statement'!AN236</f>
        <v>1249</v>
      </c>
      <c r="AO82" s="31">
        <f>-'Income Statement'!AO236</f>
        <v>1273</v>
      </c>
      <c r="AP82" s="31">
        <f>-'Income Statement'!AP236</f>
        <v>1335</v>
      </c>
      <c r="AQ82" s="31">
        <f>-'Income Statement'!AQ236</f>
        <v>1695</v>
      </c>
      <c r="AR82" s="31">
        <f>-'Income Statement'!AR236</f>
        <v>1722</v>
      </c>
      <c r="AS82" s="31">
        <f>-'Income Statement'!AS236</f>
        <v>1784</v>
      </c>
      <c r="AT82" s="31">
        <f>-'Income Statement'!AT236</f>
        <v>1830</v>
      </c>
      <c r="AU82" s="31">
        <f>-'Income Statement'!AU236</f>
        <v>2548</v>
      </c>
      <c r="AV82" s="31">
        <f>-'Income Statement'!AV236</f>
        <v>2379</v>
      </c>
      <c r="AW82" s="31">
        <f>-'Income Statement'!AW236</f>
        <v>2406</v>
      </c>
      <c r="AX82" s="31">
        <f>-'Income Statement'!AX236</f>
        <v>2498</v>
      </c>
      <c r="AY82" s="31">
        <f>-'Income Statement'!AY236</f>
        <v>3351</v>
      </c>
      <c r="AZ82" s="31">
        <f>-'Income Statement'!AZ236</f>
        <v>3134</v>
      </c>
      <c r="BA82" s="31">
        <f>-'Income Statement'!BA236</f>
        <v>3008</v>
      </c>
      <c r="BB82" s="31">
        <f>-'Income Statement'!BB236</f>
        <v>3051</v>
      </c>
      <c r="BC82" s="31">
        <f>-'Income Statement'!BC236</f>
        <v>4060</v>
      </c>
      <c r="BD82" s="31">
        <f>-'Income Statement'!BD236</f>
        <v>3492</v>
      </c>
      <c r="BE82" s="31">
        <f>-'Income Statement'!BE236</f>
        <v>3424</v>
      </c>
      <c r="BF82" s="31">
        <f>-'Income Statement'!BF236</f>
        <v>3562</v>
      </c>
      <c r="BG82" s="31">
        <f>-'Income Statement'!BG236</f>
        <v>4616</v>
      </c>
      <c r="BH82" s="31">
        <f>-'Income Statement'!BH236</f>
        <v>4250</v>
      </c>
      <c r="BI82" s="31">
        <f>-'Income Statement'!BI236</f>
        <v>4262</v>
      </c>
      <c r="BJ82" s="31">
        <f>-'Income Statement'!BJ236</f>
        <v>4147</v>
      </c>
      <c r="BK82" s="31">
        <f>-'Income Statement'!BK236</f>
        <v>4834</v>
      </c>
      <c r="BL82" s="31">
        <f>-'Income Statement'!BL236</f>
        <v>5555</v>
      </c>
      <c r="BM82" s="31">
        <f>-'Income Statement'!BM236</f>
        <v>5890</v>
      </c>
      <c r="BN82" s="31">
        <f>-'Income Statement'!BN236</f>
        <v>4354.3500000000004</v>
      </c>
      <c r="BO82" s="31">
        <f>-'Income Statement'!BO236</f>
        <v>5075.7</v>
      </c>
      <c r="BP82" s="31">
        <f>-'Income Statement'!BP236</f>
        <v>5832.75</v>
      </c>
      <c r="BQ82" s="31">
        <f>-'Income Statement'!BQ236</f>
        <v>6184.5</v>
      </c>
      <c r="BR82" s="31">
        <f>-'Income Statement'!BR236</f>
        <v>4572.067500000001</v>
      </c>
      <c r="BS82" s="31">
        <f>-'Income Statement'!BS236</f>
        <v>5329.4849999999997</v>
      </c>
      <c r="BT82" s="31">
        <f>-'Income Statement'!BT236</f>
        <v>6124.3874999999998</v>
      </c>
      <c r="BU82" s="31">
        <f>-'Income Statement'!BU236</f>
        <v>6493.7250000000004</v>
      </c>
      <c r="BV82" s="31">
        <f>-'Income Statement'!BV236</f>
        <v>4777.8105375000005</v>
      </c>
      <c r="BW82" s="31">
        <f>-'Income Statement'!BW236</f>
        <v>5569.3118249999989</v>
      </c>
      <c r="BX82" s="31">
        <f>-'Income Statement'!BX236</f>
        <v>6399.9849374999994</v>
      </c>
      <c r="BY82" s="31">
        <f>-'Income Statement'!BY236</f>
        <v>6785.9426249999997</v>
      </c>
      <c r="BZ82" s="31">
        <f>-'Income Statement'!BZ236</f>
        <v>4968.9229590000004</v>
      </c>
      <c r="CA82" s="31">
        <f>-'Income Statement'!CA236</f>
        <v>5792.0842979999989</v>
      </c>
      <c r="CB82" s="31">
        <f>-'Income Statement'!CB236</f>
        <v>6655.9843349999992</v>
      </c>
      <c r="CC82" s="31">
        <f>-'Income Statement'!CC236</f>
        <v>7057.38033</v>
      </c>
      <c r="CD82" s="31">
        <f>-'Income Statement'!CD236</f>
        <v>5142.8352625650004</v>
      </c>
      <c r="CE82" s="31">
        <f>-'Income Statement'!CE236</f>
        <v>5994.8072484299983</v>
      </c>
      <c r="CF82" s="31">
        <f>-'Income Statement'!CF236</f>
        <v>6888.943786724999</v>
      </c>
      <c r="CG82" s="31">
        <f>-'Income Statement'!CG236</f>
        <v>7304.3886415499992</v>
      </c>
      <c r="CH82" s="31">
        <f>-'Income Statement'!CH236</f>
        <v>5297.1203204419508</v>
      </c>
      <c r="CI82" s="31">
        <f>-'Income Statement'!CI236</f>
        <v>6174.6514658828983</v>
      </c>
      <c r="CJ82" s="31">
        <f>-'Income Statement'!CJ236</f>
        <v>7095.612100326749</v>
      </c>
      <c r="CK82" s="31">
        <f>-'Income Statement'!CK236</f>
        <v>7523.5203007964992</v>
      </c>
      <c r="CL82" s="31"/>
      <c r="CM82" s="92">
        <f t="shared" ref="CM82" si="591">SUM(B82:E82)</f>
        <v>20</v>
      </c>
      <c r="CN82" s="13">
        <f t="shared" ref="CN82" si="592">SUM(F82:I82)</f>
        <v>217</v>
      </c>
      <c r="CO82" s="92">
        <f t="shared" ref="CO82" si="593">SUM(J82:M82)</f>
        <v>1572</v>
      </c>
      <c r="CP82" s="13">
        <f t="shared" ref="CP82" si="594">SUM(N82:Q82)</f>
        <v>906</v>
      </c>
      <c r="CQ82" s="92">
        <f t="shared" ref="CQ82" si="595">SUM(R82:U82)</f>
        <v>1837</v>
      </c>
      <c r="CR82" s="13">
        <f t="shared" ref="CR82" si="596">SUM(V82:Y82)</f>
        <v>2969</v>
      </c>
      <c r="CS82" s="92">
        <f t="shared" ref="CS82" si="597">SUM(Z82:AC82)</f>
        <v>3202</v>
      </c>
      <c r="CT82" s="13">
        <f t="shared" ref="CT82" si="598">SUM(AD82:AG82)</f>
        <v>3723</v>
      </c>
      <c r="CU82" s="92">
        <f t="shared" ref="CU82" si="599">SUM(AH82:AK82)</f>
        <v>4152</v>
      </c>
      <c r="CV82" s="92">
        <f t="shared" ref="CV82" si="600">SUM(AL82:AO82)</f>
        <v>4835</v>
      </c>
      <c r="CW82" s="92">
        <f t="shared" ref="CW82" si="601">SUM(AP82:AS82)</f>
        <v>6536</v>
      </c>
      <c r="CX82" s="92">
        <f t="shared" ref="CX82" si="602">SUM(AT82:AW82)</f>
        <v>9163</v>
      </c>
      <c r="CY82" s="92">
        <f t="shared" ref="CY82" si="603">SUM(AX82:BA82)</f>
        <v>11991</v>
      </c>
      <c r="CZ82" s="92">
        <f t="shared" ref="CZ82" si="604">SUM(BB82:BE82)</f>
        <v>14027</v>
      </c>
      <c r="DA82" s="92">
        <f t="shared" ref="DA82" si="605">SUM(BF82:BI82)</f>
        <v>16690</v>
      </c>
      <c r="DB82" s="13">
        <f t="shared" ref="DB82" si="606">SUM(BJ82:BM82)</f>
        <v>20426</v>
      </c>
      <c r="DC82" s="92">
        <f t="shared" ref="DC82" si="607">SUM(BN82:BQ82)</f>
        <v>21447.3</v>
      </c>
      <c r="DD82" s="92">
        <f>SUM(BR82:BU82)</f>
        <v>22519.665000000001</v>
      </c>
      <c r="DE82" s="92">
        <f>SUM(BV82:BY82)</f>
        <v>23533.049924999996</v>
      </c>
      <c r="DF82" s="92">
        <f>SUM(BZ82:CC82)</f>
        <v>24474.371921999998</v>
      </c>
      <c r="DG82" s="92">
        <f>SUM(CD82:CG82)</f>
        <v>25330.974939269996</v>
      </c>
      <c r="DH82" s="92">
        <f>SUM(CH82:CK82)</f>
        <v>26090.904187448097</v>
      </c>
    </row>
    <row r="83" spans="1:112" ht="12" x14ac:dyDescent="0.3">
      <c r="B83" s="9"/>
      <c r="C83" s="9"/>
      <c r="D83" s="9"/>
      <c r="E83" s="9"/>
      <c r="F83" s="15"/>
      <c r="G83" s="15"/>
      <c r="H83" s="15"/>
      <c r="I83" s="15"/>
      <c r="J83" s="34"/>
      <c r="K83" s="34"/>
      <c r="L83" s="34"/>
      <c r="M83" s="34"/>
      <c r="N83" s="34"/>
      <c r="O83" s="34"/>
      <c r="P83" s="34"/>
      <c r="Q83" s="34"/>
      <c r="R83" s="34"/>
      <c r="S83" s="34"/>
      <c r="T83" s="34"/>
      <c r="U83" s="34"/>
      <c r="V83" s="34"/>
      <c r="W83" s="34"/>
      <c r="X83" s="34"/>
      <c r="Y83" s="34"/>
      <c r="Z83" s="34"/>
      <c r="AA83" s="34"/>
      <c r="AB83" s="34"/>
      <c r="AC83" s="34"/>
      <c r="AD83" s="34"/>
      <c r="AE83" s="34"/>
      <c r="AF83" s="34"/>
      <c r="AG83" s="34"/>
      <c r="AH83" s="34"/>
      <c r="AI83" s="34"/>
      <c r="AJ83" s="34"/>
      <c r="AK83" s="34"/>
      <c r="AL83" s="34"/>
      <c r="AM83" s="34"/>
      <c r="AN83" s="34"/>
      <c r="AO83" s="34"/>
      <c r="AP83" s="34"/>
      <c r="AQ83" s="34"/>
      <c r="AR83" s="34"/>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4"/>
      <c r="BS83" s="14"/>
      <c r="BT83" s="14"/>
      <c r="BU83" s="14"/>
      <c r="BV83" s="14"/>
      <c r="BW83" s="14"/>
      <c r="BX83" s="14"/>
      <c r="BY83" s="14"/>
      <c r="BZ83" s="14"/>
      <c r="CA83" s="14"/>
      <c r="CB83" s="14"/>
      <c r="CC83" s="14"/>
      <c r="CD83" s="14"/>
      <c r="CE83" s="14"/>
      <c r="CF83" s="14"/>
      <c r="CG83" s="14"/>
      <c r="CH83" s="14"/>
      <c r="CI83" s="14"/>
      <c r="CJ83" s="14"/>
      <c r="CK83" s="14"/>
      <c r="CL83" s="34"/>
      <c r="CM83" s="91"/>
      <c r="CO83" s="91"/>
      <c r="CQ83" s="91"/>
      <c r="CS83" s="91"/>
      <c r="CU83" s="91"/>
      <c r="CV83" s="91"/>
      <c r="CW83" s="104"/>
      <c r="CX83" s="104"/>
      <c r="CY83" s="104"/>
      <c r="CZ83" s="104"/>
      <c r="DA83" s="104"/>
      <c r="DB83" s="25"/>
      <c r="DC83" s="104"/>
      <c r="DD83" s="104"/>
      <c r="DE83" s="104"/>
      <c r="DF83" s="104"/>
      <c r="DG83" s="104"/>
      <c r="DH83" s="104"/>
    </row>
    <row r="84" spans="1:112" x14ac:dyDescent="0.25">
      <c r="A84" s="2" t="s">
        <v>136</v>
      </c>
      <c r="B84" s="309"/>
      <c r="C84" s="309"/>
      <c r="D84" s="309"/>
      <c r="E84" s="309"/>
      <c r="F84" s="14">
        <f t="shared" ref="F84" si="608">F77-F82</f>
        <v>156.25</v>
      </c>
      <c r="G84" s="14">
        <f t="shared" ref="G84:J84" si="609">G77-G82</f>
        <v>-120.40000000000009</v>
      </c>
      <c r="H84" s="14">
        <f t="shared" si="609"/>
        <v>312.79999999999995</v>
      </c>
      <c r="I84" s="14">
        <f t="shared" si="609"/>
        <v>195.89999999999998</v>
      </c>
      <c r="J84" s="14">
        <f t="shared" si="609"/>
        <v>-186.40000000000015</v>
      </c>
      <c r="K84" s="14">
        <f t="shared" ref="K84:BP84" si="610">K77-K82</f>
        <v>-1349.578</v>
      </c>
      <c r="L84" s="14">
        <f t="shared" si="610"/>
        <v>-187.67199999999985</v>
      </c>
      <c r="M84" s="14">
        <f t="shared" si="610"/>
        <v>165</v>
      </c>
      <c r="N84" s="14">
        <f t="shared" si="610"/>
        <v>113</v>
      </c>
      <c r="O84" s="14">
        <f t="shared" si="610"/>
        <v>739</v>
      </c>
      <c r="P84" s="14">
        <f t="shared" si="610"/>
        <v>336</v>
      </c>
      <c r="Q84" s="14">
        <f t="shared" si="610"/>
        <v>375</v>
      </c>
      <c r="R84" s="14">
        <f t="shared" si="610"/>
        <v>564</v>
      </c>
      <c r="S84" s="14">
        <f t="shared" si="610"/>
        <v>492</v>
      </c>
      <c r="T84" s="14">
        <f t="shared" si="610"/>
        <v>364</v>
      </c>
      <c r="U84" s="14">
        <f t="shared" si="610"/>
        <v>176.80000000000018</v>
      </c>
      <c r="V84" s="14">
        <f t="shared" si="610"/>
        <v>457</v>
      </c>
      <c r="W84" s="14">
        <f t="shared" si="610"/>
        <v>531</v>
      </c>
      <c r="X84" s="14">
        <f t="shared" si="610"/>
        <v>632</v>
      </c>
      <c r="Y84" s="14">
        <f t="shared" si="610"/>
        <v>1376</v>
      </c>
      <c r="Z84" s="14">
        <f t="shared" si="610"/>
        <v>1286</v>
      </c>
      <c r="AA84" s="14">
        <f t="shared" si="610"/>
        <v>1853</v>
      </c>
      <c r="AB84" s="14">
        <f t="shared" si="610"/>
        <v>2087</v>
      </c>
      <c r="AC84" s="14">
        <f t="shared" si="610"/>
        <v>2830</v>
      </c>
      <c r="AD84" s="14">
        <f t="shared" si="610"/>
        <v>2920</v>
      </c>
      <c r="AE84" s="14">
        <f t="shared" si="610"/>
        <v>2884</v>
      </c>
      <c r="AF84" s="14">
        <f t="shared" si="610"/>
        <v>3363</v>
      </c>
      <c r="AG84" s="14">
        <f t="shared" si="610"/>
        <v>4594</v>
      </c>
      <c r="AH84" s="14">
        <f t="shared" si="610"/>
        <v>4093</v>
      </c>
      <c r="AI84" s="14">
        <f t="shared" si="610"/>
        <v>1654</v>
      </c>
      <c r="AJ84" s="14">
        <f t="shared" si="610"/>
        <v>3113</v>
      </c>
      <c r="AK84" s="14">
        <f t="shared" si="610"/>
        <v>2347</v>
      </c>
      <c r="AL84" s="14">
        <f t="shared" si="610"/>
        <v>4336</v>
      </c>
      <c r="AM84" s="14">
        <f t="shared" si="610"/>
        <v>3536.5</v>
      </c>
      <c r="AN84" s="14">
        <f t="shared" si="610"/>
        <v>4382</v>
      </c>
      <c r="AO84" s="14">
        <f t="shared" si="610"/>
        <v>3569</v>
      </c>
      <c r="AP84" s="14">
        <f t="shared" si="610"/>
        <v>6008</v>
      </c>
      <c r="AQ84" s="14">
        <f t="shared" si="610"/>
        <v>-1181</v>
      </c>
      <c r="AR84" s="14">
        <f t="shared" si="610"/>
        <v>4228</v>
      </c>
      <c r="AS84" s="14">
        <f t="shared" si="610"/>
        <v>7438</v>
      </c>
      <c r="AT84" s="14">
        <f t="shared" si="610"/>
        <v>5989</v>
      </c>
      <c r="AU84" s="14">
        <f t="shared" si="610"/>
        <v>5963</v>
      </c>
      <c r="AV84" s="14">
        <f t="shared" si="610"/>
        <v>7168</v>
      </c>
      <c r="AW84" s="14">
        <f t="shared" si="610"/>
        <v>10156</v>
      </c>
      <c r="AX84" s="14">
        <f t="shared" si="610"/>
        <v>6030</v>
      </c>
      <c r="AY84" s="14">
        <f t="shared" si="610"/>
        <v>1099</v>
      </c>
      <c r="AZ84" s="14">
        <f t="shared" si="610"/>
        <v>-2961</v>
      </c>
      <c r="BA84" s="14">
        <f t="shared" si="610"/>
        <v>2280</v>
      </c>
      <c r="BB84" s="14">
        <f t="shared" si="610"/>
        <v>3860</v>
      </c>
      <c r="BC84" s="14">
        <f t="shared" si="610"/>
        <v>6895</v>
      </c>
      <c r="BD84" s="14">
        <f t="shared" si="610"/>
        <v>10147</v>
      </c>
      <c r="BE84" s="14">
        <f t="shared" si="610"/>
        <v>8081</v>
      </c>
      <c r="BF84" s="14">
        <f t="shared" ref="BF84:BG84" si="611">BF77-BF82</f>
        <v>8969</v>
      </c>
      <c r="BG84" s="14">
        <f t="shared" si="611"/>
        <v>6282</v>
      </c>
      <c r="BH84" s="14">
        <f t="shared" ref="BH84:BI84" si="612">BH77-BH82</f>
        <v>11272</v>
      </c>
      <c r="BI84" s="14">
        <f t="shared" si="612"/>
        <v>8890</v>
      </c>
      <c r="BJ84" s="14">
        <f t="shared" ref="BJ84:BK84" si="613">BJ77-BJ82</f>
        <v>6187</v>
      </c>
      <c r="BK84" s="14">
        <f t="shared" si="613"/>
        <v>3715</v>
      </c>
      <c r="BL84" s="14">
        <f t="shared" ref="BL84:BM84" si="614">BL77-BL82</f>
        <v>5070</v>
      </c>
      <c r="BM84" s="14">
        <f t="shared" si="614"/>
        <v>8187</v>
      </c>
      <c r="BN84" s="14">
        <f t="shared" si="610"/>
        <v>13087.556433517229</v>
      </c>
      <c r="BO84" s="14">
        <f t="shared" si="610"/>
        <v>-1561.771891412066</v>
      </c>
      <c r="BP84" s="14">
        <f t="shared" si="610"/>
        <v>-5171.6401396995207</v>
      </c>
      <c r="BQ84" s="14">
        <f>BQ77-BQ82</f>
        <v>11361.468772091233</v>
      </c>
      <c r="BR84" s="14">
        <f>BR77-BR82</f>
        <v>3267.1282507461328</v>
      </c>
      <c r="BS84" s="14">
        <f t="shared" ref="BS84:BT84" si="615">BS77-BS82</f>
        <v>304.15511256765694</v>
      </c>
      <c r="BT84" s="14">
        <f t="shared" si="615"/>
        <v>-5329.8623394172273</v>
      </c>
      <c r="BU84" s="14">
        <f>BU77-BU82</f>
        <v>18133.013593793279</v>
      </c>
      <c r="BV84" s="14">
        <f t="shared" ref="BV84:CC84" si="616">BV77-BV82</f>
        <v>14.059026665244346</v>
      </c>
      <c r="BW84" s="14">
        <f t="shared" si="616"/>
        <v>5246.3499814596562</v>
      </c>
      <c r="BX84" s="14">
        <f t="shared" si="616"/>
        <v>-2834.0527909417742</v>
      </c>
      <c r="BY84" s="14">
        <f t="shared" si="616"/>
        <v>25712.125447432958</v>
      </c>
      <c r="BZ84" s="14">
        <f t="shared" si="616"/>
        <v>-3856.8602928386726</v>
      </c>
      <c r="CA84" s="14">
        <f t="shared" si="616"/>
        <v>10798.031452725769</v>
      </c>
      <c r="CB84" s="14">
        <f t="shared" si="616"/>
        <v>679.66867493248174</v>
      </c>
      <c r="CC84" s="14">
        <f t="shared" si="616"/>
        <v>35564.900299240027</v>
      </c>
      <c r="CD84" s="14">
        <f t="shared" ref="CD84:CG84" si="617">CD77-CD82</f>
        <v>-9111.740614650218</v>
      </c>
      <c r="CE84" s="14">
        <f t="shared" si="617"/>
        <v>16587.075424857263</v>
      </c>
      <c r="CF84" s="14">
        <f t="shared" si="617"/>
        <v>4640.4649521182973</v>
      </c>
      <c r="CG84" s="14">
        <f t="shared" si="617"/>
        <v>45541.218320315922</v>
      </c>
      <c r="CH84" s="14">
        <f t="shared" ref="CH84:CK84" si="618">CH77-CH82</f>
        <v>-17510.06520078866</v>
      </c>
      <c r="CI84" s="14">
        <f t="shared" si="618"/>
        <v>22540.419223103359</v>
      </c>
      <c r="CJ84" s="14">
        <f t="shared" si="618"/>
        <v>9245.4041507400889</v>
      </c>
      <c r="CK84" s="14">
        <f t="shared" si="618"/>
        <v>55302.923202461694</v>
      </c>
      <c r="CL84" s="14"/>
      <c r="CM84" s="88">
        <f t="shared" ref="CM84" si="619">SUM(B84:E84)</f>
        <v>0</v>
      </c>
      <c r="CN84" s="14">
        <f t="shared" ref="CN84" si="620">SUM(F84:I84)</f>
        <v>544.54999999999984</v>
      </c>
      <c r="CO84" s="88">
        <f t="shared" ref="CO84" si="621">SUM(J84:M84)</f>
        <v>-1558.6499999999999</v>
      </c>
      <c r="CP84" s="14">
        <f t="shared" ref="CP84" si="622">SUM(N84:Q84)</f>
        <v>1563</v>
      </c>
      <c r="CQ84" s="88">
        <f t="shared" ref="CQ84" si="623">SUM(R84:U84)</f>
        <v>1596.8000000000002</v>
      </c>
      <c r="CR84" s="14">
        <f t="shared" ref="CR84" si="624">SUM(V84:Y84)</f>
        <v>2996</v>
      </c>
      <c r="CS84" s="88">
        <f t="shared" ref="CS84" si="625">SUM(Z84:AC84)</f>
        <v>8056</v>
      </c>
      <c r="CT84" s="14">
        <f t="shared" ref="CT84" si="626">SUM(AD84:AG84)</f>
        <v>13761</v>
      </c>
      <c r="CU84" s="88">
        <f t="shared" ref="CU84" si="627">SUM(AH84:AK84)</f>
        <v>11207</v>
      </c>
      <c r="CV84" s="88">
        <f t="shared" ref="CV84" si="628">SUM(AL84:AO84)</f>
        <v>15823.5</v>
      </c>
      <c r="CW84" s="88">
        <f t="shared" ref="CW84" si="629">SUM(AP84:AS84)</f>
        <v>16493</v>
      </c>
      <c r="CX84" s="88">
        <f t="shared" ref="CX84" si="630">SUM(AT84:AW84)</f>
        <v>29276</v>
      </c>
      <c r="CY84" s="88">
        <f t="shared" ref="CY84" si="631">SUM(AX84:BA84)</f>
        <v>6448</v>
      </c>
      <c r="CZ84" s="88">
        <f t="shared" ref="CZ84" si="632">SUM(BB84:BE84)</f>
        <v>28983</v>
      </c>
      <c r="DA84" s="88">
        <f t="shared" ref="DA84" si="633">SUM(BF84:BI84)</f>
        <v>35413</v>
      </c>
      <c r="DB84" s="14">
        <f t="shared" ref="DB84" si="634">SUM(BJ84:BM84)</f>
        <v>23159</v>
      </c>
      <c r="DC84" s="88">
        <f t="shared" ref="DC84" si="635">SUM(BN84:BQ84)</f>
        <v>17715.613174496877</v>
      </c>
      <c r="DD84" s="88">
        <f>SUM(BR84:BU84)</f>
        <v>16374.434617689842</v>
      </c>
      <c r="DE84" s="88">
        <f>SUM(BV84:BY84)</f>
        <v>28138.481664616083</v>
      </c>
      <c r="DF84" s="88">
        <f>SUM(BZ84:CC84)</f>
        <v>43185.740134059604</v>
      </c>
      <c r="DG84" s="88">
        <f>SUM(CD84:CG84)</f>
        <v>57657.018082641269</v>
      </c>
      <c r="DH84" s="88">
        <f>SUM(CH84:CK84)</f>
        <v>69578.681375516477</v>
      </c>
    </row>
    <row r="85" spans="1:112" x14ac:dyDescent="0.25">
      <c r="A85" s="8" t="s">
        <v>137</v>
      </c>
      <c r="B85" s="309"/>
      <c r="C85" s="309"/>
      <c r="D85" s="309"/>
      <c r="E85" s="309"/>
      <c r="F85" s="35">
        <f>F84/'Income Statement'!F$157</f>
        <v>0.21367521367521367</v>
      </c>
      <c r="G85" s="35">
        <f>G84/'Income Statement'!G$157</f>
        <v>-0.13458528951486709</v>
      </c>
      <c r="H85" s="35">
        <f>H84/'Income Statement'!H$157</f>
        <v>0.32788259958071275</v>
      </c>
      <c r="I85" s="35">
        <f>I84/'Income Statement'!I$157</f>
        <v>0.17320954907161801</v>
      </c>
      <c r="J85" s="35">
        <f>J84/'Income Statement'!J$157</f>
        <v>-0.17621478540366814</v>
      </c>
      <c r="K85" s="35">
        <f>K84/'Income Statement'!K$157</f>
        <v>-1.140113979464773</v>
      </c>
      <c r="L85" s="35">
        <f>L84/'Income Statement'!L$157</f>
        <v>-0.1486949025772345</v>
      </c>
      <c r="M85" s="35">
        <f>M84/'Income Statement'!M$157</f>
        <v>0.10410094637223975</v>
      </c>
      <c r="N85" s="35">
        <f>N84/'Income Statement'!N$157</f>
        <v>7.7503429355281206E-2</v>
      </c>
      <c r="O85" s="35">
        <f>O84/'Income Statement'!O$157</f>
        <v>0.40761169332597902</v>
      </c>
      <c r="P85" s="35">
        <f>P84/'Income Statement'!P$157</f>
        <v>0.16666666666666666</v>
      </c>
      <c r="Q85" s="35">
        <f>Q84/'Income Statement'!Q$157</f>
        <v>0.14506769825918761</v>
      </c>
      <c r="R85" s="35">
        <f>R84/'Income Statement'!R$157</f>
        <v>0.22541966426858512</v>
      </c>
      <c r="S85" s="35">
        <f>S84/'Income Statement'!S$157</f>
        <v>0.16907216494845362</v>
      </c>
      <c r="T85" s="35">
        <f>T84/'Income Statement'!T$157</f>
        <v>0.11364345925694662</v>
      </c>
      <c r="U85" s="35">
        <f>U84/'Income Statement'!U$157</f>
        <v>4.5910153206959278E-2</v>
      </c>
      <c r="V85" s="35">
        <f>V84/'Income Statement'!V$157</f>
        <v>0.12898673440587072</v>
      </c>
      <c r="W85" s="35">
        <f>W84/'Income Statement'!W$157</f>
        <v>0.1313706086095992</v>
      </c>
      <c r="X85" s="35">
        <f>X84/'Income Statement'!X$157</f>
        <v>0.14041324150188847</v>
      </c>
      <c r="Y85" s="35">
        <f>Y84/'Income Statement'!Y$157</f>
        <v>0.23557609998287965</v>
      </c>
      <c r="Z85" s="35">
        <f>Z84/'Income Statement'!Z$157</f>
        <v>0.23894463024897808</v>
      </c>
      <c r="AA85" s="35">
        <f>AA84/'Income Statement'!AA$157</f>
        <v>0.28791174642635176</v>
      </c>
      <c r="AB85" s="35">
        <f>AB84/'Income Statement'!AB$157</f>
        <v>0.29767508201397802</v>
      </c>
      <c r="AC85" s="35">
        <f>AC84/'Income Statement'!AC$157</f>
        <v>0.32126234532864117</v>
      </c>
      <c r="AD85" s="35">
        <f>AD84/'Income Statement'!AD$157</f>
        <v>0.36354581673306774</v>
      </c>
      <c r="AE85" s="35">
        <f>AE84/'Income Statement'!AE$157</f>
        <v>0.30940886171011694</v>
      </c>
      <c r="AF85" s="35">
        <f>AF84/'Income Statement'!AF$157</f>
        <v>0.32561967467079783</v>
      </c>
      <c r="AG85" s="35">
        <f>AG84/'Income Statement'!AG$157</f>
        <v>0.35414739438791243</v>
      </c>
      <c r="AH85" s="35">
        <f>AH84/'Income Statement'!AH$157</f>
        <v>0.34205248203242522</v>
      </c>
      <c r="AI85" s="35">
        <f>AI84/'Income Statement'!AI$157</f>
        <v>0.12500944750963647</v>
      </c>
      <c r="AJ85" s="35">
        <f>AJ84/'Income Statement'!AJ$157</f>
        <v>0.22677933998688715</v>
      </c>
      <c r="AK85" s="35">
        <f>AK84/'Income Statement'!AK$157</f>
        <v>0.13876078987820739</v>
      </c>
      <c r="AL85" s="35">
        <f>AL84/'Income Statement'!AL$157</f>
        <v>0.28759036943689065</v>
      </c>
      <c r="AM85" s="35">
        <f>AM84/'Income Statement'!AM$157</f>
        <v>0.20944005211572059</v>
      </c>
      <c r="AN85" s="35">
        <f>AN84/'Income Statement'!AN$157</f>
        <v>0.24824382506231588</v>
      </c>
      <c r="AO85" s="35">
        <f>AO84/'Income Statement'!AO$157</f>
        <v>0.16929133858267717</v>
      </c>
      <c r="AP85" s="35">
        <f>AP84/'Income Statement'!AP$157</f>
        <v>0.33872695495292326</v>
      </c>
      <c r="AQ85" s="35">
        <f>AQ84/'Income Statement'!AQ$157</f>
        <v>-6.3199015358270452E-2</v>
      </c>
      <c r="AR85" s="35">
        <f>AR84/'Income Statement'!AR$157</f>
        <v>0.1969259431765254</v>
      </c>
      <c r="AS85" s="35">
        <f>AS84/'Income Statement'!AS$157</f>
        <v>0.26496152750071245</v>
      </c>
      <c r="AT85" s="35">
        <f>AT84/'Income Statement'!AT$157</f>
        <v>0.22884108364219938</v>
      </c>
      <c r="AU85" s="35">
        <f>AU84/'Income Statement'!AU$157</f>
        <v>0.20507617704715067</v>
      </c>
      <c r="AV85" s="35">
        <f>AV84/'Income Statement'!AV$157</f>
        <v>0.24708721130644606</v>
      </c>
      <c r="AW85" s="35">
        <f>AW84/'Income Statement'!AW$157</f>
        <v>0.30162454337560513</v>
      </c>
      <c r="AX85" s="35">
        <f>AX84/'Income Statement'!AX$157</f>
        <v>0.21606707754049018</v>
      </c>
      <c r="AY85" s="35">
        <f>AY84/'Income Statement'!AY$157</f>
        <v>3.8130594684615916E-2</v>
      </c>
      <c r="AZ85" s="35">
        <f>AZ84/'Income Statement'!AZ$157</f>
        <v>-0.10684130764234682</v>
      </c>
      <c r="BA85" s="35">
        <f>BA84/'Income Statement'!BA$157</f>
        <v>7.0884501787657386E-2</v>
      </c>
      <c r="BB85" s="35">
        <f>BB84/'Income Statement'!BB$157</f>
        <v>0.13475301099668355</v>
      </c>
      <c r="BC85" s="35">
        <f>BC84/'Income Statement'!BC$157</f>
        <v>0.21547548360886279</v>
      </c>
      <c r="BD85" s="35">
        <f>BD84/'Income Statement'!BD$157</f>
        <v>0.29716511450828792</v>
      </c>
      <c r="BE85" s="35">
        <f>BE84/'Income Statement'!BE$157</f>
        <v>0.20146593203859289</v>
      </c>
      <c r="BF85" s="35">
        <f>BF84/'Income Statement'!BF$157</f>
        <v>0.24602935125497188</v>
      </c>
      <c r="BG85" s="35">
        <f>BG84/'Income Statement'!BG$157</f>
        <v>0.16078421335517393</v>
      </c>
      <c r="BH85" s="35">
        <f>BH84/'Income Statement'!BH$157</f>
        <v>0.27771070979822121</v>
      </c>
      <c r="BI85" s="35">
        <f>BI84/'Income Statement'!BI$157</f>
        <v>0.18373462850056835</v>
      </c>
      <c r="BJ85" s="35">
        <f>BJ84/'Income Statement'!BJ$157</f>
        <v>0.14621638228482298</v>
      </c>
      <c r="BK85" s="35">
        <f>BK84/'Income Statement'!BK$157</f>
        <v>7.8184190588433372E-2</v>
      </c>
      <c r="BL85" s="35">
        <f>BL84/'Income Statement'!BL$157</f>
        <v>9.8942273915928344E-2</v>
      </c>
      <c r="BM85" s="35">
        <f>BM84/'Income Statement'!BM$157</f>
        <v>0.13669377055749421</v>
      </c>
      <c r="BN85" s="35">
        <f>BN84/'Income Statement'!BN$157</f>
        <v>0.23407511679143875</v>
      </c>
      <c r="BO85" s="35">
        <f>BO84/'Income Statement'!BO$157</f>
        <v>-2.6474649810803472E-2</v>
      </c>
      <c r="BP85" s="35">
        <f>BP84/'Income Statement'!BP$157</f>
        <v>-8.2344021334819412E-2</v>
      </c>
      <c r="BQ85" s="35">
        <f>BQ84/'Income Statement'!BQ$157</f>
        <v>0.15478836071286128</v>
      </c>
      <c r="BR85" s="210">
        <f>BR84/'Income Statement'!BR$157</f>
        <v>4.9061131159704695E-2</v>
      </c>
      <c r="BS85" s="210">
        <f>BS84/'Income Statement'!BS$157</f>
        <v>4.3289271649297814E-3</v>
      </c>
      <c r="BT85" s="210">
        <f>BT84/'Income Statement'!BT$157</f>
        <v>-7.124847480101508E-2</v>
      </c>
      <c r="BU85" s="210">
        <f>BU84/'Income Statement'!BU$157</f>
        <v>0.20738423743224188</v>
      </c>
      <c r="BV85" s="210">
        <f>BV84/'Income Statement'!BV$157</f>
        <v>1.8283064677474469E-4</v>
      </c>
      <c r="BW85" s="210">
        <f>BW84/'Income Statement'!BW$157</f>
        <v>6.4662985146778526E-2</v>
      </c>
      <c r="BX85" s="210">
        <f>BX84/'Income Statement'!BX$157</f>
        <v>-3.2806748058579173E-2</v>
      </c>
      <c r="BY85" s="210">
        <f>BY84/'Income Statement'!BY$157</f>
        <v>0.25459098416826104</v>
      </c>
      <c r="BZ85" s="210">
        <f>BZ84/'Income Statement'!BZ$157</f>
        <v>-4.4391186249119828E-2</v>
      </c>
      <c r="CA85" s="210">
        <f>CA84/'Income Statement'!CA$157</f>
        <v>0.11779097407226043</v>
      </c>
      <c r="CB85" s="210">
        <f>CB84/'Income Statement'!CB$157</f>
        <v>6.9634035505384004E-3</v>
      </c>
      <c r="CC85" s="210">
        <f>CC84/'Income Statement'!CC$157</f>
        <v>0.31161310185409519</v>
      </c>
      <c r="CD85" s="210">
        <f>CD84/'Income Statement'!CD$157</f>
        <v>-9.449594282882727E-2</v>
      </c>
      <c r="CE85" s="210">
        <f>CE84/'Income Statement'!CE$157</f>
        <v>0.16303652382408185</v>
      </c>
      <c r="CF85" s="210">
        <f>CF84/'Income Statement'!CF$157</f>
        <v>4.283799799600823E-2</v>
      </c>
      <c r="CG85" s="210">
        <f>CG84/'Income Statement'!CG$157</f>
        <v>0.35949575388426169</v>
      </c>
      <c r="CH85" s="210">
        <f>CH84/'Income Statement'!CH$157</f>
        <v>-0.16599300719905458</v>
      </c>
      <c r="CI85" s="210">
        <f>CI84/'Income Statement'!CI$157</f>
        <v>0.20251809074850657</v>
      </c>
      <c r="CJ85" s="210">
        <f>CJ84/'Income Statement'!CJ$157</f>
        <v>7.8014051684406394E-2</v>
      </c>
      <c r="CK85" s="210">
        <f>CK84/'Income Statement'!CK$157</f>
        <v>0.39902041630548274</v>
      </c>
      <c r="CL85" s="210"/>
      <c r="CM85" s="108">
        <f>CM84/'Income Statement'!CM$157</f>
        <v>0</v>
      </c>
      <c r="CN85" s="35">
        <f>CN84/'Income Statement'!CN$157</f>
        <v>0.14674535483784035</v>
      </c>
      <c r="CO85" s="108">
        <f>CO84/'Income Statement'!CO$157</f>
        <v>-0.30629931317736531</v>
      </c>
      <c r="CP85" s="35">
        <f>CP84/'Income Statement'!CP$157</f>
        <v>0.19855182926829268</v>
      </c>
      <c r="CQ85" s="108">
        <f>CQ84/'Income Statement'!CQ$157</f>
        <v>0.12809241135889621</v>
      </c>
      <c r="CR85" s="35">
        <f>CR84/'Income Statement'!CR$157</f>
        <v>0.16712221788363921</v>
      </c>
      <c r="CS85" s="108">
        <f>CS84/'Income Statement'!CS$157</f>
        <v>0.29148274115348433</v>
      </c>
      <c r="CT85" s="35">
        <f>CT84/'Income Statement'!CT$157</f>
        <v>0.3384990037635599</v>
      </c>
      <c r="CU85" s="108">
        <f>CU84/'Income Statement'!CU$157</f>
        <v>0.20070561266521006</v>
      </c>
      <c r="CV85" s="108">
        <f>CV84/'Income Statement'!CV$157</f>
        <v>0.22382296153274914</v>
      </c>
      <c r="CW85" s="108">
        <f>CW84/'Income Statement'!CW$157</f>
        <v>0.1918549193867343</v>
      </c>
      <c r="CX85" s="108">
        <f>CX84/'Income Statement'!CX$157</f>
        <v>0.24825106631956517</v>
      </c>
      <c r="CY85" s="108">
        <f>CY84/'Income Statement'!CY$157</f>
        <v>5.5295903403682393E-2</v>
      </c>
      <c r="CZ85" s="108">
        <f>CZ84/'Income Statement'!CZ$157</f>
        <v>0.21484644294705005</v>
      </c>
      <c r="DA85" s="115">
        <f>DA84/'Income Statement'!DA$157</f>
        <v>0.21527659574468086</v>
      </c>
      <c r="DB85" s="35">
        <f>DB84/'Income Statement'!DB$157</f>
        <v>0.11523897196029159</v>
      </c>
      <c r="DC85" s="108">
        <f>DC84/'Income Statement'!DC$157</f>
        <v>7.0549688994748436E-2</v>
      </c>
      <c r="DD85" s="108">
        <f>DD84/'Income Statement'!DD$157</f>
        <v>5.4746129682392335E-2</v>
      </c>
      <c r="DE85" s="108">
        <f>DE84/'Income Statement'!DE$157</f>
        <v>8.1463928704897853E-2</v>
      </c>
      <c r="DF85" s="108">
        <f>DF84/'Income Statement'!DF$157</f>
        <v>0.11064981948279412</v>
      </c>
      <c r="DG85" s="108">
        <f>DG84/'Income Statement'!DG$157</f>
        <v>0.1331048864788161</v>
      </c>
      <c r="DH85" s="108">
        <f>DH84/'Income Statement'!DH$157</f>
        <v>0.14682338403211301</v>
      </c>
    </row>
    <row r="86" spans="1:112" ht="12" x14ac:dyDescent="0.3">
      <c r="A86" s="3" t="s">
        <v>1</v>
      </c>
      <c r="B86" s="309"/>
      <c r="C86" s="309"/>
      <c r="D86" s="309"/>
      <c r="E86" s="309"/>
      <c r="F86" s="15" t="s">
        <v>65</v>
      </c>
      <c r="G86" s="34">
        <f>IF(AND(F84&lt;0,G84&gt;0),"n/a",G84/F84-1)</f>
        <v>-1.7705600000000006</v>
      </c>
      <c r="H86" s="34" t="str">
        <f t="shared" ref="H86:J86" si="636">IF(AND(G84&lt;0,H84&gt;0),"n/a",H84/G84-1)</f>
        <v>n/a</v>
      </c>
      <c r="I86" s="34">
        <f t="shared" si="636"/>
        <v>-0.37372122762148341</v>
      </c>
      <c r="J86" s="34">
        <f t="shared" si="636"/>
        <v>-1.9515058703420121</v>
      </c>
      <c r="K86" s="34">
        <f t="shared" ref="K86:BQ86" si="637">IF(AND(J84&lt;0,K84&gt;0),"n/a",K84/J84-1)</f>
        <v>6.2402253218884063</v>
      </c>
      <c r="L86" s="34">
        <f t="shared" si="637"/>
        <v>-0.86094023465112812</v>
      </c>
      <c r="M86" s="34" t="str">
        <f t="shared" si="637"/>
        <v>n/a</v>
      </c>
      <c r="N86" s="34">
        <f t="shared" si="637"/>
        <v>-0.31515151515151518</v>
      </c>
      <c r="O86" s="34">
        <f t="shared" si="637"/>
        <v>5.5398230088495577</v>
      </c>
      <c r="P86" s="34">
        <f t="shared" si="637"/>
        <v>-0.54533152909336935</v>
      </c>
      <c r="Q86" s="34">
        <f t="shared" si="637"/>
        <v>0.1160714285714286</v>
      </c>
      <c r="R86" s="34">
        <f t="shared" si="637"/>
        <v>0.504</v>
      </c>
      <c r="S86" s="34">
        <f t="shared" si="637"/>
        <v>-0.12765957446808507</v>
      </c>
      <c r="T86" s="34">
        <f t="shared" si="637"/>
        <v>-0.26016260162601623</v>
      </c>
      <c r="U86" s="34">
        <f t="shared" si="637"/>
        <v>-0.51428571428571379</v>
      </c>
      <c r="V86" s="34">
        <f t="shared" si="637"/>
        <v>1.5848416289592735</v>
      </c>
      <c r="W86" s="34">
        <f t="shared" si="637"/>
        <v>0.16192560175054704</v>
      </c>
      <c r="X86" s="34">
        <f t="shared" si="637"/>
        <v>0.19020715630885121</v>
      </c>
      <c r="Y86" s="34">
        <f t="shared" si="637"/>
        <v>1.1772151898734178</v>
      </c>
      <c r="Z86" s="34">
        <f t="shared" si="637"/>
        <v>-6.5406976744186052E-2</v>
      </c>
      <c r="AA86" s="34">
        <f t="shared" si="637"/>
        <v>0.44090202177293936</v>
      </c>
      <c r="AB86" s="34">
        <f t="shared" si="637"/>
        <v>0.12628170534268746</v>
      </c>
      <c r="AC86" s="34">
        <f t="shared" si="637"/>
        <v>0.35601341638715867</v>
      </c>
      <c r="AD86" s="34">
        <f t="shared" si="637"/>
        <v>3.180212014134276E-2</v>
      </c>
      <c r="AE86" s="34">
        <f t="shared" si="637"/>
        <v>-1.2328767123287676E-2</v>
      </c>
      <c r="AF86" s="34">
        <f t="shared" si="637"/>
        <v>0.16608876560332875</v>
      </c>
      <c r="AG86" s="34">
        <f t="shared" si="637"/>
        <v>0.36604222420457933</v>
      </c>
      <c r="AH86" s="34">
        <f t="shared" si="637"/>
        <v>-0.10905528950805399</v>
      </c>
      <c r="AI86" s="34">
        <f t="shared" si="637"/>
        <v>-0.59589543122404098</v>
      </c>
      <c r="AJ86" s="34">
        <f t="shared" si="637"/>
        <v>0.88210399032648135</v>
      </c>
      <c r="AK86" s="34">
        <f t="shared" si="637"/>
        <v>-0.24606488917442981</v>
      </c>
      <c r="AL86" s="34">
        <f t="shared" si="637"/>
        <v>0.84746484874307626</v>
      </c>
      <c r="AM86" s="34">
        <f t="shared" si="637"/>
        <v>-0.18438653136531369</v>
      </c>
      <c r="AN86" s="34">
        <f t="shared" si="637"/>
        <v>0.2390781846458363</v>
      </c>
      <c r="AO86" s="34">
        <f t="shared" si="637"/>
        <v>-0.18553172067549062</v>
      </c>
      <c r="AP86" s="34">
        <f t="shared" si="637"/>
        <v>0.68338470159708598</v>
      </c>
      <c r="AQ86" s="34">
        <f t="shared" si="637"/>
        <v>-1.1965712383488682</v>
      </c>
      <c r="AR86" s="193" t="str">
        <f t="shared" si="637"/>
        <v>n/a</v>
      </c>
      <c r="AS86" s="34">
        <f t="shared" si="637"/>
        <v>0.75922421948912011</v>
      </c>
      <c r="AT86" s="34">
        <f t="shared" si="637"/>
        <v>-0.19481043291207312</v>
      </c>
      <c r="AU86" s="34">
        <f t="shared" si="637"/>
        <v>-4.3412923693437744E-3</v>
      </c>
      <c r="AV86" s="34">
        <f t="shared" si="637"/>
        <v>0.202079490189502</v>
      </c>
      <c r="AW86" s="34">
        <f t="shared" si="637"/>
        <v>0.4168526785714286</v>
      </c>
      <c r="AX86" s="34">
        <f t="shared" si="637"/>
        <v>-0.40626230799527374</v>
      </c>
      <c r="AY86" s="34">
        <f t="shared" si="637"/>
        <v>-0.81774461028192369</v>
      </c>
      <c r="AZ86" s="34">
        <f t="shared" si="637"/>
        <v>-3.6942675159235669</v>
      </c>
      <c r="BA86" s="34" t="str">
        <f t="shared" si="637"/>
        <v>n/a</v>
      </c>
      <c r="BB86" s="34">
        <f t="shared" si="637"/>
        <v>0.69298245614035081</v>
      </c>
      <c r="BC86" s="34">
        <f t="shared" si="637"/>
        <v>0.78626943005181338</v>
      </c>
      <c r="BD86" s="34">
        <f t="shared" si="637"/>
        <v>0.47164612037708475</v>
      </c>
      <c r="BE86" s="34">
        <f t="shared" si="637"/>
        <v>-0.20360697743175327</v>
      </c>
      <c r="BF86" s="34">
        <f t="shared" si="637"/>
        <v>0.10988739017448346</v>
      </c>
      <c r="BG86" s="34">
        <f t="shared" si="637"/>
        <v>-0.29958746794514435</v>
      </c>
      <c r="BH86" s="34">
        <f t="shared" si="637"/>
        <v>0.79433301496338737</v>
      </c>
      <c r="BI86" s="34">
        <f t="shared" si="637"/>
        <v>-0.21132008516678491</v>
      </c>
      <c r="BJ86" s="34">
        <f t="shared" si="637"/>
        <v>-0.30404949381327329</v>
      </c>
      <c r="BK86" s="34">
        <f t="shared" si="637"/>
        <v>-0.39954743817682237</v>
      </c>
      <c r="BL86" s="34">
        <f t="shared" si="637"/>
        <v>0.36473755047106327</v>
      </c>
      <c r="BM86" s="34">
        <f t="shared" si="637"/>
        <v>0.61479289940828408</v>
      </c>
      <c r="BN86" s="34">
        <f t="shared" si="637"/>
        <v>0.59857779815771694</v>
      </c>
      <c r="BO86" s="34">
        <f t="shared" si="637"/>
        <v>-1.119332581245829</v>
      </c>
      <c r="BP86" s="34">
        <f t="shared" si="637"/>
        <v>2.3113927636536058</v>
      </c>
      <c r="BQ86" s="34" t="str">
        <f t="shared" si="637"/>
        <v>n/a</v>
      </c>
      <c r="BR86" s="34">
        <f>IF(AND(BQ84&lt;0,BR84&gt;0),"n/a",BR84/BQ84-1)</f>
        <v>-0.71243786201554871</v>
      </c>
      <c r="BS86" s="34">
        <f t="shared" ref="BS86" si="638">IF(AND(BR84&lt;0,BS84&gt;0),"n/a",BS84/BR84-1)</f>
        <v>-0.90690444658908165</v>
      </c>
      <c r="BT86" s="34">
        <f t="shared" ref="BT86" si="639">IF(AND(BS84&lt;0,BT84&gt;0),"n/a",BT84/BS84-1)</f>
        <v>-18.523500737577248</v>
      </c>
      <c r="BU86" s="34" t="str">
        <f t="shared" ref="BU86" si="640">IF(AND(BT84&lt;0,BU84&gt;0),"n/a",BU84/BT84-1)</f>
        <v>n/a</v>
      </c>
      <c r="BV86" s="34">
        <f t="shared" ref="BV86" si="641">IF(AND(BU84&lt;0,BV84&gt;0),"n/a",BV84/BU84-1)</f>
        <v>-0.9992246723583742</v>
      </c>
      <c r="BW86" s="34">
        <f t="shared" ref="BW86" si="642">IF(AND(BV84&lt;0,BW84&gt;0),"n/a",BW84/BV84-1)</f>
        <v>372.16594572149739</v>
      </c>
      <c r="BX86" s="34">
        <f t="shared" ref="BX86" si="643">IF(AND(BW84&lt;0,BX84&gt;0),"n/a",BX84/BW84-1)</f>
        <v>-1.5401951453786304</v>
      </c>
      <c r="BY86" s="34" t="str">
        <f t="shared" ref="BY86" si="644">IF(AND(BX84&lt;0,BY84&gt;0),"n/a",BY84/BX84-1)</f>
        <v>n/a</v>
      </c>
      <c r="BZ86" s="34">
        <f t="shared" ref="BZ86" si="645">IF(AND(BY84&lt;0,BZ84&gt;0),"n/a",BZ84/BY84-1)</f>
        <v>-1.1500016130803272</v>
      </c>
      <c r="CA86" s="34" t="str">
        <f t="shared" ref="CA86" si="646">IF(AND(BZ84&lt;0,CA84&gt;0),"n/a",CA84/BZ84-1)</f>
        <v>n/a</v>
      </c>
      <c r="CB86" s="34">
        <f t="shared" ref="CB86" si="647">IF(AND(CA84&lt;0,CB84&gt;0),"n/a",CB84/CA84-1)</f>
        <v>-0.93705624234305118</v>
      </c>
      <c r="CC86" s="34">
        <f t="shared" ref="CC86" si="648">IF(AND(CB84&lt;0,CC84&gt;0),"n/a",CC84/CB84-1)</f>
        <v>51.326819832873781</v>
      </c>
      <c r="CD86" s="34">
        <f t="shared" ref="CD86" si="649">IF(AND(CC84&lt;0,CD84&gt;0),"n/a",CD84/CC84-1)</f>
        <v>-1.2562003699710897</v>
      </c>
      <c r="CE86" s="34" t="str">
        <f t="shared" ref="CE86" si="650">IF(AND(CD84&lt;0,CE84&gt;0),"n/a",CE84/CD84-1)</f>
        <v>n/a</v>
      </c>
      <c r="CF86" s="34">
        <f t="shared" ref="CF86" si="651">IF(AND(CE84&lt;0,CF84&gt;0),"n/a",CF84/CE84-1)</f>
        <v>-0.72023609748803985</v>
      </c>
      <c r="CG86" s="34">
        <f t="shared" ref="CG86" si="652">IF(AND(CF84&lt;0,CG84&gt;0),"n/a",CG84/CF84-1)</f>
        <v>8.8139343342151726</v>
      </c>
      <c r="CH86" s="34">
        <f t="shared" ref="CH86" si="653">IF(AND(CG84&lt;0,CH84&gt;0),"n/a",CH84/CG84-1)</f>
        <v>-1.3844882909726073</v>
      </c>
      <c r="CI86" s="34" t="str">
        <f t="shared" ref="CI86" si="654">IF(AND(CH84&lt;0,CI84&gt;0),"n/a",CI84/CH84-1)</f>
        <v>n/a</v>
      </c>
      <c r="CJ86" s="34">
        <f t="shared" ref="CJ86" si="655">IF(AND(CI84&lt;0,CJ84&gt;0),"n/a",CJ84/CI84-1)</f>
        <v>-0.58982998234284023</v>
      </c>
      <c r="CK86" s="34">
        <f t="shared" ref="CK86" si="656">IF(AND(CJ84&lt;0,CK84&gt;0),"n/a",CK84/CJ84-1)</f>
        <v>4.9816663826464236</v>
      </c>
      <c r="CL86" s="34"/>
      <c r="CM86" s="89" t="s">
        <v>65</v>
      </c>
      <c r="CN86" s="15" t="s">
        <v>65</v>
      </c>
      <c r="CO86" s="89" t="s">
        <v>65</v>
      </c>
      <c r="CP86" s="15" t="s">
        <v>65</v>
      </c>
      <c r="CQ86" s="89" t="s">
        <v>65</v>
      </c>
      <c r="CR86" s="15" t="s">
        <v>65</v>
      </c>
      <c r="CS86" s="89" t="s">
        <v>65</v>
      </c>
      <c r="CT86" s="15" t="s">
        <v>65</v>
      </c>
      <c r="CU86" s="89" t="s">
        <v>65</v>
      </c>
      <c r="CV86" s="89" t="s">
        <v>65</v>
      </c>
      <c r="CW86" s="89" t="s">
        <v>65</v>
      </c>
      <c r="CX86" s="89" t="s">
        <v>65</v>
      </c>
      <c r="CY86" s="89" t="s">
        <v>65</v>
      </c>
      <c r="CZ86" s="89" t="s">
        <v>65</v>
      </c>
      <c r="DA86" s="89" t="s">
        <v>65</v>
      </c>
      <c r="DB86" s="15" t="s">
        <v>65</v>
      </c>
      <c r="DC86" s="89" t="s">
        <v>65</v>
      </c>
      <c r="DD86" s="89" t="s">
        <v>65</v>
      </c>
      <c r="DE86" s="89" t="s">
        <v>65</v>
      </c>
      <c r="DF86" s="89" t="s">
        <v>65</v>
      </c>
      <c r="DG86" s="89" t="s">
        <v>65</v>
      </c>
      <c r="DH86" s="89" t="s">
        <v>65</v>
      </c>
    </row>
    <row r="87" spans="1:112" ht="12" x14ac:dyDescent="0.3">
      <c r="A87" s="3" t="s">
        <v>2</v>
      </c>
      <c r="B87" s="309"/>
      <c r="C87" s="309"/>
      <c r="D87" s="309"/>
      <c r="E87" s="309"/>
      <c r="F87" s="15" t="s">
        <v>65</v>
      </c>
      <c r="G87" s="15" t="s">
        <v>65</v>
      </c>
      <c r="H87" s="15" t="s">
        <v>65</v>
      </c>
      <c r="I87" s="15" t="s">
        <v>65</v>
      </c>
      <c r="J87" s="34">
        <f>IF(AND(F84&lt;0,J84&gt;0),"n/a",J84/F84-1)</f>
        <v>-2.1929600000000011</v>
      </c>
      <c r="K87" s="34">
        <f t="shared" ref="K87:BQ87" si="657">IF(AND(G84&lt;0,K84&gt;0),"n/a",K84/G84-1)</f>
        <v>10.209119601328895</v>
      </c>
      <c r="L87" s="34">
        <f t="shared" si="657"/>
        <v>-1.5999744245524292</v>
      </c>
      <c r="M87" s="34">
        <f t="shared" si="657"/>
        <v>-0.15773353751914232</v>
      </c>
      <c r="N87" s="34" t="str">
        <f t="shared" si="657"/>
        <v>n/a</v>
      </c>
      <c r="O87" s="34" t="str">
        <f t="shared" si="657"/>
        <v>n/a</v>
      </c>
      <c r="P87" s="34" t="str">
        <f t="shared" si="657"/>
        <v>n/a</v>
      </c>
      <c r="Q87" s="34">
        <f t="shared" si="657"/>
        <v>1.2727272727272729</v>
      </c>
      <c r="R87" s="34">
        <f t="shared" si="657"/>
        <v>3.9911504424778759</v>
      </c>
      <c r="S87" s="34">
        <f t="shared" si="657"/>
        <v>-0.33423545331529092</v>
      </c>
      <c r="T87" s="34">
        <f t="shared" si="657"/>
        <v>8.3333333333333259E-2</v>
      </c>
      <c r="U87" s="34">
        <f t="shared" si="657"/>
        <v>-0.52853333333333286</v>
      </c>
      <c r="V87" s="34">
        <f t="shared" si="657"/>
        <v>-0.18971631205673756</v>
      </c>
      <c r="W87" s="34">
        <f t="shared" si="657"/>
        <v>7.92682926829269E-2</v>
      </c>
      <c r="X87" s="34">
        <f t="shared" si="657"/>
        <v>0.73626373626373631</v>
      </c>
      <c r="Y87" s="34">
        <f t="shared" si="657"/>
        <v>6.7828054298642453</v>
      </c>
      <c r="Z87" s="34">
        <f t="shared" si="657"/>
        <v>1.814004376367615</v>
      </c>
      <c r="AA87" s="34">
        <f t="shared" si="657"/>
        <v>2.4896421845574386</v>
      </c>
      <c r="AB87" s="34">
        <f t="shared" si="657"/>
        <v>2.3022151898734178</v>
      </c>
      <c r="AC87" s="34">
        <f t="shared" si="657"/>
        <v>1.0566860465116279</v>
      </c>
      <c r="AD87" s="34">
        <f t="shared" si="657"/>
        <v>1.2706065318818038</v>
      </c>
      <c r="AE87" s="34">
        <f t="shared" si="657"/>
        <v>0.55639503507825139</v>
      </c>
      <c r="AF87" s="34">
        <f t="shared" si="657"/>
        <v>0.61140392908481078</v>
      </c>
      <c r="AG87" s="34">
        <f t="shared" si="657"/>
        <v>0.62332155477031792</v>
      </c>
      <c r="AH87" s="34">
        <f t="shared" si="657"/>
        <v>0.40171232876712337</v>
      </c>
      <c r="AI87" s="34">
        <f t="shared" si="657"/>
        <v>-0.42649098474341196</v>
      </c>
      <c r="AJ87" s="34">
        <f t="shared" si="657"/>
        <v>-7.4338388343740736E-2</v>
      </c>
      <c r="AK87" s="34">
        <f t="shared" si="657"/>
        <v>-0.48911623857205055</v>
      </c>
      <c r="AL87" s="34">
        <f t="shared" si="657"/>
        <v>5.9369655509406316E-2</v>
      </c>
      <c r="AM87" s="34">
        <f t="shared" si="657"/>
        <v>1.1381499395405079</v>
      </c>
      <c r="AN87" s="34">
        <f t="shared" si="657"/>
        <v>0.4076453581753936</v>
      </c>
      <c r="AO87" s="34">
        <f t="shared" si="657"/>
        <v>0.52066467831273977</v>
      </c>
      <c r="AP87" s="34">
        <f t="shared" si="657"/>
        <v>0.38560885608856088</v>
      </c>
      <c r="AQ87" s="34">
        <f t="shared" si="657"/>
        <v>-1.333945991799802</v>
      </c>
      <c r="AR87" s="34">
        <f t="shared" si="657"/>
        <v>-3.5143769968051131E-2</v>
      </c>
      <c r="AS87" s="34">
        <f t="shared" si="657"/>
        <v>1.0840571588680303</v>
      </c>
      <c r="AT87" s="34">
        <f t="shared" si="657"/>
        <v>-3.1624500665778932E-3</v>
      </c>
      <c r="AU87" s="193" t="str">
        <f t="shared" si="657"/>
        <v>n/a</v>
      </c>
      <c r="AV87" s="34">
        <f t="shared" si="657"/>
        <v>0.69536423841059603</v>
      </c>
      <c r="AW87" s="34">
        <f t="shared" si="657"/>
        <v>0.36542081204624899</v>
      </c>
      <c r="AX87" s="34">
        <f t="shared" si="657"/>
        <v>6.8458841208882681E-3</v>
      </c>
      <c r="AY87" s="34">
        <f t="shared" si="657"/>
        <v>-0.81569679691430486</v>
      </c>
      <c r="AZ87" s="34">
        <f t="shared" si="657"/>
        <v>-1.4130859375</v>
      </c>
      <c r="BA87" s="34">
        <f t="shared" si="657"/>
        <v>-0.77550216620716816</v>
      </c>
      <c r="BB87" s="34">
        <f t="shared" si="657"/>
        <v>-0.35986733001658378</v>
      </c>
      <c r="BC87" s="34">
        <f t="shared" si="657"/>
        <v>5.2738853503184711</v>
      </c>
      <c r="BD87" s="34" t="str">
        <f t="shared" si="657"/>
        <v>n/a</v>
      </c>
      <c r="BE87" s="34">
        <f t="shared" si="657"/>
        <v>2.5442982456140353</v>
      </c>
      <c r="BF87" s="34">
        <f t="shared" si="657"/>
        <v>1.3235751295336788</v>
      </c>
      <c r="BG87" s="34">
        <f t="shared" si="657"/>
        <v>-8.8905003625815771E-2</v>
      </c>
      <c r="BH87" s="34">
        <f t="shared" si="657"/>
        <v>0.11087020794323443</v>
      </c>
      <c r="BI87" s="34">
        <f t="shared" si="657"/>
        <v>0.10011137235490652</v>
      </c>
      <c r="BJ87" s="34">
        <f t="shared" si="657"/>
        <v>-0.31017950719143716</v>
      </c>
      <c r="BK87" s="34">
        <f t="shared" si="657"/>
        <v>-0.40862782553326971</v>
      </c>
      <c r="BL87" s="34">
        <f t="shared" si="657"/>
        <v>-0.55021291696238461</v>
      </c>
      <c r="BM87" s="34">
        <f t="shared" si="657"/>
        <v>-7.9077615298087767E-2</v>
      </c>
      <c r="BN87" s="34">
        <f t="shared" si="657"/>
        <v>1.1153315716045302</v>
      </c>
      <c r="BO87" s="34">
        <f t="shared" si="657"/>
        <v>-1.4203962022643515</v>
      </c>
      <c r="BP87" s="34">
        <f t="shared" si="657"/>
        <v>-2.0200473648322523</v>
      </c>
      <c r="BQ87" s="34">
        <f t="shared" si="657"/>
        <v>0.38774505583134644</v>
      </c>
      <c r="BR87" s="34">
        <f>IF(AND(BN84&lt;0,BR84&gt;0),"n/a",BR84/BN84-1)</f>
        <v>-0.75036376978829922</v>
      </c>
      <c r="BS87" s="34" t="str">
        <f t="shared" ref="BS87" si="658">IF(AND(BO84&lt;0,BS84&gt;0),"n/a",BS84/BO84-1)</f>
        <v>n/a</v>
      </c>
      <c r="BT87" s="34">
        <f t="shared" ref="BT87" si="659">IF(AND(BP84&lt;0,BT84&gt;0),"n/a",BT84/BP84-1)</f>
        <v>3.0594201344972038E-2</v>
      </c>
      <c r="BU87" s="34">
        <f t="shared" ref="BU87" si="660">IF(AND(BQ84&lt;0,BU84&gt;0),"n/a",BU84/BQ84-1)</f>
        <v>0.59600963198842205</v>
      </c>
      <c r="BV87" s="34">
        <f t="shared" ref="BV87" si="661">IF(AND(BR84&lt;0,BV84&gt;0),"n/a",BV84/BR84-1)</f>
        <v>-0.99569682437105622</v>
      </c>
      <c r="BW87" s="34">
        <f t="shared" ref="BW87" si="662">IF(AND(BS84&lt;0,BW84&gt;0),"n/a",BW84/BS84-1)</f>
        <v>16.248929130831712</v>
      </c>
      <c r="BX87" s="34">
        <f t="shared" ref="BX87" si="663">IF(AND(BT84&lt;0,BX84&gt;0),"n/a",BX84/BT84-1)</f>
        <v>-0.46826904515292744</v>
      </c>
      <c r="BY87" s="34">
        <f t="shared" ref="BY87" si="664">IF(AND(BU84&lt;0,BY84&gt;0),"n/a",BY84/BU84-1)</f>
        <v>0.4179730972150113</v>
      </c>
      <c r="BZ87" s="34">
        <f t="shared" ref="BZ87" si="665">IF(AND(BV84&lt;0,BZ84&gt;0),"n/a",BZ84/BV84-1)</f>
        <v>-275.33337916438472</v>
      </c>
      <c r="CA87" s="34">
        <f t="shared" ref="CA87" si="666">IF(AND(BW84&lt;0,CA84&gt;0),"n/a",CA84/BW84-1)</f>
        <v>1.0581988412678305</v>
      </c>
      <c r="CB87" s="34" t="str">
        <f t="shared" ref="CB87" si="667">IF(AND(BX84&lt;0,CB84&gt;0),"n/a",CB84/BX84-1)</f>
        <v>n/a</v>
      </c>
      <c r="CC87" s="34">
        <f t="shared" ref="CC87" si="668">IF(AND(BY84&lt;0,CC84&gt;0),"n/a",CC84/BY84-1)</f>
        <v>0.38319565887116291</v>
      </c>
      <c r="CD87" s="34">
        <f t="shared" ref="CD87" si="669">IF(AND(BZ84&lt;0,CD84&gt;0),"n/a",CD84/BZ84-1)</f>
        <v>1.3624761912088657</v>
      </c>
      <c r="CE87" s="34">
        <f t="shared" ref="CE87" si="670">IF(AND(CA84&lt;0,CE84&gt;0),"n/a",CE84/CA84-1)</f>
        <v>0.53612031021359496</v>
      </c>
      <c r="CF87" s="34">
        <f t="shared" ref="CF87" si="671">IF(AND(CB84&lt;0,CF84&gt;0),"n/a",CF84/CB84-1)</f>
        <v>5.8275398341394515</v>
      </c>
      <c r="CG87" s="34">
        <f t="shared" ref="CG87" si="672">IF(AND(CC84&lt;0,CG84&gt;0),"n/a",CG84/CC84-1)</f>
        <v>0.28051022038965412</v>
      </c>
      <c r="CH87" s="34">
        <f t="shared" ref="CH87" si="673">IF(AND(CD84&lt;0,CH84&gt;0),"n/a",CH84/CD84-1)</f>
        <v>0.92170365041288416</v>
      </c>
      <c r="CI87" s="34">
        <f t="shared" ref="CI87" si="674">IF(AND(CE84&lt;0,CI84&gt;0),"n/a",CI84/CE84-1)</f>
        <v>0.35891461549179793</v>
      </c>
      <c r="CJ87" s="34">
        <f t="shared" ref="CJ87" si="675">IF(AND(CF84&lt;0,CJ84&gt;0),"n/a",CJ84/CF84-1)</f>
        <v>0.99234435474395966</v>
      </c>
      <c r="CK87" s="34">
        <f t="shared" ref="CK87" si="676">IF(AND(CG84&lt;0,CK84&gt;0),"n/a",CK84/CG84-1)</f>
        <v>0.21434878648802158</v>
      </c>
      <c r="CL87" s="34"/>
      <c r="CM87" s="89" t="s">
        <v>65</v>
      </c>
      <c r="CN87" s="15" t="s">
        <v>65</v>
      </c>
      <c r="CO87" s="103">
        <f t="shared" ref="CO87:DC87" si="677">IF(AND(CN84&lt;0,CO84&gt;0),"n/a",CO84/CN84-1)</f>
        <v>-3.8622716004040041</v>
      </c>
      <c r="CP87" s="34" t="str">
        <f t="shared" si="677"/>
        <v>n/a</v>
      </c>
      <c r="CQ87" s="103">
        <f>IF(AND(CP84&lt;0,CQ84&gt;0),"n/a",CQ84/CP84-1)</f>
        <v>2.1625079974408212E-2</v>
      </c>
      <c r="CR87" s="34">
        <f t="shared" si="677"/>
        <v>0.87625250501001983</v>
      </c>
      <c r="CS87" s="103">
        <f t="shared" si="677"/>
        <v>1.6889185580774364</v>
      </c>
      <c r="CT87" s="34">
        <f t="shared" si="677"/>
        <v>0.70816782522343602</v>
      </c>
      <c r="CU87" s="103">
        <f t="shared" si="677"/>
        <v>-0.18559697696388344</v>
      </c>
      <c r="CV87" s="103">
        <f t="shared" si="677"/>
        <v>0.41193004372267339</v>
      </c>
      <c r="CW87" s="103">
        <f t="shared" si="677"/>
        <v>4.2310487565962118E-2</v>
      </c>
      <c r="CX87" s="103">
        <f t="shared" si="677"/>
        <v>0.77505608439944229</v>
      </c>
      <c r="CY87" s="103">
        <f t="shared" si="677"/>
        <v>-0.77975133214920067</v>
      </c>
      <c r="CZ87" s="103">
        <f t="shared" si="677"/>
        <v>3.4948821339950369</v>
      </c>
      <c r="DA87" s="103">
        <f t="shared" si="677"/>
        <v>0.22185419038746845</v>
      </c>
      <c r="DB87" s="34">
        <f t="shared" si="677"/>
        <v>-0.34603111851579926</v>
      </c>
      <c r="DC87" s="103">
        <f t="shared" si="677"/>
        <v>-0.23504412217725823</v>
      </c>
      <c r="DD87" s="103">
        <f>IF(AND(DC84&lt;0,DD84&gt;0),"n/a",DD84/DC84-1)</f>
        <v>-7.5706019520553558E-2</v>
      </c>
      <c r="DE87" s="103">
        <f>IF(AND(DD84&lt;0,DE84&gt;0),"n/a",DE84/DD84-1)</f>
        <v>0.71843989252716889</v>
      </c>
      <c r="DF87" s="103">
        <f>IF(AND(DE84&lt;0,DF84&gt;0),"n/a",DF84/DE84-1)</f>
        <v>0.53475729958682616</v>
      </c>
      <c r="DG87" s="103">
        <f>IF(AND(DF84&lt;0,DG84&gt;0),"n/a",DG84/DF84-1)</f>
        <v>0.33509389682008717</v>
      </c>
      <c r="DH87" s="103">
        <f>IF(AND(DG84&lt;0,DH84&gt;0),"n/a",DH84/DG84-1)</f>
        <v>0.20676864134367112</v>
      </c>
    </row>
    <row r="88" spans="1:112" x14ac:dyDescent="0.25">
      <c r="CM88" s="91"/>
      <c r="CO88" s="91"/>
      <c r="CQ88" s="91"/>
      <c r="CS88" s="91"/>
      <c r="CU88" s="91"/>
      <c r="CV88" s="91"/>
      <c r="CW88" s="91"/>
      <c r="CX88" s="91"/>
      <c r="CY88" s="91"/>
      <c r="CZ88" s="91"/>
      <c r="DA88" s="91"/>
      <c r="DC88" s="91"/>
      <c r="DD88" s="91"/>
      <c r="DE88" s="91"/>
      <c r="DF88" s="91"/>
      <c r="DG88" s="91"/>
      <c r="DH88" s="91"/>
    </row>
    <row r="89" spans="1:112" x14ac:dyDescent="0.25">
      <c r="CM89" s="91"/>
      <c r="CO89" s="91"/>
      <c r="CQ89" s="91"/>
      <c r="CS89" s="91"/>
      <c r="CU89" s="91"/>
      <c r="CV89" s="91"/>
      <c r="CW89" s="91"/>
      <c r="CX89" s="91"/>
      <c r="CY89" s="91"/>
      <c r="CZ89" s="91"/>
      <c r="DA89" s="91"/>
      <c r="DC89" s="91"/>
      <c r="DD89" s="91"/>
      <c r="DE89" s="91"/>
      <c r="DF89" s="91"/>
      <c r="DG89" s="91"/>
      <c r="DH89" s="91"/>
    </row>
    <row r="90" spans="1:112" x14ac:dyDescent="0.25">
      <c r="A90" s="2" t="s">
        <v>138</v>
      </c>
      <c r="CM90" s="91"/>
      <c r="CO90" s="91"/>
      <c r="CQ90" s="91"/>
      <c r="CS90" s="91"/>
      <c r="CU90" s="91"/>
      <c r="CV90" s="91"/>
      <c r="CW90" s="91"/>
      <c r="CX90" s="91"/>
      <c r="CY90" s="91"/>
      <c r="CZ90" s="91"/>
      <c r="DA90" s="91"/>
      <c r="DC90" s="91"/>
      <c r="DD90" s="91"/>
      <c r="DE90" s="91"/>
      <c r="DF90" s="91"/>
      <c r="DG90" s="91"/>
      <c r="DH90" s="91"/>
    </row>
    <row r="91" spans="1:112" x14ac:dyDescent="0.25">
      <c r="A91" s="1" t="s">
        <v>228</v>
      </c>
      <c r="B91" s="302"/>
      <c r="C91" s="302"/>
      <c r="D91" s="302"/>
      <c r="E91" s="302"/>
      <c r="F91" s="302"/>
      <c r="G91" s="302"/>
      <c r="H91" s="302"/>
      <c r="I91" s="302"/>
      <c r="J91" s="53">
        <f>J29/'Balance Sheet'!I$4</f>
        <v>-0.36560934891485808</v>
      </c>
      <c r="K91" s="53">
        <f>K29/'Balance Sheet'!J$4</f>
        <v>-2.3139269406392695</v>
      </c>
      <c r="L91" s="53">
        <f>L29/'Balance Sheet'!K$4</f>
        <v>-0.20185414091470952</v>
      </c>
      <c r="M91" s="53">
        <f>M29/'Balance Sheet'!L$4</f>
        <v>-0.21532480561825934</v>
      </c>
      <c r="N91" s="53">
        <f>N29/'Balance Sheet'!M$4</f>
        <v>-0.20822977078155205</v>
      </c>
      <c r="O91" s="53">
        <f>O29/'Balance Sheet'!N$4</f>
        <v>-0.27312158947810272</v>
      </c>
      <c r="P91" s="53">
        <f>P29/'Balance Sheet'!O$4</f>
        <v>-0.12467245897117639</v>
      </c>
      <c r="Q91" s="53">
        <f>Q29/'Balance Sheet'!P$4</f>
        <v>-0.49277456647398843</v>
      </c>
      <c r="R91" s="53">
        <f>R29/'Balance Sheet'!Q$4</f>
        <v>-0.3659857248338666</v>
      </c>
      <c r="S91" s="53">
        <f>S29/'Balance Sheet'!R$4</f>
        <v>-0.15657771778631502</v>
      </c>
      <c r="T91" s="53">
        <f>T29/'Balance Sheet'!S$4</f>
        <v>-0.18104889260342666</v>
      </c>
      <c r="U91" s="53">
        <f>U29/'Balance Sheet'!T$4</f>
        <v>-0.55018091792039614</v>
      </c>
      <c r="V91" s="53">
        <f>V29/'Balance Sheet'!U$4</f>
        <v>-0.44378268448576408</v>
      </c>
      <c r="W91" s="53">
        <f>W29/'Balance Sheet'!V$4</f>
        <v>-0.27851901267511675</v>
      </c>
      <c r="X91" s="53">
        <f>X29/'Balance Sheet'!W$4</f>
        <v>-0.53021550766496339</v>
      </c>
      <c r="Y91" s="53">
        <f>Y29/'Balance Sheet'!X$4</f>
        <v>-0.48629186187749435</v>
      </c>
      <c r="Z91" s="53">
        <f>Z29/'Balance Sheet'!Y$4</f>
        <v>-0.23109336881791973</v>
      </c>
      <c r="AA91" s="53">
        <f>AA29/'Balance Sheet'!Z$4</f>
        <v>-0.45951288386869044</v>
      </c>
      <c r="AB91" s="53">
        <f>AB29/'Balance Sheet'!AA$4</f>
        <v>-0.42524058289799282</v>
      </c>
      <c r="AC91" s="53">
        <f>AC29/'Balance Sheet'!AB$4</f>
        <v>-0.24743806586409312</v>
      </c>
      <c r="AD91" s="53">
        <f>AD29/'Balance Sheet'!AC$4</f>
        <v>-0.34030954930400076</v>
      </c>
      <c r="AE91" s="53">
        <f>AE29/'Balance Sheet'!AD$4</f>
        <v>-0.28350924529799221</v>
      </c>
      <c r="AF91" s="53">
        <f>AF29/'Balance Sheet'!AE$4</f>
        <v>-0.21482876712328766</v>
      </c>
      <c r="AG91" s="53">
        <f>AG29/'Balance Sheet'!AF$4</f>
        <v>-0.16958311888831704</v>
      </c>
      <c r="AH91" s="53">
        <f>AH29/'Balance Sheet'!AG$4</f>
        <v>-0.11958848715509039</v>
      </c>
      <c r="AI91" s="53">
        <f>AI29/'Balance Sheet'!AH$4</f>
        <v>-0.13368262533726549</v>
      </c>
      <c r="AJ91" s="53">
        <f>AJ29/'Balance Sheet'!AI$4</f>
        <v>-0.14224404200669766</v>
      </c>
      <c r="AK91" s="53">
        <f>AK29/'Balance Sheet'!AJ$4</f>
        <v>-6.3258259685134155E-2</v>
      </c>
      <c r="AL91" s="53">
        <f>AL29/'Balance Sheet'!AK$4</f>
        <v>-0.21234925229136517</v>
      </c>
      <c r="AM91" s="53">
        <f>AM29/'Balance Sheet'!AL$4</f>
        <v>-0.15078877279246056</v>
      </c>
      <c r="AN91" s="53">
        <f>AN29/'Balance Sheet'!AM$4</f>
        <v>-0.21305337135286154</v>
      </c>
      <c r="AO91" s="53">
        <f>AO29/'Balance Sheet'!AN$4</f>
        <v>-0.13111049875998898</v>
      </c>
      <c r="AP91" s="53">
        <f>AP29/'Balance Sheet'!AO$4</f>
        <v>-0.22037119856887299</v>
      </c>
      <c r="AQ91" s="53">
        <f>AQ29/'Balance Sheet'!AP$4</f>
        <v>-0.16849826838646342</v>
      </c>
      <c r="AR91" s="53">
        <f>AR29/'Balance Sheet'!AQ$4</f>
        <v>-0.37988977013039388</v>
      </c>
      <c r="AS91" s="53">
        <f>AS29/'Balance Sheet'!AR$4</f>
        <v>-0.13037747426311844</v>
      </c>
      <c r="AT91" s="53">
        <f>AT29/'Balance Sheet'!AS$4</f>
        <v>-0.14040740907656948</v>
      </c>
      <c r="AU91" s="53">
        <f>AU29/'Balance Sheet'!AT$4</f>
        <v>-0.23032702545519618</v>
      </c>
      <c r="AV91" s="53">
        <f>AV29/'Balance Sheet'!AU$4</f>
        <v>-0.16256733620077671</v>
      </c>
      <c r="AW91" s="53">
        <f>AW29/'Balance Sheet'!AV$4</f>
        <v>-0.13981504853255008</v>
      </c>
      <c r="AX91" s="53">
        <f>AX29/'Balance Sheet'!AW$4</f>
        <v>-0.12956651909418096</v>
      </c>
      <c r="AY91" s="53">
        <f>AY29/'Balance Sheet'!AX$4</f>
        <v>-7.6541166735622668E-2</v>
      </c>
      <c r="AZ91" s="53">
        <f>AZ29/'Balance Sheet'!AY$4</f>
        <v>-9.3390391254315308E-2</v>
      </c>
      <c r="BA91" s="53">
        <f>BA29/'Balance Sheet'!AZ$4</f>
        <v>-2.6976845784185233E-2</v>
      </c>
      <c r="BB91" s="53">
        <f>BB29/'Balance Sheet'!BA$4</f>
        <v>-3.2620792877153934E-3</v>
      </c>
      <c r="BC91" s="53">
        <f>BC29/'Balance Sheet'!BB$4</f>
        <v>-2.7696229913473425E-2</v>
      </c>
      <c r="BD91" s="53">
        <f>BD29/'Balance Sheet'!BC$4</f>
        <v>-4.0874254896395117E-2</v>
      </c>
      <c r="BE91" s="53">
        <f>BE29/'Balance Sheet'!BD$4</f>
        <v>-4.8322535385631166E-2</v>
      </c>
      <c r="BF91" s="53">
        <f>BF29/'Balance Sheet'!BE$4</f>
        <v>-0.29255341744190988</v>
      </c>
      <c r="BG91" s="53">
        <f>BG29/'Balance Sheet'!BF$4</f>
        <v>-0.12741641808391121</v>
      </c>
      <c r="BH91" s="53">
        <f>BH29/'Balance Sheet'!BG$4</f>
        <v>-0.1716151334741694</v>
      </c>
      <c r="BI91" s="53">
        <f>BI29/'Balance Sheet'!BH$4</f>
        <v>-0.40291333924874295</v>
      </c>
      <c r="BJ91" s="53">
        <f>BJ29/'Balance Sheet'!BI$4</f>
        <v>-0.34672522549077406</v>
      </c>
      <c r="BK91" s="53">
        <f>BK29/'Balance Sheet'!BJ$4</f>
        <v>-0.18674059787849567</v>
      </c>
      <c r="BL91" s="53">
        <f>BL29/'Balance Sheet'!BK$4</f>
        <v>-8.0990132892260314E-2</v>
      </c>
      <c r="BM91" s="53">
        <f>BM29/'Balance Sheet'!BL$4</f>
        <v>-0.42555675549458566</v>
      </c>
      <c r="BN91" s="59">
        <v>-0.08</v>
      </c>
      <c r="BO91" s="59">
        <v>-0.08</v>
      </c>
      <c r="BP91" s="59">
        <v>-0.08</v>
      </c>
      <c r="BQ91" s="59">
        <v>-0.08</v>
      </c>
      <c r="BR91" s="59">
        <v>-0.08</v>
      </c>
      <c r="BS91" s="59">
        <v>-0.08</v>
      </c>
      <c r="BT91" s="59">
        <v>-0.08</v>
      </c>
      <c r="BU91" s="59">
        <v>-0.08</v>
      </c>
      <c r="BV91" s="59">
        <v>-0.08</v>
      </c>
      <c r="BW91" s="59">
        <v>-0.08</v>
      </c>
      <c r="BX91" s="59">
        <v>-0.08</v>
      </c>
      <c r="BY91" s="59">
        <v>-0.08</v>
      </c>
      <c r="BZ91" s="59">
        <v>-0.08</v>
      </c>
      <c r="CA91" s="59">
        <v>-0.08</v>
      </c>
      <c r="CB91" s="59">
        <v>-0.08</v>
      </c>
      <c r="CC91" s="59">
        <v>-0.08</v>
      </c>
      <c r="CD91" s="59">
        <v>-0.08</v>
      </c>
      <c r="CE91" s="59">
        <v>-0.08</v>
      </c>
      <c r="CF91" s="59">
        <v>-0.08</v>
      </c>
      <c r="CG91" s="59">
        <v>-0.08</v>
      </c>
      <c r="CH91" s="59">
        <v>-0.08</v>
      </c>
      <c r="CI91" s="59">
        <v>-0.08</v>
      </c>
      <c r="CJ91" s="59">
        <v>-0.08</v>
      </c>
      <c r="CK91" s="59">
        <v>-0.08</v>
      </c>
      <c r="CL91" s="59"/>
      <c r="CM91" s="91"/>
      <c r="CO91" s="91"/>
      <c r="CQ91" s="91"/>
      <c r="CS91" s="91"/>
      <c r="CU91" s="91"/>
      <c r="CV91" s="91"/>
      <c r="CW91" s="91"/>
      <c r="CX91" s="91"/>
      <c r="CY91" s="91"/>
      <c r="CZ91" s="91"/>
      <c r="DA91" s="91"/>
      <c r="DC91" s="91"/>
      <c r="DD91" s="91"/>
      <c r="DE91" s="91"/>
      <c r="DF91" s="91"/>
      <c r="DG91" s="91"/>
      <c r="DH91" s="91"/>
    </row>
    <row r="92" spans="1:112" x14ac:dyDescent="0.25">
      <c r="A92" s="1" t="s">
        <v>229</v>
      </c>
      <c r="B92" s="302"/>
      <c r="C92" s="302"/>
      <c r="D92" s="302"/>
      <c r="E92" s="302"/>
      <c r="F92" s="302"/>
      <c r="G92" s="302"/>
      <c r="H92" s="302"/>
      <c r="I92" s="302"/>
      <c r="J92" s="53">
        <f>J30/'Balance Sheet'!I$4</f>
        <v>2.8797996661101836E-2</v>
      </c>
      <c r="K92" s="53">
        <f>K30/'Balance Sheet'!J$4</f>
        <v>2.2450532724505326E-2</v>
      </c>
      <c r="L92" s="53">
        <f>L30/'Balance Sheet'!K$4</f>
        <v>5.4758961681087764E-2</v>
      </c>
      <c r="M92" s="53">
        <f>M30/'Balance Sheet'!L$4</f>
        <v>0.19174818159016804</v>
      </c>
      <c r="N92" s="53">
        <f>N30/'Balance Sheet'!M$4</f>
        <v>9.6520298260149129E-2</v>
      </c>
      <c r="O92" s="53">
        <f>O30/'Balance Sheet'!N$4</f>
        <v>8.0593255911571293E-2</v>
      </c>
      <c r="P92" s="53">
        <f>P30/'Balance Sheet'!O$4</f>
        <v>0.15970211005378568</v>
      </c>
      <c r="Q92" s="53">
        <f>Q30/'Balance Sheet'!P$4</f>
        <v>8.9113680154142588E-2</v>
      </c>
      <c r="R92" s="53">
        <f>R30/'Balance Sheet'!Q$4</f>
        <v>7.6175239970465172E-2</v>
      </c>
      <c r="S92" s="53">
        <f>S30/'Balance Sheet'!R$4</f>
        <v>0.11639497456131243</v>
      </c>
      <c r="T92" s="53">
        <f>T30/'Balance Sheet'!S$4</f>
        <v>6.6443794400334308E-2</v>
      </c>
      <c r="U92" s="53">
        <f>U30/'Balance Sheet'!T$4</f>
        <v>0.1993905922681394</v>
      </c>
      <c r="V92" s="53">
        <f>V30/'Balance Sheet'!U$4</f>
        <v>8.8320743753631609E-2</v>
      </c>
      <c r="W92" s="53">
        <f>W30/'Balance Sheet'!V$4</f>
        <v>0.23549032688458973</v>
      </c>
      <c r="X92" s="53">
        <f>X30/'Balance Sheet'!W$4</f>
        <v>9.4201288602532768E-2</v>
      </c>
      <c r="Y92" s="53">
        <f>Y30/'Balance Sheet'!X$4</f>
        <v>0.24318931112267916</v>
      </c>
      <c r="Z92" s="53">
        <f>Z30/'Balance Sheet'!Y$4</f>
        <v>0.14881348414282547</v>
      </c>
      <c r="AA92" s="53">
        <f>AA30/'Balance Sheet'!Z$4</f>
        <v>0.15142957995058243</v>
      </c>
      <c r="AB92" s="53">
        <f>AB30/'Balance Sheet'!AA$4</f>
        <v>0.30976079186142425</v>
      </c>
      <c r="AC92" s="53">
        <f>AC30/'Balance Sheet'!AB$4</f>
        <v>0.20410904387623122</v>
      </c>
      <c r="AD92" s="53">
        <f>AD30/'Balance Sheet'!AC$4</f>
        <v>8.5758785164995618E-2</v>
      </c>
      <c r="AE92" s="53">
        <f>AE30/'Balance Sheet'!AD$4</f>
        <v>8.8723117212919603E-2</v>
      </c>
      <c r="AF92" s="53">
        <f>AF30/'Balance Sheet'!AE$4</f>
        <v>0.12503424657534246</v>
      </c>
      <c r="AG92" s="53">
        <f>AG30/'Balance Sheet'!AF$4</f>
        <v>5.7739320638188367E-2</v>
      </c>
      <c r="AH92" s="53">
        <f>AH30/'Balance Sheet'!AG$4</f>
        <v>0.12874643196955279</v>
      </c>
      <c r="AI92" s="53">
        <f>AI30/'Balance Sheet'!AH$4</f>
        <v>0.13434146953629919</v>
      </c>
      <c r="AJ92" s="53">
        <f>AJ30/'Balance Sheet'!AI$4</f>
        <v>8.1022206327014984E-2</v>
      </c>
      <c r="AK92" s="53">
        <f>AK30/'Balance Sheet'!AJ$4</f>
        <v>3.9722512591466315E-2</v>
      </c>
      <c r="AL92" s="53">
        <f>AL30/'Balance Sheet'!AK$4</f>
        <v>4.8625180897250361E-2</v>
      </c>
      <c r="AM92" s="53">
        <f>AM30/'Balance Sheet'!AL$4</f>
        <v>8.6165013024263173E-2</v>
      </c>
      <c r="AN92" s="53">
        <f>AN30/'Balance Sheet'!AM$4</f>
        <v>8.4852674328177655E-2</v>
      </c>
      <c r="AO92" s="53">
        <f>AO30/'Balance Sheet'!AN$4</f>
        <v>5.9603196472857535E-2</v>
      </c>
      <c r="AP92" s="53">
        <f>AP30/'Balance Sheet'!AO$4</f>
        <v>7.7258497316636851E-2</v>
      </c>
      <c r="AQ92" s="53">
        <f>AQ30/'Balance Sheet'!AP$4</f>
        <v>7.1364293310790541E-2</v>
      </c>
      <c r="AR92" s="53">
        <f>AR30/'Balance Sheet'!AQ$4</f>
        <v>0.11824169915311197</v>
      </c>
      <c r="AS92" s="53">
        <f>AS30/'Balance Sheet'!AR$4</f>
        <v>4.5633252278253753E-2</v>
      </c>
      <c r="AT92" s="53">
        <f>AT30/'Balance Sheet'!AS$4</f>
        <v>3.7180584974536933E-2</v>
      </c>
      <c r="AU92" s="53">
        <f>AU30/'Balance Sheet'!AT$4</f>
        <v>0.10484051357759584</v>
      </c>
      <c r="AV92" s="53">
        <f>AV30/'Balance Sheet'!AU$4</f>
        <v>0.18776882281705431</v>
      </c>
      <c r="AW92" s="53">
        <f>AW30/'Balance Sheet'!AV$4</f>
        <v>0.37495123798159663</v>
      </c>
      <c r="AX92" s="53">
        <f>AX30/'Balance Sheet'!AW$4</f>
        <v>0.16132114533235659</v>
      </c>
      <c r="AY92" s="53">
        <f>AY30/'Balance Sheet'!AX$4</f>
        <v>9.1297752034202179E-2</v>
      </c>
      <c r="AZ92" s="53">
        <f>AZ30/'Balance Sheet'!AY$4</f>
        <v>5.8256616800920598E-2</v>
      </c>
      <c r="BA92" s="53">
        <f>BA30/'Balance Sheet'!AZ$4</f>
        <v>6.3710499490316E-2</v>
      </c>
      <c r="BB92" s="53">
        <f>BB30/'Balance Sheet'!BA$4</f>
        <v>2.0493533407529647E-2</v>
      </c>
      <c r="BC92" s="53">
        <f>BC30/'Balance Sheet'!BB$4</f>
        <v>7.0148331273176767E-2</v>
      </c>
      <c r="BD92" s="53">
        <f>BD30/'Balance Sheet'!BC$4</f>
        <v>5.9811037670816268E-2</v>
      </c>
      <c r="BE92" s="53">
        <f>BE30/'Balance Sheet'!BD$4</f>
        <v>9.7346593488218544E-2</v>
      </c>
      <c r="BF92" s="53">
        <f>BF30/'Balance Sheet'!BE$4</f>
        <v>0.1964657406227433</v>
      </c>
      <c r="BG92" s="53">
        <f>BG30/'Balance Sheet'!BF$4</f>
        <v>0.12524696858172238</v>
      </c>
      <c r="BH92" s="53">
        <f>BH30/'Balance Sheet'!BG$4</f>
        <v>0.15801805262147109</v>
      </c>
      <c r="BI92" s="53">
        <f>BI30/'Balance Sheet'!BH$4</f>
        <v>0.14111949127477078</v>
      </c>
      <c r="BJ92" s="53">
        <f>BJ30/'Balance Sheet'!BI$4</f>
        <v>0.14101279254848789</v>
      </c>
      <c r="BK92" s="53">
        <f>BK30/'Balance Sheet'!BJ$4</f>
        <v>0.34409353905496626</v>
      </c>
      <c r="BL92" s="53">
        <f>BL30/'Balance Sheet'!BK$4</f>
        <v>0.13414703701591285</v>
      </c>
      <c r="BM92" s="53">
        <f>BM30/'Balance Sheet'!BL$4</f>
        <v>9.0861329208137526E-2</v>
      </c>
      <c r="BN92" s="59">
        <v>0.1</v>
      </c>
      <c r="BO92" s="59">
        <v>0.1</v>
      </c>
      <c r="BP92" s="59">
        <v>0.1</v>
      </c>
      <c r="BQ92" s="59">
        <v>0.1</v>
      </c>
      <c r="BR92" s="59">
        <v>0.1</v>
      </c>
      <c r="BS92" s="59">
        <v>0.1</v>
      </c>
      <c r="BT92" s="59">
        <v>0.1</v>
      </c>
      <c r="BU92" s="59">
        <v>0.1</v>
      </c>
      <c r="BV92" s="59">
        <v>0.1</v>
      </c>
      <c r="BW92" s="59">
        <v>0.1</v>
      </c>
      <c r="BX92" s="59">
        <v>0.1</v>
      </c>
      <c r="BY92" s="59">
        <v>0.1</v>
      </c>
      <c r="BZ92" s="59">
        <v>0.1</v>
      </c>
      <c r="CA92" s="59">
        <v>0.1</v>
      </c>
      <c r="CB92" s="59">
        <v>0.1</v>
      </c>
      <c r="CC92" s="59">
        <v>0.1</v>
      </c>
      <c r="CD92" s="59">
        <v>0.1</v>
      </c>
      <c r="CE92" s="59">
        <v>0.1</v>
      </c>
      <c r="CF92" s="59">
        <v>0.1</v>
      </c>
      <c r="CG92" s="59">
        <v>0.1</v>
      </c>
      <c r="CH92" s="59">
        <v>0.1</v>
      </c>
      <c r="CI92" s="59">
        <v>0.1</v>
      </c>
      <c r="CJ92" s="59">
        <v>0.1</v>
      </c>
      <c r="CK92" s="59">
        <v>0.1</v>
      </c>
      <c r="CL92" s="59"/>
      <c r="CM92" s="91"/>
      <c r="CO92" s="91"/>
      <c r="CQ92" s="91"/>
      <c r="CS92" s="91"/>
      <c r="CU92" s="91"/>
      <c r="CV92" s="91"/>
      <c r="CW92" s="91"/>
      <c r="CX92" s="91"/>
      <c r="CY92" s="91"/>
      <c r="CZ92" s="91"/>
      <c r="DA92" s="91"/>
      <c r="DC92" s="91"/>
      <c r="DD92" s="91"/>
      <c r="DE92" s="91"/>
      <c r="DF92" s="91"/>
      <c r="DG92" s="91"/>
      <c r="DH92" s="91"/>
    </row>
    <row r="93" spans="1:112" x14ac:dyDescent="0.25">
      <c r="A93" s="1" t="s">
        <v>230</v>
      </c>
      <c r="B93" s="302"/>
      <c r="C93" s="302"/>
      <c r="D93" s="302"/>
      <c r="E93" s="302"/>
      <c r="F93" s="302"/>
      <c r="G93" s="302"/>
      <c r="H93" s="302"/>
      <c r="I93" s="302"/>
      <c r="J93" s="53">
        <f>J31/'Balance Sheet'!I$4</f>
        <v>0.23664440734557596</v>
      </c>
      <c r="K93" s="53">
        <f>K31/'Balance Sheet'!J$4</f>
        <v>0.20509893455098935</v>
      </c>
      <c r="L93" s="53">
        <f>L31/'Balance Sheet'!K$4</f>
        <v>0.16155747836835599</v>
      </c>
      <c r="M93" s="53">
        <f>M31/'Balance Sheet'!L$4</f>
        <v>0.11537496864810634</v>
      </c>
      <c r="N93" s="53">
        <f>N31/'Balance Sheet'!M$4</f>
        <v>0.12468931234465618</v>
      </c>
      <c r="O93" s="53">
        <f>O31/'Balance Sheet'!N$4</f>
        <v>0.17783685462431789</v>
      </c>
      <c r="P93" s="53">
        <f>P31/'Balance Sheet'!O$4</f>
        <v>0.10757136946628051</v>
      </c>
      <c r="Q93" s="53">
        <f>Q31/'Balance Sheet'!P$4</f>
        <v>9.7784200385356457E-2</v>
      </c>
      <c r="R93" s="53">
        <f>R31/'Balance Sheet'!Q$4</f>
        <v>0.10423332512921486</v>
      </c>
      <c r="S93" s="53">
        <f>S31/'Balance Sheet'!R$4</f>
        <v>4.7243276918284706E-2</v>
      </c>
      <c r="T93" s="53">
        <f>T31/'Balance Sheet'!S$4</f>
        <v>0.56654826577517758</v>
      </c>
      <c r="U93" s="53">
        <f>U31/'Balance Sheet'!T$4</f>
        <v>3.789754332508094E-2</v>
      </c>
      <c r="V93" s="53">
        <f>V31/'Balance Sheet'!U$4</f>
        <v>4.9244625217896569E-2</v>
      </c>
      <c r="W93" s="53">
        <f>W31/'Balance Sheet'!V$4</f>
        <v>4.1805648209917723E-2</v>
      </c>
      <c r="X93" s="53">
        <f>X31/'Balance Sheet'!W$4</f>
        <v>0.15540990890913131</v>
      </c>
      <c r="Y93" s="53">
        <f>Y31/'Balance Sheet'!X$4</f>
        <v>6.4809994794377934E-2</v>
      </c>
      <c r="Z93" s="53">
        <f>Z31/'Balance Sheet'!Y$4</f>
        <v>3.9698381015746284E-2</v>
      </c>
      <c r="AA93" s="53">
        <f>AA31/'Balance Sheet'!Z$4</f>
        <v>2.583833392163784E-2</v>
      </c>
      <c r="AB93" s="53">
        <f>AB31/'Balance Sheet'!AA$4</f>
        <v>7.2037393456145177E-3</v>
      </c>
      <c r="AC93" s="53">
        <f>AC31/'Balance Sheet'!AB$4</f>
        <v>1.1292408715550692E-2</v>
      </c>
      <c r="AD93" s="53">
        <f>AD31/'Balance Sheet'!AC$4</f>
        <v>2.9154093254161392E-2</v>
      </c>
      <c r="AE93" s="53">
        <f>AE31/'Balance Sheet'!AD$4</f>
        <v>3.567177208158083E-2</v>
      </c>
      <c r="AF93" s="53">
        <f>AF31/'Balance Sheet'!AE$4</f>
        <v>2.5000000000000001E-2</v>
      </c>
      <c r="AG93" s="53">
        <f>AG31/'Balance Sheet'!AF$4</f>
        <v>2.4446731857951622E-2</v>
      </c>
      <c r="AH93" s="53">
        <f>AH31/'Balance Sheet'!AG$4</f>
        <v>3.7672454804947672E-2</v>
      </c>
      <c r="AI93" s="53">
        <f>AI31/'Balance Sheet'!AH$4</f>
        <v>3.3601054150718457E-2</v>
      </c>
      <c r="AJ93" s="53">
        <f>AJ31/'Balance Sheet'!AI$4</f>
        <v>3.4236108853269172E-2</v>
      </c>
      <c r="AK93" s="53">
        <f>AK31/'Balance Sheet'!AJ$4</f>
        <v>4.3745446482308596E-2</v>
      </c>
      <c r="AL93" s="53">
        <f>AL31/'Balance Sheet'!AK$4</f>
        <v>7.1072519697700592E-2</v>
      </c>
      <c r="AM93" s="53">
        <f>AM31/'Balance Sheet'!AL$4</f>
        <v>5.5462873532941145E-2</v>
      </c>
      <c r="AN93" s="53">
        <f>AN31/'Balance Sheet'!AM$4</f>
        <v>8.4766266309513519E-2</v>
      </c>
      <c r="AO93" s="53">
        <f>AO31/'Balance Sheet'!AN$4</f>
        <v>8.553320473959769E-2</v>
      </c>
      <c r="AP93" s="53">
        <f>AP31/'Balance Sheet'!AO$4</f>
        <v>0.12980769230769232</v>
      </c>
      <c r="AQ93" s="53">
        <f>AQ31/'Balance Sheet'!AP$4</f>
        <v>8.791688255024406E-2</v>
      </c>
      <c r="AR93" s="53">
        <f>AR31/'Balance Sheet'!AQ$4</f>
        <v>7.6811399381637321E-2</v>
      </c>
      <c r="AS93" s="53">
        <f>AS31/'Balance Sheet'!AR$4</f>
        <v>7.4085857782423922E-2</v>
      </c>
      <c r="AT93" s="53">
        <f>AT31/'Balance Sheet'!AS$4</f>
        <v>8.9706611384019114E-2</v>
      </c>
      <c r="AU93" s="53">
        <f>AU31/'Balance Sheet'!AT$4</f>
        <v>5.2498546056457748E-2</v>
      </c>
      <c r="AV93" s="53">
        <f>AV31/'Balance Sheet'!AU$4</f>
        <v>6.2450411325009399E-2</v>
      </c>
      <c r="AW93" s="53">
        <f>AW31/'Balance Sheet'!AV$4</f>
        <v>3.6669037839326284E-2</v>
      </c>
      <c r="AX93" s="53">
        <f>AX31/'Balance Sheet'!AW$4</f>
        <v>1.2803771060929389E-2</v>
      </c>
      <c r="AY93" s="53">
        <f>AY31/'Balance Sheet'!AX$4</f>
        <v>1.7618259550406839E-2</v>
      </c>
      <c r="AZ93" s="53">
        <f>AZ31/'Balance Sheet'!AY$4</f>
        <v>2.3338607594936708E-2</v>
      </c>
      <c r="BA93" s="53">
        <f>BA31/'Balance Sheet'!AZ$4</f>
        <v>1.8676277850589777E-2</v>
      </c>
      <c r="BB93" s="53">
        <f>BB31/'Balance Sheet'!BA$4</f>
        <v>0</v>
      </c>
      <c r="BC93" s="53">
        <f>BC31/'Balance Sheet'!BB$4</f>
        <v>0</v>
      </c>
      <c r="BD93" s="53">
        <f>BD31/'Balance Sheet'!BC$4</f>
        <v>0</v>
      </c>
      <c r="BE93" s="53">
        <f>BE31/'Balance Sheet'!BD$4</f>
        <v>0</v>
      </c>
      <c r="BF93" s="53">
        <f>BF31/'Balance Sheet'!BE$4</f>
        <v>0</v>
      </c>
      <c r="BG93" s="53">
        <f>BG31/'Balance Sheet'!BF$4</f>
        <v>0</v>
      </c>
      <c r="BH93" s="53">
        <f>BH31/'Balance Sheet'!BG$4</f>
        <v>0</v>
      </c>
      <c r="BI93" s="53">
        <f>BI31/'Balance Sheet'!BH$4</f>
        <v>0</v>
      </c>
      <c r="BJ93" s="53">
        <f>BJ31/'Balance Sheet'!BI$4</f>
        <v>0</v>
      </c>
      <c r="BK93" s="53">
        <f>BK31/'Balance Sheet'!BJ$4</f>
        <v>0</v>
      </c>
      <c r="BL93" s="53">
        <f>BL31/'Balance Sheet'!BK$4</f>
        <v>0</v>
      </c>
      <c r="BM93" s="53">
        <f>BM31/'Balance Sheet'!BL$4</f>
        <v>0</v>
      </c>
      <c r="BN93" s="59">
        <f t="shared" ref="BN93:BQ93" si="678">BM93</f>
        <v>0</v>
      </c>
      <c r="BO93" s="59">
        <f t="shared" si="678"/>
        <v>0</v>
      </c>
      <c r="BP93" s="59">
        <f t="shared" si="678"/>
        <v>0</v>
      </c>
      <c r="BQ93" s="59">
        <f t="shared" si="678"/>
        <v>0</v>
      </c>
      <c r="BR93" s="59">
        <f t="shared" ref="BR93" si="679">BQ93</f>
        <v>0</v>
      </c>
      <c r="BS93" s="59">
        <f t="shared" ref="BS93" si="680">BR93</f>
        <v>0</v>
      </c>
      <c r="BT93" s="59">
        <f t="shared" ref="BT93" si="681">BS93</f>
        <v>0</v>
      </c>
      <c r="BU93" s="59">
        <f t="shared" ref="BU93" si="682">BT93</f>
        <v>0</v>
      </c>
      <c r="BV93" s="59">
        <f t="shared" ref="BV93" si="683">BU93</f>
        <v>0</v>
      </c>
      <c r="BW93" s="59">
        <f t="shared" ref="BW93" si="684">BV93</f>
        <v>0</v>
      </c>
      <c r="BX93" s="59">
        <f t="shared" ref="BX93" si="685">BW93</f>
        <v>0</v>
      </c>
      <c r="BY93" s="59">
        <f t="shared" ref="BY93" si="686">BX93</f>
        <v>0</v>
      </c>
      <c r="BZ93" s="59">
        <f t="shared" ref="BZ93" si="687">BY93</f>
        <v>0</v>
      </c>
      <c r="CA93" s="59">
        <f t="shared" ref="CA93" si="688">BZ93</f>
        <v>0</v>
      </c>
      <c r="CB93" s="59">
        <f t="shared" ref="CB93" si="689">CA93</f>
        <v>0</v>
      </c>
      <c r="CC93" s="59">
        <f t="shared" ref="CC93" si="690">CB93</f>
        <v>0</v>
      </c>
      <c r="CD93" s="59">
        <f t="shared" ref="CD93" si="691">CC93</f>
        <v>0</v>
      </c>
      <c r="CE93" s="59">
        <f t="shared" ref="CE93" si="692">CD93</f>
        <v>0</v>
      </c>
      <c r="CF93" s="59">
        <f t="shared" ref="CF93" si="693">CE93</f>
        <v>0</v>
      </c>
      <c r="CG93" s="59">
        <f t="shared" ref="CG93" si="694">CF93</f>
        <v>0</v>
      </c>
      <c r="CH93" s="59">
        <f t="shared" ref="CH93" si="695">CG93</f>
        <v>0</v>
      </c>
      <c r="CI93" s="59">
        <f t="shared" ref="CI93" si="696">CH93</f>
        <v>0</v>
      </c>
      <c r="CJ93" s="59">
        <f t="shared" ref="CJ93" si="697">CI93</f>
        <v>0</v>
      </c>
      <c r="CK93" s="59">
        <f t="shared" ref="CK93" si="698">CJ93</f>
        <v>0</v>
      </c>
      <c r="CL93" s="59"/>
      <c r="CM93" s="91"/>
      <c r="CO93" s="91"/>
      <c r="CQ93" s="91"/>
      <c r="CS93" s="91"/>
      <c r="CU93" s="91"/>
      <c r="CV93" s="91"/>
      <c r="CW93" s="91"/>
      <c r="CX93" s="91"/>
      <c r="CY93" s="91"/>
      <c r="CZ93" s="91"/>
      <c r="DA93" s="91"/>
      <c r="DC93" s="91"/>
      <c r="DD93" s="91"/>
      <c r="DE93" s="91"/>
      <c r="DF93" s="91"/>
      <c r="DG93" s="91"/>
      <c r="DH93" s="91"/>
    </row>
    <row r="94" spans="1:112" x14ac:dyDescent="0.25">
      <c r="A94" s="1" t="s">
        <v>139</v>
      </c>
      <c r="B94" s="302"/>
      <c r="C94" s="302"/>
      <c r="D94" s="302"/>
      <c r="E94" s="302"/>
      <c r="F94" s="302"/>
      <c r="G94" s="302"/>
      <c r="H94" s="302"/>
      <c r="I94" s="302"/>
      <c r="J94" s="53">
        <f t="shared" ref="J94:AX94" si="699">J45/J6</f>
        <v>0.52427184466019416</v>
      </c>
      <c r="K94" s="53">
        <f t="shared" si="699"/>
        <v>0.29566003616636527</v>
      </c>
      <c r="L94" s="53">
        <f t="shared" si="699"/>
        <v>2.6424581005586592</v>
      </c>
      <c r="M94" s="53">
        <f t="shared" si="699"/>
        <v>0.97282608695652173</v>
      </c>
      <c r="N94" s="53">
        <f t="shared" si="699"/>
        <v>0.36470588235294116</v>
      </c>
      <c r="O94" s="53">
        <f t="shared" si="699"/>
        <v>0.41517857142857145</v>
      </c>
      <c r="P94" s="53">
        <f t="shared" si="699"/>
        <v>0.53556485355648531</v>
      </c>
      <c r="Q94" s="53">
        <f t="shared" si="699"/>
        <v>1.1868131868131868</v>
      </c>
      <c r="R94" s="53">
        <f t="shared" si="699"/>
        <v>1.2700729927007299</v>
      </c>
      <c r="S94" s="53">
        <f t="shared" si="699"/>
        <v>1.7038216560509554</v>
      </c>
      <c r="T94" s="53">
        <f t="shared" si="699"/>
        <v>1.3654390934844192</v>
      </c>
      <c r="U94" s="53">
        <f t="shared" si="699"/>
        <v>0.5625</v>
      </c>
      <c r="V94" s="53">
        <f t="shared" si="699"/>
        <v>0.60170697012802277</v>
      </c>
      <c r="W94" s="53">
        <f t="shared" si="699"/>
        <v>0.50589777195281782</v>
      </c>
      <c r="X94" s="53">
        <f t="shared" si="699"/>
        <v>0.4570673712021136</v>
      </c>
      <c r="Y94" s="53">
        <f t="shared" si="699"/>
        <v>0.75871313672922247</v>
      </c>
      <c r="Z94" s="53">
        <f t="shared" si="699"/>
        <v>0</v>
      </c>
      <c r="AA94" s="53">
        <f t="shared" si="699"/>
        <v>0</v>
      </c>
      <c r="AB94" s="53">
        <f t="shared" si="699"/>
        <v>0</v>
      </c>
      <c r="AC94" s="53">
        <f t="shared" si="699"/>
        <v>0</v>
      </c>
      <c r="AD94" s="53">
        <f t="shared" si="699"/>
        <v>0</v>
      </c>
      <c r="AE94" s="53">
        <f t="shared" si="699"/>
        <v>0</v>
      </c>
      <c r="AF94" s="53">
        <f t="shared" si="699"/>
        <v>0</v>
      </c>
      <c r="AG94" s="53">
        <f t="shared" si="699"/>
        <v>0</v>
      </c>
      <c r="AH94" s="53">
        <f t="shared" si="699"/>
        <v>0</v>
      </c>
      <c r="AI94" s="53">
        <f t="shared" si="699"/>
        <v>0</v>
      </c>
      <c r="AJ94" s="53">
        <f t="shared" si="699"/>
        <v>0</v>
      </c>
      <c r="AK94" s="53">
        <f t="shared" si="699"/>
        <v>0</v>
      </c>
      <c r="AL94" s="53">
        <f t="shared" si="699"/>
        <v>0</v>
      </c>
      <c r="AM94" s="53">
        <f t="shared" si="699"/>
        <v>0</v>
      </c>
      <c r="AN94" s="53">
        <f t="shared" si="699"/>
        <v>0</v>
      </c>
      <c r="AO94" s="53">
        <f t="shared" si="699"/>
        <v>0</v>
      </c>
      <c r="AP94" s="53">
        <f t="shared" si="699"/>
        <v>0</v>
      </c>
      <c r="AQ94" s="53">
        <f t="shared" si="699"/>
        <v>0</v>
      </c>
      <c r="AR94" s="53">
        <f t="shared" si="699"/>
        <v>0</v>
      </c>
      <c r="AS94" s="53">
        <f t="shared" si="699"/>
        <v>0</v>
      </c>
      <c r="AT94" s="53">
        <f t="shared" si="699"/>
        <v>0</v>
      </c>
      <c r="AU94" s="53">
        <f t="shared" si="699"/>
        <v>0</v>
      </c>
      <c r="AV94" s="53">
        <f t="shared" si="699"/>
        <v>0</v>
      </c>
      <c r="AW94" s="53">
        <f t="shared" si="699"/>
        <v>0</v>
      </c>
      <c r="AX94" s="53">
        <f t="shared" si="699"/>
        <v>0</v>
      </c>
      <c r="AY94" s="53">
        <f t="shared" ref="AY94:BA94" si="700">AY45/AY6</f>
        <v>0</v>
      </c>
      <c r="AZ94" s="53">
        <f t="shared" si="700"/>
        <v>0</v>
      </c>
      <c r="BA94" s="53">
        <f t="shared" si="700"/>
        <v>0</v>
      </c>
      <c r="BB94" s="53">
        <f t="shared" ref="BB94:BC94" si="701">BB45/BB6</f>
        <v>0</v>
      </c>
      <c r="BC94" s="53">
        <f t="shared" si="701"/>
        <v>0</v>
      </c>
      <c r="BD94" s="53">
        <f t="shared" ref="BD94:BE94" si="702">BD45/BD6</f>
        <v>0</v>
      </c>
      <c r="BE94" s="53">
        <f t="shared" si="702"/>
        <v>0</v>
      </c>
      <c r="BF94" s="53">
        <f t="shared" ref="BF94:BG94" si="703">BF45/BF6</f>
        <v>0</v>
      </c>
      <c r="BG94" s="53">
        <f t="shared" si="703"/>
        <v>0</v>
      </c>
      <c r="BH94" s="53">
        <f t="shared" ref="BH94:BI94" si="704">BH45/BH6</f>
        <v>0</v>
      </c>
      <c r="BI94" s="53">
        <f t="shared" si="704"/>
        <v>0</v>
      </c>
      <c r="BJ94" s="53">
        <f t="shared" ref="BJ94:BK94" si="705">BJ45/BJ6</f>
        <v>0</v>
      </c>
      <c r="BK94" s="53">
        <f t="shared" si="705"/>
        <v>0</v>
      </c>
      <c r="BL94" s="53">
        <f t="shared" ref="BL94:BM94" si="706">BL45/BL6</f>
        <v>0</v>
      </c>
      <c r="BM94" s="53">
        <f t="shared" si="706"/>
        <v>0</v>
      </c>
      <c r="BN94" s="59">
        <f t="shared" ref="BN94:BQ94" si="707">BJ94</f>
        <v>0</v>
      </c>
      <c r="BO94" s="59">
        <f t="shared" si="707"/>
        <v>0</v>
      </c>
      <c r="BP94" s="59">
        <f t="shared" si="707"/>
        <v>0</v>
      </c>
      <c r="BQ94" s="59">
        <f t="shared" si="707"/>
        <v>0</v>
      </c>
      <c r="BR94" s="59">
        <f t="shared" ref="BR94" si="708">BN94</f>
        <v>0</v>
      </c>
      <c r="BS94" s="59">
        <f t="shared" ref="BS94" si="709">BO94</f>
        <v>0</v>
      </c>
      <c r="BT94" s="59">
        <f t="shared" ref="BT94" si="710">BP94</f>
        <v>0</v>
      </c>
      <c r="BU94" s="59">
        <f t="shared" ref="BU94" si="711">BQ94</f>
        <v>0</v>
      </c>
      <c r="BV94" s="59">
        <f t="shared" ref="BV94" si="712">BR94</f>
        <v>0</v>
      </c>
      <c r="BW94" s="59">
        <f t="shared" ref="BW94" si="713">BS94</f>
        <v>0</v>
      </c>
      <c r="BX94" s="59">
        <f t="shared" ref="BX94" si="714">BT94</f>
        <v>0</v>
      </c>
      <c r="BY94" s="59">
        <f t="shared" ref="BY94" si="715">BU94</f>
        <v>0</v>
      </c>
      <c r="BZ94" s="59">
        <f t="shared" ref="BZ94" si="716">BV94</f>
        <v>0</v>
      </c>
      <c r="CA94" s="59">
        <f t="shared" ref="CA94" si="717">BW94</f>
        <v>0</v>
      </c>
      <c r="CB94" s="59">
        <f t="shared" ref="CB94" si="718">BX94</f>
        <v>0</v>
      </c>
      <c r="CC94" s="59">
        <f t="shared" ref="CC94" si="719">BY94</f>
        <v>0</v>
      </c>
      <c r="CD94" s="59">
        <f t="shared" ref="CD94" si="720">BZ94</f>
        <v>0</v>
      </c>
      <c r="CE94" s="59">
        <f t="shared" ref="CE94" si="721">CA94</f>
        <v>0</v>
      </c>
      <c r="CF94" s="59">
        <f t="shared" ref="CF94" si="722">CB94</f>
        <v>0</v>
      </c>
      <c r="CG94" s="59">
        <f t="shared" ref="CG94" si="723">CC94</f>
        <v>0</v>
      </c>
      <c r="CH94" s="59">
        <f t="shared" ref="CH94" si="724">CD94</f>
        <v>0</v>
      </c>
      <c r="CI94" s="59">
        <f t="shared" ref="CI94" si="725">CE94</f>
        <v>0</v>
      </c>
      <c r="CJ94" s="59">
        <f t="shared" ref="CJ94" si="726">CF94</f>
        <v>0</v>
      </c>
      <c r="CK94" s="59">
        <f t="shared" ref="CK94" si="727">CG94</f>
        <v>0</v>
      </c>
      <c r="CL94" s="59"/>
      <c r="CM94" s="91"/>
      <c r="CO94" s="91"/>
      <c r="CQ94" s="91"/>
      <c r="CS94" s="91"/>
      <c r="CU94" s="91"/>
      <c r="CV94" s="91"/>
      <c r="CW94" s="91"/>
      <c r="CX94" s="91"/>
      <c r="CY94" s="91"/>
      <c r="CZ94" s="91"/>
      <c r="DA94" s="91"/>
      <c r="DC94" s="91"/>
      <c r="DD94" s="91"/>
      <c r="DE94" s="91"/>
      <c r="DF94" s="91"/>
      <c r="DG94" s="91"/>
      <c r="DH94" s="91"/>
    </row>
    <row r="95" spans="1:112" x14ac:dyDescent="0.25">
      <c r="A95" s="1" t="s">
        <v>140</v>
      </c>
      <c r="B95" s="302"/>
      <c r="C95" s="302"/>
      <c r="D95" s="302"/>
      <c r="E95" s="302"/>
      <c r="F95" s="302"/>
      <c r="G95" s="302"/>
      <c r="H95" s="302"/>
      <c r="I95" s="302"/>
      <c r="J95" s="60" t="s">
        <v>65</v>
      </c>
      <c r="K95" s="53">
        <f t="shared" ref="K95:AX95" si="728">K7/K67</f>
        <v>-2.5179856115107913</v>
      </c>
      <c r="L95" s="53">
        <f t="shared" si="728"/>
        <v>-0.34090909090909088</v>
      </c>
      <c r="M95" s="53">
        <f t="shared" si="728"/>
        <v>1.1071428571428572</v>
      </c>
      <c r="N95" s="53">
        <f t="shared" si="728"/>
        <v>-3.5000000000000003E-2</v>
      </c>
      <c r="O95" s="53">
        <f t="shared" si="728"/>
        <v>0.13402061855670103</v>
      </c>
      <c r="P95" s="53">
        <f t="shared" si="728"/>
        <v>0</v>
      </c>
      <c r="Q95" s="53">
        <f t="shared" si="728"/>
        <v>-0.24680851063829787</v>
      </c>
      <c r="R95" s="53">
        <f t="shared" si="728"/>
        <v>3.5874439461883408E-2</v>
      </c>
      <c r="S95" s="53">
        <f t="shared" si="728"/>
        <v>-0.15277777777777779</v>
      </c>
      <c r="T95" s="53">
        <f t="shared" si="728"/>
        <v>1.7391304347826087E-2</v>
      </c>
      <c r="U95" s="53">
        <f t="shared" si="728"/>
        <v>-0.7036747458952306</v>
      </c>
      <c r="V95" s="53">
        <f t="shared" si="728"/>
        <v>-0.80215827338129497</v>
      </c>
      <c r="W95" s="53">
        <f t="shared" si="728"/>
        <v>-0.23655913978494625</v>
      </c>
      <c r="X95" s="53">
        <f t="shared" si="728"/>
        <v>-1.2516339869281046</v>
      </c>
      <c r="Y95" s="53">
        <f t="shared" si="728"/>
        <v>-0.34943181818181818</v>
      </c>
      <c r="Z95" s="53">
        <f t="shared" si="728"/>
        <v>-0.17473118279569894</v>
      </c>
      <c r="AA95" s="53">
        <f t="shared" si="728"/>
        <v>-0.25765306122448978</v>
      </c>
      <c r="AB95" s="53">
        <f t="shared" si="728"/>
        <v>-5.808080808080808E-2</v>
      </c>
      <c r="AC95" s="53">
        <f t="shared" si="728"/>
        <v>-0.59396751740139209</v>
      </c>
      <c r="AD95" s="53">
        <f t="shared" si="728"/>
        <v>-0.12518628912071536</v>
      </c>
      <c r="AE95" s="53">
        <f t="shared" si="728"/>
        <v>3.5714285714285712E-2</v>
      </c>
      <c r="AF95" s="53">
        <f t="shared" si="728"/>
        <v>-0.12160413971539456</v>
      </c>
      <c r="AG95" s="53">
        <f t="shared" si="728"/>
        <v>-0.26377491207502929</v>
      </c>
      <c r="AH95" s="53">
        <f t="shared" si="728"/>
        <v>-4.9525816649104319E-2</v>
      </c>
      <c r="AI95" s="53">
        <f t="shared" si="728"/>
        <v>9.7678916827852999E-2</v>
      </c>
      <c r="AJ95" s="53">
        <f t="shared" si="728"/>
        <v>2.7100271002710029E-2</v>
      </c>
      <c r="AK95" s="53">
        <f t="shared" si="728"/>
        <v>0.16408163265306122</v>
      </c>
      <c r="AL95" s="53">
        <f t="shared" si="728"/>
        <v>0.13505535055350554</v>
      </c>
      <c r="AM95" s="53">
        <f t="shared" si="728"/>
        <v>6.6577896138482028E-4</v>
      </c>
      <c r="AN95" s="53">
        <f t="shared" si="728"/>
        <v>0.12358757062146893</v>
      </c>
      <c r="AO95" s="53">
        <f t="shared" si="728"/>
        <v>-0.26907356948228883</v>
      </c>
      <c r="AP95" s="53">
        <f t="shared" si="728"/>
        <v>0.29868503443957423</v>
      </c>
      <c r="AQ95" s="53">
        <f t="shared" si="728"/>
        <v>0.12558685446009391</v>
      </c>
      <c r="AR95" s="53">
        <f t="shared" si="728"/>
        <v>-0.88692579505300351</v>
      </c>
      <c r="AS95" s="53">
        <f t="shared" si="728"/>
        <v>-0.20236178207192701</v>
      </c>
      <c r="AT95" s="53">
        <f t="shared" si="728"/>
        <v>0.21196754563894524</v>
      </c>
      <c r="AU95" s="53">
        <f t="shared" si="728"/>
        <v>0.11536523929471033</v>
      </c>
      <c r="AV95" s="53">
        <f t="shared" si="728"/>
        <v>-0.39398496240601505</v>
      </c>
      <c r="AW95" s="53">
        <f t="shared" si="728"/>
        <v>0.37140019860973189</v>
      </c>
      <c r="AX95" s="53">
        <f t="shared" si="728"/>
        <v>-0.26113172541743973</v>
      </c>
      <c r="AY95" s="53">
        <f t="shared" ref="AY95:BA95" si="729">AY7/AY67</f>
        <v>-0.22890348660939869</v>
      </c>
      <c r="AZ95" s="53">
        <f t="shared" si="729"/>
        <v>-0.50436781609195402</v>
      </c>
      <c r="BA95" s="53">
        <f t="shared" si="729"/>
        <v>-0.49368686868686867</v>
      </c>
      <c r="BB95" s="53">
        <f t="shared" ref="BB95:BC95" si="730">BB7/BB67</f>
        <v>-0.24564183835182252</v>
      </c>
      <c r="BC95" s="53">
        <f t="shared" si="730"/>
        <v>-0.43347312237895541</v>
      </c>
      <c r="BD95" s="53">
        <f t="shared" ref="BD95:BE95" si="731">BD7/BD67</f>
        <v>1.0668299510146957</v>
      </c>
      <c r="BE95" s="53">
        <f t="shared" si="731"/>
        <v>-0.36601513240857503</v>
      </c>
      <c r="BF95" s="53">
        <f t="shared" ref="BF95:BG95" si="732">BF7/BF67</f>
        <v>-0.13515115589804386</v>
      </c>
      <c r="BG95" s="53">
        <f t="shared" si="732"/>
        <v>-0.45174594445971955</v>
      </c>
      <c r="BH95" s="53">
        <f t="shared" ref="BH95:BI95" si="733">BH7/BH67</f>
        <v>-0.32480754904395331</v>
      </c>
      <c r="BI95" s="53">
        <f t="shared" si="733"/>
        <v>-0.29865470852017939</v>
      </c>
      <c r="BJ95" s="53">
        <f t="shared" ref="BJ95:BK95" si="734">BJ7/BJ67</f>
        <v>-0.25461538461538463</v>
      </c>
      <c r="BK95" s="53">
        <f t="shared" si="734"/>
        <v>-0.26946107784431139</v>
      </c>
      <c r="BL95" s="53">
        <f t="shared" ref="BL95:BM95" si="735">BL7/BL67</f>
        <v>4.0032238565383844</v>
      </c>
      <c r="BM95" s="53">
        <f t="shared" si="735"/>
        <v>0.19090741082979118</v>
      </c>
      <c r="BN95" s="59">
        <v>-0.32</v>
      </c>
      <c r="BO95" s="59">
        <v>-0.32</v>
      </c>
      <c r="BP95" s="59">
        <v>-0.32</v>
      </c>
      <c r="BQ95" s="59">
        <v>-0.32</v>
      </c>
      <c r="BR95" s="59">
        <v>-0.32</v>
      </c>
      <c r="BS95" s="59">
        <v>-0.32</v>
      </c>
      <c r="BT95" s="59">
        <v>-0.32</v>
      </c>
      <c r="BU95" s="59">
        <v>-0.32</v>
      </c>
      <c r="BV95" s="59">
        <v>-0.32</v>
      </c>
      <c r="BW95" s="59">
        <v>-0.32</v>
      </c>
      <c r="BX95" s="59">
        <v>-0.32</v>
      </c>
      <c r="BY95" s="59">
        <v>-0.32</v>
      </c>
      <c r="BZ95" s="59">
        <v>-0.32</v>
      </c>
      <c r="CA95" s="59">
        <v>-0.32</v>
      </c>
      <c r="CB95" s="59">
        <v>-0.32</v>
      </c>
      <c r="CC95" s="59">
        <v>-0.32</v>
      </c>
      <c r="CD95" s="59">
        <v>-0.32</v>
      </c>
      <c r="CE95" s="59">
        <v>-0.32</v>
      </c>
      <c r="CF95" s="59">
        <v>-0.32</v>
      </c>
      <c r="CG95" s="59">
        <v>-0.32</v>
      </c>
      <c r="CH95" s="59">
        <v>-0.32</v>
      </c>
      <c r="CI95" s="59">
        <v>-0.32</v>
      </c>
      <c r="CJ95" s="59">
        <v>-0.32</v>
      </c>
      <c r="CK95" s="59">
        <v>-0.32</v>
      </c>
      <c r="CL95" s="59"/>
      <c r="CM95" s="91"/>
      <c r="CO95" s="91"/>
      <c r="CQ95" s="91"/>
      <c r="CS95" s="91"/>
      <c r="CU95" s="91"/>
      <c r="CV95" s="91"/>
      <c r="CW95" s="91"/>
      <c r="CX95" s="91"/>
      <c r="CY95" s="91"/>
      <c r="CZ95" s="91"/>
      <c r="DA95" s="91"/>
      <c r="DC95" s="91"/>
      <c r="DD95" s="91"/>
      <c r="DE95" s="91"/>
      <c r="DF95" s="91"/>
      <c r="DG95" s="91"/>
      <c r="DH95" s="91"/>
    </row>
    <row r="96" spans="1:112" x14ac:dyDescent="0.25">
      <c r="A96" s="1" t="s">
        <v>141</v>
      </c>
      <c r="B96" s="302"/>
      <c r="C96" s="302"/>
      <c r="D96" s="302"/>
      <c r="E96" s="302"/>
      <c r="F96" s="302"/>
      <c r="G96" s="302"/>
      <c r="H96" s="302"/>
      <c r="I96" s="302"/>
      <c r="J96" s="53">
        <f t="shared" ref="J96:AX96" si="736">J46/J6</f>
        <v>0</v>
      </c>
      <c r="K96" s="53">
        <f t="shared" si="736"/>
        <v>0</v>
      </c>
      <c r="L96" s="53">
        <f t="shared" si="736"/>
        <v>0</v>
      </c>
      <c r="M96" s="53">
        <f t="shared" si="736"/>
        <v>0</v>
      </c>
      <c r="N96" s="53">
        <f t="shared" si="736"/>
        <v>0</v>
      </c>
      <c r="O96" s="53">
        <f t="shared" si="736"/>
        <v>0</v>
      </c>
      <c r="P96" s="53">
        <f t="shared" si="736"/>
        <v>0</v>
      </c>
      <c r="Q96" s="53">
        <f t="shared" si="736"/>
        <v>0</v>
      </c>
      <c r="R96" s="53">
        <f t="shared" si="736"/>
        <v>0</v>
      </c>
      <c r="S96" s="53">
        <f t="shared" si="736"/>
        <v>0</v>
      </c>
      <c r="T96" s="53">
        <f t="shared" si="736"/>
        <v>0</v>
      </c>
      <c r="U96" s="53">
        <f t="shared" si="736"/>
        <v>0</v>
      </c>
      <c r="V96" s="53">
        <f t="shared" si="736"/>
        <v>0</v>
      </c>
      <c r="W96" s="53">
        <f t="shared" si="736"/>
        <v>0</v>
      </c>
      <c r="X96" s="53">
        <f t="shared" si="736"/>
        <v>0</v>
      </c>
      <c r="Y96" s="53">
        <f t="shared" si="736"/>
        <v>0</v>
      </c>
      <c r="Z96" s="53">
        <f t="shared" si="736"/>
        <v>0</v>
      </c>
      <c r="AA96" s="53">
        <f t="shared" si="736"/>
        <v>0</v>
      </c>
      <c r="AB96" s="53">
        <f t="shared" si="736"/>
        <v>0</v>
      </c>
      <c r="AC96" s="53">
        <f t="shared" si="736"/>
        <v>0</v>
      </c>
      <c r="AD96" s="53">
        <f t="shared" si="736"/>
        <v>-0.88927335640138405</v>
      </c>
      <c r="AE96" s="53">
        <f t="shared" si="736"/>
        <v>-0.70155038759689925</v>
      </c>
      <c r="AF96" s="53">
        <f t="shared" si="736"/>
        <v>-0.85742574257425741</v>
      </c>
      <c r="AG96" s="53">
        <f t="shared" si="736"/>
        <v>-1.0872235872235871</v>
      </c>
      <c r="AH96" s="53">
        <f t="shared" si="736"/>
        <v>-0.87120418848167536</v>
      </c>
      <c r="AI96" s="53">
        <f t="shared" si="736"/>
        <v>-0.78161888701517701</v>
      </c>
      <c r="AJ96" s="53">
        <f t="shared" si="736"/>
        <v>-0.87019230769230771</v>
      </c>
      <c r="AK96" s="53">
        <f t="shared" si="736"/>
        <v>-0.56127703398558182</v>
      </c>
      <c r="AL96" s="53">
        <f t="shared" si="736"/>
        <v>-0.50693069306930694</v>
      </c>
      <c r="AM96" s="53">
        <f t="shared" si="736"/>
        <v>-0.46508058326937834</v>
      </c>
      <c r="AN96" s="53">
        <f t="shared" si="736"/>
        <v>-0.47317854283426741</v>
      </c>
      <c r="AO96" s="53">
        <f t="shared" si="736"/>
        <v>-0.4925373134328358</v>
      </c>
      <c r="AP96" s="53">
        <f t="shared" si="736"/>
        <v>-0.5168539325842697</v>
      </c>
      <c r="AQ96" s="53">
        <f t="shared" si="736"/>
        <v>-0.44424778761061945</v>
      </c>
      <c r="AR96" s="53">
        <f t="shared" si="736"/>
        <v>-0.58072009291521487</v>
      </c>
      <c r="AS96" s="53">
        <f t="shared" si="736"/>
        <v>-0.62836322869955152</v>
      </c>
      <c r="AT96" s="53">
        <f t="shared" si="736"/>
        <v>-0.58852459016393444</v>
      </c>
      <c r="AU96" s="53">
        <f t="shared" si="736"/>
        <v>-0.5313971742543171</v>
      </c>
      <c r="AV96" s="53">
        <f t="shared" si="736"/>
        <v>-0.66246321984026901</v>
      </c>
      <c r="AW96" s="53">
        <f t="shared" si="736"/>
        <v>-0.62635078969243563</v>
      </c>
      <c r="AX96" s="53">
        <f t="shared" si="736"/>
        <v>-0.37029623698959169</v>
      </c>
      <c r="AY96" s="53">
        <f t="shared" ref="AY96:BA96" si="737">AY46/AY6</f>
        <v>-0.29901521933751118</v>
      </c>
      <c r="AZ96" s="53">
        <f t="shared" si="737"/>
        <v>-0.32259093809827694</v>
      </c>
      <c r="BA96" s="53">
        <f t="shared" si="737"/>
        <v>-0.21808510638297873</v>
      </c>
      <c r="BB96" s="53">
        <f t="shared" ref="BB96:BC96" si="738">BB46/BB6</f>
        <v>-0.330711242215667</v>
      </c>
      <c r="BC96" s="53">
        <f t="shared" si="738"/>
        <v>-0.41674876847290643</v>
      </c>
      <c r="BD96" s="53">
        <f t="shared" ref="BD96:BE96" si="739">BD46/BD6</f>
        <v>-0.59765177548682702</v>
      </c>
      <c r="BE96" s="53">
        <f t="shared" si="739"/>
        <v>-0.6492406542056075</v>
      </c>
      <c r="BF96" s="53">
        <f t="shared" ref="BF96:BG96" si="740">BF46/BF6</f>
        <v>-0.88770353733857388</v>
      </c>
      <c r="BG96" s="53">
        <f t="shared" si="740"/>
        <v>-0.69497400346620453</v>
      </c>
      <c r="BH96" s="53">
        <f t="shared" ref="BH96:BI96" si="741">BH46/BH6</f>
        <v>-0.83388235294117652</v>
      </c>
      <c r="BI96" s="53">
        <f t="shared" si="741"/>
        <v>-0.90497419052088224</v>
      </c>
      <c r="BJ96" s="53">
        <f t="shared" ref="BJ96:BK96" si="742">BJ46/BJ6</f>
        <v>-1.1774776947190739</v>
      </c>
      <c r="BK96" s="53">
        <f t="shared" si="742"/>
        <v>-0.85022755482002488</v>
      </c>
      <c r="BL96" s="53">
        <f t="shared" ref="BL96:BM96" si="743">BL46/BL6</f>
        <v>-0.92439243924392445</v>
      </c>
      <c r="BM96" s="53">
        <f t="shared" si="743"/>
        <v>-0.72529711375212225</v>
      </c>
      <c r="BN96" s="59">
        <f t="shared" ref="BN96:BQ96" si="744">BM96</f>
        <v>-0.72529711375212225</v>
      </c>
      <c r="BO96" s="59">
        <f t="shared" si="744"/>
        <v>-0.72529711375212225</v>
      </c>
      <c r="BP96" s="59">
        <f t="shared" si="744"/>
        <v>-0.72529711375212225</v>
      </c>
      <c r="BQ96" s="59">
        <f t="shared" si="744"/>
        <v>-0.72529711375212225</v>
      </c>
      <c r="BR96" s="59">
        <f t="shared" ref="BR96" si="745">BQ96</f>
        <v>-0.72529711375212225</v>
      </c>
      <c r="BS96" s="59">
        <f t="shared" ref="BS96" si="746">BR96</f>
        <v>-0.72529711375212225</v>
      </c>
      <c r="BT96" s="59">
        <f t="shared" ref="BT96" si="747">BS96</f>
        <v>-0.72529711375212225</v>
      </c>
      <c r="BU96" s="59">
        <f t="shared" ref="BU96" si="748">BT96</f>
        <v>-0.72529711375212225</v>
      </c>
      <c r="BV96" s="59">
        <f t="shared" ref="BV96" si="749">BU96</f>
        <v>-0.72529711375212225</v>
      </c>
      <c r="BW96" s="59">
        <f t="shared" ref="BW96" si="750">BV96</f>
        <v>-0.72529711375212225</v>
      </c>
      <c r="BX96" s="59">
        <f t="shared" ref="BX96" si="751">BW96</f>
        <v>-0.72529711375212225</v>
      </c>
      <c r="BY96" s="59">
        <f t="shared" ref="BY96" si="752">BX96</f>
        <v>-0.72529711375212225</v>
      </c>
      <c r="BZ96" s="59">
        <f t="shared" ref="BZ96" si="753">BY96</f>
        <v>-0.72529711375212225</v>
      </c>
      <c r="CA96" s="59">
        <f t="shared" ref="CA96" si="754">BZ96</f>
        <v>-0.72529711375212225</v>
      </c>
      <c r="CB96" s="59">
        <f t="shared" ref="CB96" si="755">CA96</f>
        <v>-0.72529711375212225</v>
      </c>
      <c r="CC96" s="59">
        <f t="shared" ref="CC96" si="756">CB96</f>
        <v>-0.72529711375212225</v>
      </c>
      <c r="CD96" s="59">
        <f t="shared" ref="CD96" si="757">CC96</f>
        <v>-0.72529711375212225</v>
      </c>
      <c r="CE96" s="59">
        <f t="shared" ref="CE96" si="758">CD96</f>
        <v>-0.72529711375212225</v>
      </c>
      <c r="CF96" s="59">
        <f t="shared" ref="CF96" si="759">CE96</f>
        <v>-0.72529711375212225</v>
      </c>
      <c r="CG96" s="59">
        <f t="shared" ref="CG96" si="760">CF96</f>
        <v>-0.72529711375212225</v>
      </c>
      <c r="CH96" s="59">
        <f t="shared" ref="CH96" si="761">CG96</f>
        <v>-0.72529711375212225</v>
      </c>
      <c r="CI96" s="59">
        <f t="shared" ref="CI96" si="762">CH96</f>
        <v>-0.72529711375212225</v>
      </c>
      <c r="CJ96" s="59">
        <f t="shared" ref="CJ96" si="763">CI96</f>
        <v>-0.72529711375212225</v>
      </c>
      <c r="CK96" s="59">
        <f t="shared" ref="CK96" si="764">CJ96</f>
        <v>-0.72529711375212225</v>
      </c>
      <c r="CL96" s="59"/>
      <c r="CM96" s="91"/>
      <c r="CO96" s="91"/>
      <c r="CQ96" s="91"/>
      <c r="CS96" s="91"/>
      <c r="CU96" s="91"/>
      <c r="CV96" s="91"/>
      <c r="CW96" s="91"/>
      <c r="CX96" s="91"/>
      <c r="CY96" s="91"/>
      <c r="CZ96" s="91"/>
      <c r="DA96" s="91"/>
      <c r="DC96" s="91"/>
      <c r="DD96" s="91"/>
      <c r="DE96" s="91"/>
      <c r="DF96" s="91"/>
      <c r="DG96" s="91"/>
      <c r="DH96" s="91"/>
    </row>
    <row r="97" spans="1:112" x14ac:dyDescent="0.25">
      <c r="CM97" s="91"/>
      <c r="CO97" s="91"/>
      <c r="CQ97" s="91"/>
      <c r="CS97" s="91"/>
      <c r="CU97" s="91"/>
      <c r="CV97" s="91"/>
      <c r="CW97" s="91"/>
      <c r="CX97" s="91"/>
      <c r="CY97" s="91"/>
      <c r="CZ97" s="91"/>
      <c r="DA97" s="91"/>
      <c r="DC97" s="91"/>
      <c r="DD97" s="91"/>
      <c r="DE97" s="91"/>
      <c r="DF97" s="91"/>
      <c r="DG97" s="91"/>
      <c r="DH97" s="91"/>
    </row>
    <row r="98" spans="1:112" x14ac:dyDescent="0.25">
      <c r="A98" s="2" t="s">
        <v>379</v>
      </c>
      <c r="CM98" s="91"/>
      <c r="CO98" s="91"/>
      <c r="CQ98" s="91"/>
      <c r="CS98" s="91"/>
      <c r="CU98" s="91"/>
      <c r="CV98" s="91"/>
      <c r="CW98" s="91"/>
      <c r="CX98" s="91"/>
      <c r="CY98" s="91"/>
      <c r="CZ98" s="91"/>
      <c r="DA98" s="91"/>
      <c r="DC98" s="91"/>
      <c r="DD98" s="91"/>
      <c r="DE98" s="91"/>
      <c r="DF98" s="91"/>
      <c r="DG98" s="91"/>
      <c r="DH98" s="91"/>
    </row>
    <row r="99" spans="1:112" x14ac:dyDescent="0.25">
      <c r="A99" s="285" t="s">
        <v>200</v>
      </c>
      <c r="B99" s="302"/>
      <c r="C99" s="302"/>
      <c r="D99" s="302"/>
      <c r="E99" s="302"/>
      <c r="F99" s="302"/>
      <c r="G99" s="302"/>
      <c r="H99" s="302"/>
      <c r="I99" s="302"/>
      <c r="J99" s="302"/>
      <c r="K99" s="302"/>
      <c r="L99" s="302"/>
      <c r="M99" s="302"/>
      <c r="N99" s="302"/>
      <c r="O99" s="302"/>
      <c r="P99" s="302"/>
      <c r="Q99" s="302"/>
      <c r="R99" s="302"/>
      <c r="S99" s="302"/>
      <c r="T99" s="302"/>
      <c r="U99" s="302"/>
      <c r="V99" s="302"/>
      <c r="W99" s="302"/>
      <c r="X99" s="302"/>
      <c r="Y99" s="302"/>
      <c r="Z99" s="302"/>
      <c r="AA99" s="302"/>
      <c r="AB99" s="302"/>
      <c r="AC99" s="302"/>
      <c r="AD99" s="302"/>
      <c r="AE99" s="302"/>
      <c r="AF99" s="302"/>
      <c r="AG99" s="302"/>
      <c r="AH99" s="302"/>
      <c r="AI99" s="302"/>
      <c r="AJ99" s="302"/>
      <c r="AK99" s="302"/>
      <c r="AL99" s="302"/>
      <c r="AM99" s="302"/>
      <c r="AN99" s="302"/>
      <c r="AO99" s="302"/>
      <c r="AP99" s="302"/>
      <c r="AQ99" s="302"/>
      <c r="AR99" s="302"/>
      <c r="AS99" s="302"/>
      <c r="AT99" s="302"/>
      <c r="AU99" s="302"/>
      <c r="AV99" s="302"/>
      <c r="AW99" s="302"/>
      <c r="AX99" s="302"/>
      <c r="AY99" s="302"/>
      <c r="AZ99" s="302"/>
      <c r="BA99" s="302"/>
      <c r="BB99" s="302"/>
      <c r="BC99" s="302"/>
      <c r="BD99" s="302"/>
      <c r="BE99" s="302"/>
      <c r="BF99" s="26">
        <f>'Shares Outstanding &amp; Corporate'!BF7</f>
        <v>2545</v>
      </c>
      <c r="BG99" s="26">
        <f>'Shares Outstanding &amp; Corporate'!BG7</f>
        <v>2534</v>
      </c>
      <c r="BH99" s="26">
        <f>'Shares Outstanding &amp; Corporate'!BH7</f>
        <v>2529</v>
      </c>
      <c r="BI99" s="26">
        <f>'Shares Outstanding &amp; Corporate'!BI7</f>
        <v>2529</v>
      </c>
      <c r="BJ99" s="26">
        <f>'Shares Outstanding &amp; Corporate'!BJ7</f>
        <v>2527</v>
      </c>
      <c r="BK99" s="26">
        <f>'Shares Outstanding &amp; Corporate'!BK7</f>
        <v>2518</v>
      </c>
      <c r="BL99" s="26">
        <f>'Shares Outstanding &amp; Corporate'!BL7</f>
        <v>2517</v>
      </c>
      <c r="BM99" s="26">
        <f>'Shares Outstanding &amp; Corporate'!BM7</f>
        <v>2525</v>
      </c>
      <c r="BN99" s="26">
        <f>'Shares Outstanding &amp; Corporate'!BN7</f>
        <v>2532.2057030078759</v>
      </c>
      <c r="BO99" s="26">
        <f>'Shares Outstanding &amp; Corporate'!BO7</f>
        <v>2539.0854973733085</v>
      </c>
      <c r="BP99" s="26">
        <f>'Shares Outstanding &amp; Corporate'!BP7</f>
        <v>2546.9108629635766</v>
      </c>
      <c r="BQ99" s="26">
        <f>'Shares Outstanding &amp; Corporate'!BQ7</f>
        <v>2555.3899324956028</v>
      </c>
      <c r="BR99" s="26">
        <f>'Shares Outstanding &amp; Corporate'!BR7</f>
        <v>2561.8314452140648</v>
      </c>
      <c r="BS99" s="26">
        <f>'Shares Outstanding &amp; Corporate'!BS7</f>
        <v>2566.5358237146065</v>
      </c>
      <c r="BT99" s="26">
        <f>'Shares Outstanding &amp; Corporate'!BT7</f>
        <v>2572.2024293470636</v>
      </c>
      <c r="BU99" s="26">
        <f>'Shares Outstanding &amp; Corporate'!BU7</f>
        <v>2578.5442744924017</v>
      </c>
      <c r="BV99" s="26">
        <f>'Shares Outstanding &amp; Corporate'!BV7</f>
        <v>2583.917911225737</v>
      </c>
      <c r="BW99" s="26">
        <f>'Shares Outstanding &amp; Corporate'!BW7</f>
        <v>2588.5984556220569</v>
      </c>
      <c r="BX99" s="26">
        <f>'Shares Outstanding &amp; Corporate'!BX7</f>
        <v>2594.2173014172085</v>
      </c>
      <c r="BY99" s="26">
        <f>'Shares Outstanding &amp; Corporate'!BY7</f>
        <v>2600.494190526214</v>
      </c>
      <c r="BZ99" s="26">
        <f>'Shares Outstanding &amp; Corporate'!BZ7</f>
        <v>2605.8097406839279</v>
      </c>
      <c r="CA99" s="26">
        <f>'Shares Outstanding &amp; Corporate'!CA7</f>
        <v>2610.4305657929608</v>
      </c>
      <c r="CB99" s="26">
        <f>'Shares Outstanding &amp; Corporate'!CB7</f>
        <v>2615.9621853741719</v>
      </c>
      <c r="CC99" s="26">
        <f>'Shares Outstanding &amp; Corporate'!CC7</f>
        <v>2622.1322191629133</v>
      </c>
      <c r="CD99" s="26">
        <f>'Shares Outstanding &amp; Corporate'!CD7</f>
        <v>2627.3527539664983</v>
      </c>
      <c r="CE99" s="26">
        <f>'Shares Outstanding &amp; Corporate'!CE7</f>
        <v>2631.8809091544454</v>
      </c>
      <c r="CF99" s="26">
        <f>'Shares Outstanding &amp; Corporate'!CF7</f>
        <v>2637.2890856454346</v>
      </c>
      <c r="CG99" s="26">
        <f>'Shares Outstanding &amp; Corporate'!CG7</f>
        <v>2643.3138292604708</v>
      </c>
      <c r="CH99" s="26">
        <f>'Shares Outstanding &amp; Corporate'!CH7</f>
        <v>2648.6665645534013</v>
      </c>
      <c r="CI99" s="26">
        <f>'Shares Outstanding &amp; Corporate'!CI7</f>
        <v>2654.1073184629513</v>
      </c>
      <c r="CJ99" s="26">
        <f>'Shares Outstanding &amp; Corporate'!CJ7</f>
        <v>2660.8946998198808</v>
      </c>
      <c r="CK99" s="26">
        <f>'Shares Outstanding &amp; Corporate'!CK7</f>
        <v>2668.2490755103086</v>
      </c>
      <c r="CL99" s="62"/>
      <c r="CM99" s="218"/>
      <c r="CN99" s="216"/>
      <c r="CO99" s="218"/>
      <c r="CP99" s="216"/>
      <c r="CQ99" s="218"/>
      <c r="CR99" s="216"/>
      <c r="CS99" s="218"/>
      <c r="CT99" s="216"/>
      <c r="CU99" s="218"/>
      <c r="CV99" s="218"/>
      <c r="CW99" s="218"/>
      <c r="CX99" s="218"/>
      <c r="CY99" s="218"/>
      <c r="CZ99" s="218"/>
      <c r="DA99" s="94">
        <f>'Shares Outstanding &amp; Corporate'!DA7</f>
        <v>2529</v>
      </c>
      <c r="DB99" s="94">
        <f>'Shares Outstanding &amp; Corporate'!DB7</f>
        <v>2521</v>
      </c>
      <c r="DC99" s="94">
        <f>'Shares Outstanding &amp; Corporate'!DC7</f>
        <v>2543.3979989600912</v>
      </c>
      <c r="DD99" s="94">
        <f>'Shares Outstanding &amp; Corporate'!DD7</f>
        <v>2569.7784931920341</v>
      </c>
      <c r="DE99" s="94">
        <f>'Shares Outstanding &amp; Corporate'!DE7</f>
        <v>2591.8069646978042</v>
      </c>
      <c r="DF99" s="94">
        <f>'Shares Outstanding &amp; Corporate'!DF7</f>
        <v>2613.5836777534932</v>
      </c>
      <c r="DG99" s="94">
        <f>'Shares Outstanding &amp; Corporate'!DG7</f>
        <v>2634.9591445067122</v>
      </c>
      <c r="DH99" s="94">
        <f>'Shares Outstanding &amp; Corporate'!DH7</f>
        <v>2657.9794145866354</v>
      </c>
    </row>
    <row r="100" spans="1:112" x14ac:dyDescent="0.25">
      <c r="A100" s="285" t="s">
        <v>381</v>
      </c>
      <c r="B100" s="302"/>
      <c r="C100" s="302"/>
      <c r="D100" s="302"/>
      <c r="E100" s="302"/>
      <c r="F100" s="302"/>
      <c r="G100" s="302"/>
      <c r="H100" s="302"/>
      <c r="I100" s="302"/>
      <c r="J100" s="302"/>
      <c r="K100" s="302"/>
      <c r="L100" s="302"/>
      <c r="M100" s="302"/>
      <c r="N100" s="302"/>
      <c r="O100" s="302"/>
      <c r="P100" s="302"/>
      <c r="Q100" s="302"/>
      <c r="R100" s="302"/>
      <c r="S100" s="302"/>
      <c r="T100" s="302"/>
      <c r="U100" s="302"/>
      <c r="V100" s="302"/>
      <c r="W100" s="302"/>
      <c r="X100" s="302"/>
      <c r="Y100" s="302"/>
      <c r="Z100" s="302"/>
      <c r="AA100" s="302"/>
      <c r="AB100" s="302"/>
      <c r="AC100" s="302"/>
      <c r="AD100" s="302"/>
      <c r="AE100" s="302"/>
      <c r="AF100" s="302"/>
      <c r="AG100" s="302"/>
      <c r="AH100" s="302"/>
      <c r="AI100" s="302"/>
      <c r="AJ100" s="302"/>
      <c r="AK100" s="302"/>
      <c r="AL100" s="302"/>
      <c r="AM100" s="302"/>
      <c r="AN100" s="302"/>
      <c r="AO100" s="302"/>
      <c r="AP100" s="302"/>
      <c r="AQ100" s="302"/>
      <c r="AR100" s="302"/>
      <c r="AS100" s="302"/>
      <c r="AT100" s="302"/>
      <c r="AU100" s="302"/>
      <c r="AV100" s="302"/>
      <c r="AW100" s="302"/>
      <c r="AX100" s="302"/>
      <c r="AY100" s="302"/>
      <c r="AZ100" s="302"/>
      <c r="BA100" s="302"/>
      <c r="BB100" s="302"/>
      <c r="BC100" s="302"/>
      <c r="BD100" s="302"/>
      <c r="BE100" s="302"/>
      <c r="BF100" s="290">
        <f t="shared" ref="BF100:BK100" si="765">BF101/BF99</f>
        <v>0.50019646365422399</v>
      </c>
      <c r="BG100" s="290">
        <f t="shared" si="765"/>
        <v>0.49960536700868191</v>
      </c>
      <c r="BH100" s="290">
        <f t="shared" si="765"/>
        <v>0.49940688018979834</v>
      </c>
      <c r="BI100" s="290">
        <f t="shared" si="765"/>
        <v>0.50177935943060503</v>
      </c>
      <c r="BJ100" s="290">
        <f t="shared" si="765"/>
        <v>0.52592006331618524</v>
      </c>
      <c r="BK100" s="290">
        <f t="shared" si="765"/>
        <v>0.52700555996822873</v>
      </c>
      <c r="BL100" s="290">
        <f t="shared" ref="BL100:BM100" si="766">BL101/BL99</f>
        <v>0.52840683353198248</v>
      </c>
      <c r="BM100" s="290">
        <f t="shared" si="766"/>
        <v>0.52990099009900993</v>
      </c>
      <c r="BN100" s="116">
        <f>BM100</f>
        <v>0.52990099009900993</v>
      </c>
      <c r="BO100" s="116">
        <f t="shared" ref="BO100:CK100" si="767">BN100</f>
        <v>0.52990099009900993</v>
      </c>
      <c r="BP100" s="116">
        <f t="shared" si="767"/>
        <v>0.52990099009900993</v>
      </c>
      <c r="BQ100" s="116">
        <f t="shared" si="767"/>
        <v>0.52990099009900993</v>
      </c>
      <c r="BR100" s="116">
        <f t="shared" si="767"/>
        <v>0.52990099009900993</v>
      </c>
      <c r="BS100" s="116">
        <f t="shared" si="767"/>
        <v>0.52990099009900993</v>
      </c>
      <c r="BT100" s="116">
        <f t="shared" si="767"/>
        <v>0.52990099009900993</v>
      </c>
      <c r="BU100" s="116">
        <f t="shared" si="767"/>
        <v>0.52990099009900993</v>
      </c>
      <c r="BV100" s="116">
        <f t="shared" si="767"/>
        <v>0.52990099009900993</v>
      </c>
      <c r="BW100" s="116">
        <f t="shared" si="767"/>
        <v>0.52990099009900993</v>
      </c>
      <c r="BX100" s="116">
        <f t="shared" si="767"/>
        <v>0.52990099009900993</v>
      </c>
      <c r="BY100" s="116">
        <f t="shared" si="767"/>
        <v>0.52990099009900993</v>
      </c>
      <c r="BZ100" s="116">
        <f t="shared" si="767"/>
        <v>0.52990099009900993</v>
      </c>
      <c r="CA100" s="116">
        <f t="shared" si="767"/>
        <v>0.52990099009900993</v>
      </c>
      <c r="CB100" s="116">
        <f t="shared" si="767"/>
        <v>0.52990099009900993</v>
      </c>
      <c r="CC100" s="116">
        <f t="shared" si="767"/>
        <v>0.52990099009900993</v>
      </c>
      <c r="CD100" s="116">
        <f t="shared" si="767"/>
        <v>0.52990099009900993</v>
      </c>
      <c r="CE100" s="116">
        <f t="shared" si="767"/>
        <v>0.52990099009900993</v>
      </c>
      <c r="CF100" s="116">
        <f t="shared" si="767"/>
        <v>0.52990099009900993</v>
      </c>
      <c r="CG100" s="116">
        <f t="shared" si="767"/>
        <v>0.52990099009900993</v>
      </c>
      <c r="CH100" s="116">
        <f t="shared" si="767"/>
        <v>0.52990099009900993</v>
      </c>
      <c r="CI100" s="116">
        <f t="shared" si="767"/>
        <v>0.52990099009900993</v>
      </c>
      <c r="CJ100" s="116">
        <f t="shared" si="767"/>
        <v>0.52990099009900993</v>
      </c>
      <c r="CK100" s="116">
        <f t="shared" si="767"/>
        <v>0.52990099009900993</v>
      </c>
      <c r="CL100" s="116"/>
      <c r="CM100" s="218"/>
      <c r="CN100" s="216"/>
      <c r="CO100" s="218"/>
      <c r="CP100" s="216"/>
      <c r="CQ100" s="218"/>
      <c r="CR100" s="216"/>
      <c r="CS100" s="218"/>
      <c r="CT100" s="216"/>
      <c r="CU100" s="218"/>
      <c r="CV100" s="218"/>
      <c r="CW100" s="218"/>
      <c r="CX100" s="218"/>
      <c r="CY100" s="218"/>
      <c r="CZ100" s="218"/>
      <c r="DA100" s="102">
        <f>DA101/DA99</f>
        <v>2.0051403716884142</v>
      </c>
      <c r="DB100" s="102">
        <f t="shared" ref="DB100:DF100" si="768">DB101/DB99</f>
        <v>2.1118603728679095</v>
      </c>
      <c r="DC100" s="102">
        <f t="shared" si="768"/>
        <v>2.1196039603960397</v>
      </c>
      <c r="DD100" s="102">
        <f t="shared" si="768"/>
        <v>2.1196039603960397</v>
      </c>
      <c r="DE100" s="102">
        <f t="shared" si="768"/>
        <v>2.1196039603960397</v>
      </c>
      <c r="DF100" s="102">
        <f t="shared" si="768"/>
        <v>2.1196039603960397</v>
      </c>
      <c r="DG100" s="102">
        <f>DG101/DG99</f>
        <v>2.1196039603960397</v>
      </c>
      <c r="DH100" s="102">
        <f>DH101/DH99</f>
        <v>2.1196039603960402</v>
      </c>
    </row>
    <row r="101" spans="1:112" x14ac:dyDescent="0.25">
      <c r="A101" s="285" t="s">
        <v>380</v>
      </c>
      <c r="B101" s="302"/>
      <c r="C101" s="302"/>
      <c r="D101" s="302"/>
      <c r="E101" s="302"/>
      <c r="F101" s="302"/>
      <c r="G101" s="302"/>
      <c r="H101" s="302"/>
      <c r="I101" s="302"/>
      <c r="J101" s="302"/>
      <c r="K101" s="302"/>
      <c r="L101" s="302"/>
      <c r="M101" s="302"/>
      <c r="N101" s="302"/>
      <c r="O101" s="302"/>
      <c r="P101" s="302"/>
      <c r="Q101" s="302"/>
      <c r="R101" s="302"/>
      <c r="S101" s="302"/>
      <c r="T101" s="302"/>
      <c r="U101" s="302"/>
      <c r="V101" s="302"/>
      <c r="W101" s="302"/>
      <c r="X101" s="302"/>
      <c r="Y101" s="302"/>
      <c r="Z101" s="302"/>
      <c r="AA101" s="302"/>
      <c r="AB101" s="302"/>
      <c r="AC101" s="302"/>
      <c r="AD101" s="302"/>
      <c r="AE101" s="302"/>
      <c r="AF101" s="302"/>
      <c r="AG101" s="302"/>
      <c r="AH101" s="302"/>
      <c r="AI101" s="302"/>
      <c r="AJ101" s="302"/>
      <c r="AK101" s="302"/>
      <c r="AL101" s="302"/>
      <c r="AM101" s="302"/>
      <c r="AN101" s="302"/>
      <c r="AO101" s="302"/>
      <c r="AP101" s="302"/>
      <c r="AQ101" s="302"/>
      <c r="AR101" s="302"/>
      <c r="AS101" s="302"/>
      <c r="AT101" s="302"/>
      <c r="AU101" s="302"/>
      <c r="AV101" s="302"/>
      <c r="AW101" s="302"/>
      <c r="AX101" s="302"/>
      <c r="AY101" s="302"/>
      <c r="AZ101" s="302"/>
      <c r="BA101" s="302"/>
      <c r="BB101" s="302"/>
      <c r="BC101" s="302"/>
      <c r="BD101" s="302"/>
      <c r="BE101" s="302"/>
      <c r="BF101" s="13">
        <f t="shared" ref="BF101:BK101" si="769">-BF48</f>
        <v>1273</v>
      </c>
      <c r="BG101" s="13">
        <f t="shared" si="769"/>
        <v>1266</v>
      </c>
      <c r="BH101" s="13">
        <f t="shared" si="769"/>
        <v>1263</v>
      </c>
      <c r="BI101" s="13">
        <f t="shared" si="769"/>
        <v>1269</v>
      </c>
      <c r="BJ101" s="13">
        <f t="shared" si="769"/>
        <v>1329</v>
      </c>
      <c r="BK101" s="13">
        <f t="shared" si="769"/>
        <v>1327</v>
      </c>
      <c r="BL101" s="13">
        <f t="shared" ref="BL101:BM101" si="770">-BL48</f>
        <v>1330</v>
      </c>
      <c r="BM101" s="13">
        <f t="shared" si="770"/>
        <v>1338</v>
      </c>
      <c r="BN101" s="13">
        <f t="shared" ref="BN101:CC101" si="771">BN99*BN100</f>
        <v>1341.818309158233</v>
      </c>
      <c r="BO101" s="13">
        <f t="shared" si="771"/>
        <v>1345.4639190041532</v>
      </c>
      <c r="BP101" s="13">
        <f t="shared" si="771"/>
        <v>1349.6105879783231</v>
      </c>
      <c r="BQ101" s="13">
        <f t="shared" si="771"/>
        <v>1354.103655318462</v>
      </c>
      <c r="BR101" s="13">
        <f t="shared" si="771"/>
        <v>1357.5170192857104</v>
      </c>
      <c r="BS101" s="13">
        <f t="shared" si="771"/>
        <v>1360.009874110948</v>
      </c>
      <c r="BT101" s="13">
        <f t="shared" si="771"/>
        <v>1363.0126140460877</v>
      </c>
      <c r="BU101" s="13">
        <f t="shared" si="771"/>
        <v>1366.3731640676569</v>
      </c>
      <c r="BV101" s="13">
        <f t="shared" si="771"/>
        <v>1369.2206594930838</v>
      </c>
      <c r="BW101" s="13">
        <f t="shared" si="771"/>
        <v>1371.7008846028959</v>
      </c>
      <c r="BX101" s="13">
        <f t="shared" si="771"/>
        <v>1374.6783165529605</v>
      </c>
      <c r="BY101" s="13">
        <f t="shared" si="771"/>
        <v>1378.0044463065642</v>
      </c>
      <c r="BZ101" s="13">
        <f t="shared" si="771"/>
        <v>1380.8211615980576</v>
      </c>
      <c r="CA101" s="13">
        <f t="shared" si="771"/>
        <v>1383.2697413984085</v>
      </c>
      <c r="CB101" s="13">
        <f t="shared" si="771"/>
        <v>1386.2009520913434</v>
      </c>
      <c r="CC101" s="13">
        <f t="shared" si="771"/>
        <v>1389.4704591049419</v>
      </c>
      <c r="CD101" s="13">
        <f t="shared" ref="CD101:CG101" si="772">CD99*CD100</f>
        <v>1392.2368256662078</v>
      </c>
      <c r="CE101" s="13">
        <f t="shared" si="772"/>
        <v>1394.636299583623</v>
      </c>
      <c r="CF101" s="13">
        <f t="shared" si="772"/>
        <v>1397.5020976608284</v>
      </c>
      <c r="CG101" s="13">
        <f t="shared" si="772"/>
        <v>1400.6946152675287</v>
      </c>
      <c r="CH101" s="13">
        <f t="shared" ref="CH101:CK101" si="773">CH99*CH100</f>
        <v>1403.5310349989904</v>
      </c>
      <c r="CI101" s="13">
        <f t="shared" si="773"/>
        <v>1406.4140958825462</v>
      </c>
      <c r="CJ101" s="13">
        <f t="shared" si="773"/>
        <v>1410.0107359837627</v>
      </c>
      <c r="CK101" s="13">
        <f t="shared" si="773"/>
        <v>1413.9078269436804</v>
      </c>
      <c r="CL101" s="13"/>
      <c r="CM101" s="218"/>
      <c r="CN101" s="216"/>
      <c r="CO101" s="218"/>
      <c r="CP101" s="216"/>
      <c r="CQ101" s="218"/>
      <c r="CR101" s="216"/>
      <c r="CS101" s="218"/>
      <c r="CT101" s="216"/>
      <c r="CU101" s="218"/>
      <c r="CV101" s="218"/>
      <c r="CW101" s="218"/>
      <c r="CX101" s="218"/>
      <c r="CY101" s="218"/>
      <c r="CZ101" s="218"/>
      <c r="DA101" s="92">
        <f t="shared" ref="DA101" si="774">SUM(BF101:BI101)</f>
        <v>5071</v>
      </c>
      <c r="DB101" s="13">
        <f t="shared" ref="DB101" si="775">SUM(BJ101:BM101)</f>
        <v>5324</v>
      </c>
      <c r="DC101" s="92">
        <f t="shared" ref="DC101" si="776">SUM(BN101:BQ101)</f>
        <v>5390.9964714591715</v>
      </c>
      <c r="DD101" s="92">
        <f>SUM(BR101:BU101)</f>
        <v>5446.912671510403</v>
      </c>
      <c r="DE101" s="92">
        <f t="shared" ref="DE101" si="777">SUM(BV101:BY101)</f>
        <v>5493.6043069555044</v>
      </c>
      <c r="DF101" s="92">
        <f t="shared" ref="DF101" si="778">SUM(BZ101:CC101)</f>
        <v>5539.7623141927515</v>
      </c>
      <c r="DG101" s="92">
        <f>SUM(CD101:CG101)</f>
        <v>5585.0698381781876</v>
      </c>
      <c r="DH101" s="92">
        <f>SUM(CH101:CK101)</f>
        <v>5633.8636938089803</v>
      </c>
    </row>
  </sheetData>
  <pageMargins left="0.7" right="0.7" top="0.75" bottom="0.75" header="0.3" footer="0.3"/>
  <pageSetup orientation="portrait" r:id="rId1"/>
  <customProperties>
    <customPr name="Qube.Worksheet.Visibility" r:id="rId2"/>
  </customProperties>
  <drawing r:id="rId3"/>
  <legacy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H48"/>
  <sheetViews>
    <sheetView zoomScale="90" zoomScaleNormal="90" workbookViewId="0">
      <pane xSplit="1" ySplit="1" topLeftCell="B2" activePane="bottomRight" state="frozen"/>
      <selection pane="topRight" activeCell="B1" sqref="B1"/>
      <selection pane="bottomLeft" activeCell="A2" sqref="A2"/>
      <selection pane="bottomRight" activeCell="BB2" sqref="BB2"/>
    </sheetView>
  </sheetViews>
  <sheetFormatPr defaultColWidth="9.1796875" defaultRowHeight="11.5" outlineLevelRow="1" outlineLevelCol="1" x14ac:dyDescent="0.25"/>
  <cols>
    <col min="1" max="1" width="48.26953125" style="1" bestFit="1" customWidth="1"/>
    <col min="2" max="37" width="10.1796875" style="1" hidden="1" customWidth="1" outlineLevel="1"/>
    <col min="38" max="38" width="10.1796875" style="1" hidden="1" customWidth="1" outlineLevel="1" collapsed="1"/>
    <col min="39" max="53" width="10.1796875" style="1" hidden="1" customWidth="1" outlineLevel="1"/>
    <col min="54" max="54" width="10.1796875" style="1" customWidth="1" collapsed="1"/>
    <col min="55" max="73" width="10.1796875" style="1" customWidth="1"/>
    <col min="74" max="89" width="10.1796875" style="1" hidden="1" customWidth="1" outlineLevel="1"/>
    <col min="90" max="90" width="10.1796875" style="1" customWidth="1" collapsed="1"/>
    <col min="91" max="103" width="10.1796875" style="1" hidden="1" customWidth="1" outlineLevel="1"/>
    <col min="104" max="104" width="10.1796875" style="1" customWidth="1" collapsed="1"/>
    <col min="105" max="112" width="10.1796875" style="1" customWidth="1"/>
    <col min="113" max="16384" width="9.1796875" style="1"/>
  </cols>
  <sheetData>
    <row r="1" spans="1:112" s="63" customFormat="1" ht="43.5" customHeight="1" x14ac:dyDescent="0.25">
      <c r="A1" s="65" t="s">
        <v>143</v>
      </c>
      <c r="B1" s="64" t="str">
        <f>'Income Statement'!B1</f>
        <v>1Q10</v>
      </c>
      <c r="C1" s="64" t="str">
        <f>'Income Statement'!C1</f>
        <v>2Q10</v>
      </c>
      <c r="D1" s="64" t="str">
        <f>'Income Statement'!D1</f>
        <v>3Q10</v>
      </c>
      <c r="E1" s="64" t="str">
        <f>'Income Statement'!E1</f>
        <v>4Q10</v>
      </c>
      <c r="F1" s="64" t="str">
        <f>'Income Statement'!F1</f>
        <v>1Q11</v>
      </c>
      <c r="G1" s="64" t="str">
        <f>'Income Statement'!G1</f>
        <v>2Q11</v>
      </c>
      <c r="H1" s="64" t="str">
        <f>'Income Statement'!H1</f>
        <v>3Q11</v>
      </c>
      <c r="I1" s="64" t="str">
        <f>'Income Statement'!I1</f>
        <v>4Q11</v>
      </c>
      <c r="J1" s="64" t="str">
        <f>'Income Statement'!J1</f>
        <v>1Q12</v>
      </c>
      <c r="K1" s="64" t="str">
        <f>'Income Statement'!K1</f>
        <v>2Q12</v>
      </c>
      <c r="L1" s="64" t="str">
        <f>'Income Statement'!L1</f>
        <v>3Q12</v>
      </c>
      <c r="M1" s="64" t="str">
        <f>'Income Statement'!M1</f>
        <v>4Q12</v>
      </c>
      <c r="N1" s="64" t="str">
        <f>'Income Statement'!N1</f>
        <v>1Q13</v>
      </c>
      <c r="O1" s="64" t="str">
        <f>'Income Statement'!O1</f>
        <v>2Q13</v>
      </c>
      <c r="P1" s="64" t="str">
        <f>'Income Statement'!P1</f>
        <v>3Q13</v>
      </c>
      <c r="Q1" s="64" t="str">
        <f>'Income Statement'!Q1</f>
        <v>4Q13</v>
      </c>
      <c r="R1" s="64" t="str">
        <f>'Income Statement'!R1</f>
        <v>1Q14</v>
      </c>
      <c r="S1" s="64" t="str">
        <f>'Income Statement'!S1</f>
        <v>2Q14</v>
      </c>
      <c r="T1" s="64" t="str">
        <f>'Income Statement'!T1</f>
        <v>3Q14</v>
      </c>
      <c r="U1" s="64" t="str">
        <f>'Income Statement'!U1</f>
        <v>4Q14</v>
      </c>
      <c r="V1" s="64" t="str">
        <f>'Income Statement'!V1</f>
        <v>1Q15</v>
      </c>
      <c r="W1" s="64" t="str">
        <f>'Income Statement'!W1</f>
        <v>2Q15</v>
      </c>
      <c r="X1" s="64" t="str">
        <f>'Income Statement'!X1</f>
        <v>3Q15</v>
      </c>
      <c r="Y1" s="64" t="str">
        <f>'Income Statement'!Y1</f>
        <v>4Q15</v>
      </c>
      <c r="Z1" s="64" t="str">
        <f>'Income Statement'!Z1</f>
        <v>1Q16</v>
      </c>
      <c r="AA1" s="64" t="str">
        <f>'Income Statement'!AA1</f>
        <v>2Q16</v>
      </c>
      <c r="AB1" s="64" t="str">
        <f>'Income Statement'!AB1</f>
        <v>3Q16</v>
      </c>
      <c r="AC1" s="64" t="str">
        <f>'Income Statement'!AC1</f>
        <v>4Q16</v>
      </c>
      <c r="AD1" s="64" t="str">
        <f>'Income Statement'!AD1</f>
        <v>1Q17</v>
      </c>
      <c r="AE1" s="64" t="str">
        <f>'Income Statement'!AE1</f>
        <v>2Q17</v>
      </c>
      <c r="AF1" s="64" t="str">
        <f>'Income Statement'!AF1</f>
        <v>3Q17</v>
      </c>
      <c r="AG1" s="64" t="str">
        <f>'Income Statement'!AG1</f>
        <v>4Q17</v>
      </c>
      <c r="AH1" s="64" t="str">
        <f>'Income Statement'!AH1</f>
        <v>1Q18</v>
      </c>
      <c r="AI1" s="64" t="str">
        <f>'Income Statement'!AI1</f>
        <v>2Q18</v>
      </c>
      <c r="AJ1" s="64" t="str">
        <f>'Income Statement'!AJ1</f>
        <v>3Q18</v>
      </c>
      <c r="AK1" s="64" t="str">
        <f>'Income Statement'!AK1</f>
        <v>4Q18</v>
      </c>
      <c r="AL1" s="64" t="str">
        <f>'Income Statement'!AL1</f>
        <v>1Q19</v>
      </c>
      <c r="AM1" s="64" t="str">
        <f>'Income Statement'!AM1</f>
        <v>2Q19</v>
      </c>
      <c r="AN1" s="64" t="str">
        <f>'Income Statement'!AN1</f>
        <v>3Q19</v>
      </c>
      <c r="AO1" s="64" t="str">
        <f>'Income Statement'!AO1</f>
        <v>4Q19</v>
      </c>
      <c r="AP1" s="64" t="str">
        <f>'Income Statement'!AP1</f>
        <v>1Q20</v>
      </c>
      <c r="AQ1" s="64" t="str">
        <f>'Income Statement'!AQ1</f>
        <v>2Q20</v>
      </c>
      <c r="AR1" s="64" t="str">
        <f>'Income Statement'!AR1</f>
        <v>3Q20</v>
      </c>
      <c r="AS1" s="64" t="str">
        <f>'Income Statement'!AS1</f>
        <v>4Q20</v>
      </c>
      <c r="AT1" s="64" t="str">
        <f>'Income Statement'!AT1</f>
        <v>1Q21</v>
      </c>
      <c r="AU1" s="64" t="str">
        <f>'Income Statement'!AU1</f>
        <v>2Q21</v>
      </c>
      <c r="AV1" s="64" t="str">
        <f>'Income Statement'!AV1</f>
        <v>3Q21</v>
      </c>
      <c r="AW1" s="64" t="str">
        <f>'Income Statement'!AW1</f>
        <v>4Q21</v>
      </c>
      <c r="AX1" s="64" t="str">
        <f>'Income Statement'!AX1</f>
        <v>1Q22</v>
      </c>
      <c r="AY1" s="64" t="str">
        <f>'Income Statement'!AY1</f>
        <v>2Q22</v>
      </c>
      <c r="AZ1" s="64" t="str">
        <f>'Income Statement'!AZ1</f>
        <v>3Q22</v>
      </c>
      <c r="BA1" s="64" t="str">
        <f>'Income Statement'!BA1</f>
        <v>4Q22</v>
      </c>
      <c r="BB1" s="64" t="str">
        <f>'Income Statement'!BB1</f>
        <v>1Q23</v>
      </c>
      <c r="BC1" s="64" t="str">
        <f>'Income Statement'!BC1</f>
        <v>2Q23</v>
      </c>
      <c r="BD1" s="64" t="str">
        <f>'Income Statement'!BD1</f>
        <v>3Q23</v>
      </c>
      <c r="BE1" s="64" t="str">
        <f>'Income Statement'!BE1</f>
        <v>4Q23</v>
      </c>
      <c r="BF1" s="64" t="str">
        <f>'Income Statement'!BF1</f>
        <v>1Q24</v>
      </c>
      <c r="BG1" s="64" t="str">
        <f>'Income Statement'!BG1</f>
        <v>2Q24</v>
      </c>
      <c r="BH1" s="64" t="str">
        <f>'Income Statement'!BH1</f>
        <v>3Q24</v>
      </c>
      <c r="BI1" s="64" t="str">
        <f>'Income Statement'!BI1</f>
        <v>4Q24</v>
      </c>
      <c r="BJ1" s="64" t="str">
        <f>'Income Statement'!BJ1</f>
        <v>1Q25</v>
      </c>
      <c r="BK1" s="64" t="str">
        <f>'Income Statement'!BK1</f>
        <v>2Q25</v>
      </c>
      <c r="BL1" s="64" t="str">
        <f>'Income Statement'!BL1</f>
        <v>3Q25</v>
      </c>
      <c r="BM1" s="64" t="str">
        <f>'Income Statement'!BM1</f>
        <v>4Q25</v>
      </c>
      <c r="BN1" s="64" t="str">
        <f>'Income Statement'!BN1</f>
        <v>1Q26E</v>
      </c>
      <c r="BO1" s="64" t="str">
        <f>'Income Statement'!BO1</f>
        <v>2Q26E</v>
      </c>
      <c r="BP1" s="64" t="str">
        <f>'Income Statement'!BP1</f>
        <v>3Q26E</v>
      </c>
      <c r="BQ1" s="64" t="str">
        <f>'Income Statement'!BQ1</f>
        <v>4Q26E</v>
      </c>
      <c r="BR1" s="64" t="str">
        <f>'Income Statement'!BR1</f>
        <v>1Q27E</v>
      </c>
      <c r="BS1" s="64" t="str">
        <f>'Income Statement'!BS1</f>
        <v>2Q27E</v>
      </c>
      <c r="BT1" s="64" t="str">
        <f>'Income Statement'!BT1</f>
        <v>3Q27E</v>
      </c>
      <c r="BU1" s="64" t="str">
        <f>'Income Statement'!BU1</f>
        <v>4Q27E</v>
      </c>
      <c r="BV1" s="64" t="str">
        <f>'Income Statement'!BV1</f>
        <v>1Q28E</v>
      </c>
      <c r="BW1" s="64" t="str">
        <f>'Income Statement'!BW1</f>
        <v>2Q28E</v>
      </c>
      <c r="BX1" s="64" t="str">
        <f>'Income Statement'!BX1</f>
        <v>3Q28E</v>
      </c>
      <c r="BY1" s="64" t="str">
        <f>'Income Statement'!BY1</f>
        <v>4Q28E</v>
      </c>
      <c r="BZ1" s="64" t="str">
        <f>'Income Statement'!BZ1</f>
        <v>1Q29E</v>
      </c>
      <c r="CA1" s="64" t="str">
        <f>'Income Statement'!CA1</f>
        <v>2Q29E</v>
      </c>
      <c r="CB1" s="64" t="str">
        <f>'Income Statement'!CB1</f>
        <v>3Q29E</v>
      </c>
      <c r="CC1" s="64" t="str">
        <f>'Income Statement'!CC1</f>
        <v>4Q29E</v>
      </c>
      <c r="CD1" s="64" t="str">
        <f>'Income Statement'!CD1</f>
        <v>1Q30E</v>
      </c>
      <c r="CE1" s="64" t="str">
        <f>'Income Statement'!CE1</f>
        <v>2Q30E</v>
      </c>
      <c r="CF1" s="64" t="str">
        <f>'Income Statement'!CF1</f>
        <v>3Q30E</v>
      </c>
      <c r="CG1" s="64" t="str">
        <f>'Income Statement'!CG1</f>
        <v>4Q30E</v>
      </c>
      <c r="CH1" s="64" t="str">
        <f>'Income Statement'!CH1</f>
        <v>1Q31E</v>
      </c>
      <c r="CI1" s="64" t="str">
        <f>'Income Statement'!CI1</f>
        <v>2Q31E</v>
      </c>
      <c r="CJ1" s="64" t="str">
        <f>'Income Statement'!CJ1</f>
        <v>3Q31E</v>
      </c>
      <c r="CK1" s="64" t="str">
        <f>'Income Statement'!CK1</f>
        <v>4Q31E</v>
      </c>
      <c r="CL1" s="78"/>
      <c r="CM1" s="86">
        <f>'Income Statement'!CM1</f>
        <v>2010</v>
      </c>
      <c r="CN1" s="64">
        <f>'Income Statement'!CN1</f>
        <v>2011</v>
      </c>
      <c r="CO1" s="86">
        <f>'Income Statement'!CO1</f>
        <v>2012</v>
      </c>
      <c r="CP1" s="64">
        <f>'Income Statement'!CP1</f>
        <v>2013</v>
      </c>
      <c r="CQ1" s="86">
        <f>'Income Statement'!CQ1</f>
        <v>2014</v>
      </c>
      <c r="CR1" s="64">
        <f>'Income Statement'!CR1</f>
        <v>2015</v>
      </c>
      <c r="CS1" s="86">
        <f>'Income Statement'!CS1</f>
        <v>2016</v>
      </c>
      <c r="CT1" s="64">
        <f>'Income Statement'!CT1</f>
        <v>2017</v>
      </c>
      <c r="CU1" s="86">
        <f>'Income Statement'!CU1</f>
        <v>2018</v>
      </c>
      <c r="CV1" s="86">
        <f>'Income Statement'!CV1</f>
        <v>2019</v>
      </c>
      <c r="CW1" s="86">
        <f>'Income Statement'!CW1</f>
        <v>2020</v>
      </c>
      <c r="CX1" s="86">
        <f>'Income Statement'!CX1</f>
        <v>2021</v>
      </c>
      <c r="CY1" s="86">
        <f>'Income Statement'!CY1</f>
        <v>2022</v>
      </c>
      <c r="CZ1" s="86">
        <f>'Income Statement'!CZ1</f>
        <v>2023</v>
      </c>
      <c r="DA1" s="86">
        <f>'Income Statement'!DA1</f>
        <v>2024</v>
      </c>
      <c r="DB1" s="64">
        <f>'Income Statement'!DB1</f>
        <v>2025</v>
      </c>
      <c r="DC1" s="86" t="str">
        <f>'Income Statement'!DC1</f>
        <v>2026E</v>
      </c>
      <c r="DD1" s="86" t="str">
        <f>'Income Statement'!DD1</f>
        <v>2027E</v>
      </c>
      <c r="DE1" s="86" t="str">
        <f>'Income Statement'!DE1</f>
        <v>2028E</v>
      </c>
      <c r="DF1" s="86" t="str">
        <f>'Income Statement'!DF1</f>
        <v>2029E</v>
      </c>
      <c r="DG1" s="86" t="str">
        <f>'Income Statement'!DG1</f>
        <v>2030E</v>
      </c>
      <c r="DH1" s="86" t="str">
        <f>'Income Statement'!DH1</f>
        <v>2031E</v>
      </c>
    </row>
    <row r="2" spans="1:112" x14ac:dyDescent="0.25">
      <c r="CM2" s="91"/>
      <c r="CO2" s="91"/>
      <c r="CQ2" s="91"/>
      <c r="CS2" s="91"/>
      <c r="CU2" s="91"/>
      <c r="CV2" s="91"/>
      <c r="CW2" s="91"/>
      <c r="CX2" s="91"/>
      <c r="CY2" s="91"/>
      <c r="CZ2" s="91"/>
      <c r="DA2" s="91"/>
      <c r="DC2" s="91"/>
      <c r="DD2" s="91"/>
      <c r="DE2" s="91"/>
      <c r="DF2" s="91"/>
      <c r="DG2" s="91"/>
      <c r="DH2" s="91"/>
    </row>
    <row r="3" spans="1:112" x14ac:dyDescent="0.25">
      <c r="A3" s="1" t="s">
        <v>144</v>
      </c>
      <c r="B3" s="315"/>
      <c r="C3" s="315"/>
      <c r="D3" s="315"/>
      <c r="E3" s="29">
        <f>'Cash Flow Statement'!E65</f>
        <v>1785</v>
      </c>
      <c r="F3" s="315"/>
      <c r="G3" s="315"/>
      <c r="H3" s="315"/>
      <c r="I3" s="29">
        <f>'Cash Flow Statement'!I65</f>
        <v>1512</v>
      </c>
      <c r="J3" s="29">
        <f>'Cash Flow Statement'!J65</f>
        <v>1282</v>
      </c>
      <c r="K3" s="29">
        <f>'Cash Flow Statement'!K65</f>
        <v>2098</v>
      </c>
      <c r="L3" s="29">
        <f>'Cash Flow Statement'!L65</f>
        <v>2478</v>
      </c>
      <c r="M3" s="29">
        <f>'Cash Flow Statement'!M65</f>
        <v>2384</v>
      </c>
      <c r="N3" s="29">
        <f>'Cash Flow Statement'!N65</f>
        <v>2325</v>
      </c>
      <c r="O3" s="29">
        <f>'Cash Flow Statement'!O65</f>
        <v>3001</v>
      </c>
      <c r="P3" s="29">
        <f>'Cash Flow Statement'!P65</f>
        <v>3100</v>
      </c>
      <c r="Q3" s="29">
        <f>'Cash Flow Statement'!Q65</f>
        <v>3323</v>
      </c>
      <c r="R3" s="29">
        <f>'Cash Flow Statement'!R65</f>
        <v>2998</v>
      </c>
      <c r="S3" s="29">
        <f>'Cash Flow Statement'!S65</f>
        <v>4384</v>
      </c>
      <c r="T3" s="29">
        <f>'Cash Flow Statement'!T65</f>
        <v>8999</v>
      </c>
      <c r="U3" s="29">
        <f>'Cash Flow Statement'!U65</f>
        <v>4315</v>
      </c>
      <c r="V3" s="29">
        <f>'Cash Flow Statement'!V65</f>
        <v>3419</v>
      </c>
      <c r="W3" s="29">
        <f>'Cash Flow Statement'!W65</f>
        <v>5123</v>
      </c>
      <c r="X3" s="29">
        <f>'Cash Flow Statement'!X65</f>
        <v>4308</v>
      </c>
      <c r="Y3" s="29">
        <f>'Cash Flow Statement'!Y65</f>
        <v>4907</v>
      </c>
      <c r="Z3" s="29">
        <f>'Cash Flow Statement'!Z65</f>
        <v>6456</v>
      </c>
      <c r="AA3" s="29">
        <f>'Cash Flow Statement'!AA65</f>
        <v>5108</v>
      </c>
      <c r="AB3" s="29">
        <f>'Cash Flow Statement'!AB65</f>
        <v>6038</v>
      </c>
      <c r="AC3" s="29">
        <f>'Cash Flow Statement'!AC65</f>
        <v>8903</v>
      </c>
      <c r="AD3" s="29">
        <f>'Cash Flow Statement'!AD65</f>
        <v>7104</v>
      </c>
      <c r="AE3" s="29">
        <f>'Cash Flow Statement'!AE65</f>
        <v>6252</v>
      </c>
      <c r="AF3" s="29">
        <f>'Cash Flow Statement'!AF65</f>
        <v>7201</v>
      </c>
      <c r="AG3" s="29">
        <f>'Cash Flow Statement'!AG65</f>
        <v>8079</v>
      </c>
      <c r="AH3" s="29">
        <f>'Cash Flow Statement'!AH65</f>
        <v>12082</v>
      </c>
      <c r="AI3" s="29">
        <f>'Cash Flow Statement'!AI65</f>
        <v>11552</v>
      </c>
      <c r="AJ3" s="29">
        <f>'Cash Flow Statement'!AJ65</f>
        <v>9637</v>
      </c>
      <c r="AK3" s="29">
        <f>'Cash Flow Statement'!AK65</f>
        <v>10019</v>
      </c>
      <c r="AL3" s="29">
        <f>'Cash Flow Statement'!AL65</f>
        <v>11076</v>
      </c>
      <c r="AM3" s="29">
        <f>'Cash Flow Statement'!AM65</f>
        <v>13877</v>
      </c>
      <c r="AN3" s="29">
        <f>'Cash Flow Statement'!AN65</f>
        <v>15979</v>
      </c>
      <c r="AO3" s="29">
        <f>'Cash Flow Statement'!AO65</f>
        <v>19079</v>
      </c>
      <c r="AP3" s="29">
        <f>'Cash Flow Statement'!AP65</f>
        <v>23618</v>
      </c>
      <c r="AQ3" s="29">
        <f>'Cash Flow Statement'!AQ65</f>
        <v>21045</v>
      </c>
      <c r="AR3" s="29">
        <f>'Cash Flow Statement'!AR65</f>
        <v>11617</v>
      </c>
      <c r="AS3" s="29">
        <f>'Cash Flow Statement'!AS65</f>
        <v>17576</v>
      </c>
      <c r="AT3" s="29">
        <f>'Cash Flow Statement'!AT65</f>
        <v>19513</v>
      </c>
      <c r="AU3" s="29">
        <f>'Cash Flow Statement'!AU65</f>
        <v>16186</v>
      </c>
      <c r="AV3" s="29">
        <f>'Cash Flow Statement'!AV65</f>
        <v>14496</v>
      </c>
      <c r="AW3" s="29">
        <f>'Cash Flow Statement'!AW65</f>
        <v>16601</v>
      </c>
      <c r="AX3" s="29">
        <f>'Cash Flow Statement'!AX65</f>
        <v>14886</v>
      </c>
      <c r="AY3" s="29">
        <f>'Cash Flow Statement'!AY65</f>
        <v>12681</v>
      </c>
      <c r="AZ3" s="29">
        <f>'Cash Flow Statement'!AZ65</f>
        <v>14308</v>
      </c>
      <c r="BA3" s="29">
        <f>'Cash Flow Statement'!BA65</f>
        <v>14681</v>
      </c>
      <c r="BB3" s="29">
        <f>'Cash Flow Statement'!BB65</f>
        <v>11551</v>
      </c>
      <c r="BC3" s="29">
        <f>'Cash Flow Statement'!BC65</f>
        <v>28785</v>
      </c>
      <c r="BD3" s="31">
        <f>'Cash Flow Statement'!BD65</f>
        <v>36890</v>
      </c>
      <c r="BE3" s="31">
        <f>'Cash Flow Statement'!BE65</f>
        <v>41862</v>
      </c>
      <c r="BF3" s="31">
        <f>'Cash Flow Statement'!BF65</f>
        <v>32307</v>
      </c>
      <c r="BG3" s="31">
        <f>'Cash Flow Statement'!BG65</f>
        <v>32045</v>
      </c>
      <c r="BH3" s="31">
        <f>'Cash Flow Statement'!BH65</f>
        <v>43852</v>
      </c>
      <c r="BI3" s="31">
        <f>'Cash Flow Statement'!BI65</f>
        <v>43889</v>
      </c>
      <c r="BJ3" s="31">
        <f>'Cash Flow Statement'!BJ65</f>
        <v>28750</v>
      </c>
      <c r="BK3" s="31">
        <f>'Cash Flow Statement'!BK65</f>
        <v>12005</v>
      </c>
      <c r="BL3" s="31">
        <f>'Cash Flow Statement'!BL65</f>
        <v>10187</v>
      </c>
      <c r="BM3" s="31">
        <f>'Cash Flow Statement'!BM65</f>
        <v>35873</v>
      </c>
      <c r="BN3" s="29">
        <f>'Cash Flow Statement'!BN65</f>
        <v>49729.270637092442</v>
      </c>
      <c r="BO3" s="29">
        <f>'Cash Flow Statement'!BO65</f>
        <v>49112.436666404574</v>
      </c>
      <c r="BP3" s="29">
        <f>'Cash Flow Statement'!BP65</f>
        <v>45071.629750489039</v>
      </c>
      <c r="BQ3" s="29">
        <f>'Cash Flow Statement'!BQ65</f>
        <v>57638.502008221811</v>
      </c>
      <c r="BR3" s="31">
        <f>'Cash Flow Statement'!BR65</f>
        <v>60147.468376193152</v>
      </c>
      <c r="BS3" s="31">
        <f>'Cash Flow Statement'!BS65</f>
        <v>59882.165624542613</v>
      </c>
      <c r="BT3" s="31">
        <f>'Cash Flow Statement'!BT65</f>
        <v>54181.674150044142</v>
      </c>
      <c r="BU3" s="31">
        <f>'Cash Flow Statement'!BU65</f>
        <v>72025.956204859904</v>
      </c>
      <c r="BV3" s="31">
        <f>'Cash Flow Statement'!BV65</f>
        <v>71261.193609217167</v>
      </c>
      <c r="BW3" s="31">
        <f>'Cash Flow Statement'!BW65</f>
        <v>75928.111017552437</v>
      </c>
      <c r="BX3" s="31">
        <f>'Cash Flow Statement'!BX65</f>
        <v>72724.589277493724</v>
      </c>
      <c r="BY3" s="31">
        <f>'Cash Flow Statement'!BY65</f>
        <v>98155.001036118716</v>
      </c>
      <c r="BZ3" s="31">
        <f>'Cash Flow Statement'!BZ65</f>
        <v>93499.826337911261</v>
      </c>
      <c r="CA3" s="31">
        <f>'Cash Flow Statement'!CA65</f>
        <v>103708.86901558188</v>
      </c>
      <c r="CB3" s="31">
        <f>'Cash Flow Statement'!CB65</f>
        <v>104019.869964514</v>
      </c>
      <c r="CC3" s="31">
        <f>'Cash Flow Statement'!CC65</f>
        <v>139309.31536672599</v>
      </c>
      <c r="CD3" s="31">
        <f>'Cash Flow Statement'!CD65</f>
        <v>129379.91577628889</v>
      </c>
      <c r="CE3" s="31">
        <f>'Cash Flow Statement'!CE65</f>
        <v>145367.73539176621</v>
      </c>
      <c r="CF3" s="31">
        <f>'Cash Flow Statement'!CF65</f>
        <v>149638.72883146547</v>
      </c>
      <c r="CG3" s="31">
        <f>'Cash Flow Statement'!CG65</f>
        <v>194908.69466557633</v>
      </c>
      <c r="CH3" s="31">
        <f>'Cash Flow Statement'!CH65</f>
        <v>177057.68004782978</v>
      </c>
      <c r="CI3" s="31">
        <f>'Cash Flow Statement'!CI65</f>
        <v>200486.11818397246</v>
      </c>
      <c r="CJ3" s="31">
        <f>'Cash Flow Statement'!CJ65</f>
        <v>210856.97038345967</v>
      </c>
      <c r="CK3" s="31">
        <f>'Cash Flow Statement'!CK65</f>
        <v>267387.26668820524</v>
      </c>
      <c r="CL3" s="31"/>
      <c r="CM3" s="92">
        <f>E3</f>
        <v>1785</v>
      </c>
      <c r="CN3" s="13">
        <f>I3</f>
        <v>1512</v>
      </c>
      <c r="CO3" s="92">
        <f>M3</f>
        <v>2384</v>
      </c>
      <c r="CP3" s="13">
        <f>Q3</f>
        <v>3323</v>
      </c>
      <c r="CQ3" s="92">
        <f>U3</f>
        <v>4315</v>
      </c>
      <c r="CR3" s="13">
        <f>Y3</f>
        <v>4907</v>
      </c>
      <c r="CS3" s="92">
        <f>AC3</f>
        <v>8903</v>
      </c>
      <c r="CT3" s="13">
        <f>AG3</f>
        <v>8079</v>
      </c>
      <c r="CU3" s="92">
        <f>AK3</f>
        <v>10019</v>
      </c>
      <c r="CV3" s="92">
        <f>AO3</f>
        <v>19079</v>
      </c>
      <c r="CW3" s="92">
        <f>AS3</f>
        <v>17576</v>
      </c>
      <c r="CX3" s="92">
        <f>AW3</f>
        <v>16601</v>
      </c>
      <c r="CY3" s="92">
        <f>BA3</f>
        <v>14681</v>
      </c>
      <c r="CZ3" s="92">
        <f>BE3</f>
        <v>41862</v>
      </c>
      <c r="DA3" s="92">
        <f>BI3</f>
        <v>43889</v>
      </c>
      <c r="DB3" s="13">
        <f>BM3</f>
        <v>35873</v>
      </c>
      <c r="DC3" s="92">
        <f>BQ3</f>
        <v>57638.502008221811</v>
      </c>
      <c r="DD3" s="92">
        <f>BU3</f>
        <v>72025.956204859904</v>
      </c>
      <c r="DE3" s="92">
        <f>BY3</f>
        <v>98155.001036118716</v>
      </c>
      <c r="DF3" s="92">
        <f>CC3</f>
        <v>139309.31536672599</v>
      </c>
      <c r="DG3" s="92">
        <f>CG3</f>
        <v>194908.69466557633</v>
      </c>
      <c r="DH3" s="92">
        <f>CK3</f>
        <v>267387.26668820524</v>
      </c>
    </row>
    <row r="4" spans="1:112" x14ac:dyDescent="0.25">
      <c r="A4" s="1" t="s">
        <v>145</v>
      </c>
      <c r="B4" s="316"/>
      <c r="C4" s="316"/>
      <c r="D4" s="316"/>
      <c r="E4" s="36">
        <v>0</v>
      </c>
      <c r="F4" s="316"/>
      <c r="G4" s="316"/>
      <c r="H4" s="316"/>
      <c r="I4" s="36">
        <v>2396</v>
      </c>
      <c r="J4" s="36">
        <v>2628</v>
      </c>
      <c r="K4" s="36">
        <v>8090</v>
      </c>
      <c r="L4" s="36">
        <v>7974</v>
      </c>
      <c r="M4" s="36">
        <v>7242</v>
      </c>
      <c r="N4" s="36">
        <v>7147</v>
      </c>
      <c r="O4" s="36">
        <v>7251</v>
      </c>
      <c r="P4" s="36">
        <v>6228</v>
      </c>
      <c r="Q4" s="36">
        <v>8126</v>
      </c>
      <c r="R4" s="36">
        <v>9631</v>
      </c>
      <c r="S4" s="36">
        <v>9572</v>
      </c>
      <c r="T4" s="36">
        <v>5251</v>
      </c>
      <c r="U4" s="36">
        <v>6884</v>
      </c>
      <c r="V4" s="36">
        <v>8994</v>
      </c>
      <c r="W4" s="36">
        <v>9002</v>
      </c>
      <c r="X4" s="36">
        <v>11526</v>
      </c>
      <c r="Y4" s="36">
        <v>13527</v>
      </c>
      <c r="Z4" s="36">
        <v>14165</v>
      </c>
      <c r="AA4" s="36">
        <v>18185</v>
      </c>
      <c r="AB4" s="36">
        <v>20102</v>
      </c>
      <c r="AC4" s="36">
        <v>20546</v>
      </c>
      <c r="AD4" s="36">
        <v>25202</v>
      </c>
      <c r="AE4" s="36">
        <v>29200</v>
      </c>
      <c r="AF4" s="36">
        <v>31088</v>
      </c>
      <c r="AG4" s="36">
        <v>33632</v>
      </c>
      <c r="AH4" s="36">
        <v>31874</v>
      </c>
      <c r="AI4" s="36">
        <v>30757</v>
      </c>
      <c r="AJ4" s="36">
        <v>31569</v>
      </c>
      <c r="AK4" s="36">
        <v>31095</v>
      </c>
      <c r="AL4" s="36">
        <v>34167</v>
      </c>
      <c r="AM4" s="36">
        <v>34719</v>
      </c>
      <c r="AN4" s="36">
        <v>36290</v>
      </c>
      <c r="AO4" s="36">
        <v>35776</v>
      </c>
      <c r="AP4" s="36">
        <v>36671</v>
      </c>
      <c r="AQ4" s="36">
        <v>37195</v>
      </c>
      <c r="AR4" s="36">
        <v>44003</v>
      </c>
      <c r="AS4" s="36">
        <v>44378</v>
      </c>
      <c r="AT4" s="36">
        <v>44706</v>
      </c>
      <c r="AU4" s="36">
        <v>47894</v>
      </c>
      <c r="AV4" s="36">
        <v>43579</v>
      </c>
      <c r="AW4" s="36">
        <v>31397</v>
      </c>
      <c r="AX4" s="36">
        <v>29004</v>
      </c>
      <c r="AY4" s="36">
        <v>27808</v>
      </c>
      <c r="AZ4" s="36">
        <v>27468</v>
      </c>
      <c r="BA4" s="36">
        <v>26057</v>
      </c>
      <c r="BB4" s="36">
        <v>25888</v>
      </c>
      <c r="BC4" s="36">
        <v>24661</v>
      </c>
      <c r="BD4" s="36">
        <v>24233</v>
      </c>
      <c r="BE4" s="36">
        <v>23541</v>
      </c>
      <c r="BF4" s="36">
        <v>25813</v>
      </c>
      <c r="BG4" s="36">
        <v>26035</v>
      </c>
      <c r="BH4" s="36">
        <v>27048</v>
      </c>
      <c r="BI4" s="36">
        <v>33926</v>
      </c>
      <c r="BJ4" s="36">
        <v>41480</v>
      </c>
      <c r="BK4" s="36">
        <v>35066</v>
      </c>
      <c r="BL4" s="36">
        <v>34261</v>
      </c>
      <c r="BM4" s="36">
        <v>45719</v>
      </c>
      <c r="BN4" s="13">
        <f>(BM$4-'Cash Flow Statement'!BN$29-'Cash Flow Statement'!BN$30-'Cash Flow Statement'!BN$31)</f>
        <v>44804.619999999995</v>
      </c>
      <c r="BO4" s="13">
        <f>(BN$4-'Cash Flow Statement'!BO$29-'Cash Flow Statement'!BO$30-'Cash Flow Statement'!BO$31)</f>
        <v>43908.527599999994</v>
      </c>
      <c r="BP4" s="13">
        <f>(BO$4-'Cash Flow Statement'!BP$29-'Cash Flow Statement'!BP$30-'Cash Flow Statement'!BP$31)</f>
        <v>43030.357047999991</v>
      </c>
      <c r="BQ4" s="13">
        <f>(BP$4-'Cash Flow Statement'!BQ$29-'Cash Flow Statement'!BQ$30-'Cash Flow Statement'!BQ$31)</f>
        <v>42169.749907039986</v>
      </c>
      <c r="BR4" s="13">
        <f>(BQ$4-'Cash Flow Statement'!BR$29-'Cash Flow Statement'!BR$30-'Cash Flow Statement'!BR$31)</f>
        <v>41326.354908899186</v>
      </c>
      <c r="BS4" s="13">
        <f>(BR$4-'Cash Flow Statement'!BS$29-'Cash Flow Statement'!BS$30-'Cash Flow Statement'!BS$31)</f>
        <v>40499.827810721203</v>
      </c>
      <c r="BT4" s="13">
        <f>(BS$4-'Cash Flow Statement'!BT$29-'Cash Flow Statement'!BT$30-'Cash Flow Statement'!BT$31)</f>
        <v>39689.831254506782</v>
      </c>
      <c r="BU4" s="13">
        <f>(BT$4-'Cash Flow Statement'!BU$29-'Cash Flow Statement'!BU$30-'Cash Flow Statement'!BU$31)</f>
        <v>38896.034629416645</v>
      </c>
      <c r="BV4" s="13">
        <f>(BU$4-'Cash Flow Statement'!BV$29-'Cash Flow Statement'!BV$30-'Cash Flow Statement'!BV$31)</f>
        <v>38118.113936828318</v>
      </c>
      <c r="BW4" s="13">
        <f>(BV$4-'Cash Flow Statement'!BW$29-'Cash Flow Statement'!BW$30-'Cash Flow Statement'!BW$31)</f>
        <v>37355.751658091751</v>
      </c>
      <c r="BX4" s="13">
        <f>(BW$4-'Cash Flow Statement'!BX$29-'Cash Flow Statement'!BX$30-'Cash Flow Statement'!BX$31)</f>
        <v>36608.636624929917</v>
      </c>
      <c r="BY4" s="13">
        <f>(BX$4-'Cash Flow Statement'!BY$29-'Cash Flow Statement'!BY$30-'Cash Flow Statement'!BY$31)</f>
        <v>35876.463892431319</v>
      </c>
      <c r="BZ4" s="13">
        <f>(BY$4-'Cash Flow Statement'!BZ$29-'Cash Flow Statement'!BZ$30-'Cash Flow Statement'!BZ$31)</f>
        <v>35158.934614582686</v>
      </c>
      <c r="CA4" s="13">
        <f>(BZ$4-'Cash Flow Statement'!CA$29-'Cash Flow Statement'!CA$30-'Cash Flow Statement'!CA$31)</f>
        <v>34455.755922291035</v>
      </c>
      <c r="CB4" s="13">
        <f>(CA$4-'Cash Flow Statement'!CB$29-'Cash Flow Statement'!CB$30-'Cash Flow Statement'!CB$31)</f>
        <v>33766.640803845214</v>
      </c>
      <c r="CC4" s="13">
        <f>(CB$4-'Cash Flow Statement'!CC$29-'Cash Flow Statement'!CC$30-'Cash Flow Statement'!CC$31)</f>
        <v>33091.307987768305</v>
      </c>
      <c r="CD4" s="13">
        <f>(CC$4-'Cash Flow Statement'!CD$29-'Cash Flow Statement'!CD$30-'Cash Flow Statement'!CD$31)</f>
        <v>32429.48182801294</v>
      </c>
      <c r="CE4" s="13">
        <f>(CD$4-'Cash Flow Statement'!CE$29-'Cash Flow Statement'!CE$30-'Cash Flow Statement'!CE$31)</f>
        <v>31780.89219145268</v>
      </c>
      <c r="CF4" s="13">
        <f>(CE$4-'Cash Flow Statement'!CF$29-'Cash Flow Statement'!CF$30-'Cash Flow Statement'!CF$31)</f>
        <v>31145.274347623625</v>
      </c>
      <c r="CG4" s="13">
        <f>(CF$4-'Cash Flow Statement'!CG$29-'Cash Flow Statement'!CG$30-'Cash Flow Statement'!CG$31)</f>
        <v>30522.368860671151</v>
      </c>
      <c r="CH4" s="13">
        <f>(CG$4-'Cash Flow Statement'!CH$29-'Cash Flow Statement'!CH$30-'Cash Flow Statement'!CH$31)</f>
        <v>29911.921483457725</v>
      </c>
      <c r="CI4" s="13">
        <f>(CH$4-'Cash Flow Statement'!CI$29-'Cash Flow Statement'!CI$30-'Cash Flow Statement'!CI$31)</f>
        <v>29313.683053788569</v>
      </c>
      <c r="CJ4" s="13">
        <f>(CI$4-'Cash Flow Statement'!CJ$29-'Cash Flow Statement'!CJ$30-'Cash Flow Statement'!CJ$31)</f>
        <v>28727.409392712798</v>
      </c>
      <c r="CK4" s="13">
        <f>(CJ$4-'Cash Flow Statement'!CK$29-'Cash Flow Statement'!CK$30-'Cash Flow Statement'!CK$31)</f>
        <v>28152.861204858542</v>
      </c>
      <c r="CL4" s="13"/>
      <c r="CM4" s="92">
        <f t="shared" ref="CM4:CM6" si="0">E4</f>
        <v>0</v>
      </c>
      <c r="CN4" s="13">
        <f t="shared" ref="CN4:CN6" si="1">I4</f>
        <v>2396</v>
      </c>
      <c r="CO4" s="92">
        <f t="shared" ref="CO4:CO6" si="2">M4</f>
        <v>7242</v>
      </c>
      <c r="CP4" s="13">
        <f t="shared" ref="CP4:CP6" si="3">Q4</f>
        <v>8126</v>
      </c>
      <c r="CQ4" s="92">
        <f t="shared" ref="CQ4:CQ6" si="4">U4</f>
        <v>6884</v>
      </c>
      <c r="CR4" s="13">
        <f t="shared" ref="CR4:CR6" si="5">Y4</f>
        <v>13527</v>
      </c>
      <c r="CS4" s="92">
        <f t="shared" ref="CS4:CS6" si="6">AC4</f>
        <v>20546</v>
      </c>
      <c r="CT4" s="13">
        <f t="shared" ref="CT4:CT6" si="7">AG4</f>
        <v>33632</v>
      </c>
      <c r="CU4" s="92">
        <f t="shared" ref="CU4:CU6" si="8">AK4</f>
        <v>31095</v>
      </c>
      <c r="CV4" s="92">
        <f t="shared" ref="CV4:CV6" si="9">AO4</f>
        <v>35776</v>
      </c>
      <c r="CW4" s="92">
        <f t="shared" ref="CW4:CW6" si="10">AS4</f>
        <v>44378</v>
      </c>
      <c r="CX4" s="92">
        <f t="shared" ref="CX4:CX6" si="11">AW4</f>
        <v>31397</v>
      </c>
      <c r="CY4" s="92">
        <f t="shared" ref="CY4:CY6" si="12">BA4</f>
        <v>26057</v>
      </c>
      <c r="CZ4" s="92">
        <f t="shared" ref="CZ4:CZ6" si="13">BE4</f>
        <v>23541</v>
      </c>
      <c r="DA4" s="92">
        <f t="shared" ref="DA4:DA6" si="14">BI4</f>
        <v>33926</v>
      </c>
      <c r="DB4" s="13">
        <f t="shared" ref="DB4:DB6" si="15">BM4</f>
        <v>45719</v>
      </c>
      <c r="DC4" s="92">
        <f t="shared" ref="DC4:DC6" si="16">BQ4</f>
        <v>42169.749907039986</v>
      </c>
      <c r="DD4" s="92">
        <f t="shared" ref="DD4:DD6" si="17">BU4</f>
        <v>38896.034629416645</v>
      </c>
      <c r="DE4" s="92">
        <f t="shared" ref="DE4:DE6" si="18">BY4</f>
        <v>35876.463892431319</v>
      </c>
      <c r="DF4" s="92">
        <f t="shared" ref="DF4:DF6" si="19">CC4</f>
        <v>33091.307987768305</v>
      </c>
      <c r="DG4" s="92">
        <f t="shared" ref="DG4:DG6" si="20">CG4</f>
        <v>30522.368860671151</v>
      </c>
      <c r="DH4" s="92">
        <f t="shared" ref="DH4:DH6" si="21">CK4</f>
        <v>28152.861204858542</v>
      </c>
    </row>
    <row r="5" spans="1:112" x14ac:dyDescent="0.25">
      <c r="A5" s="1" t="s">
        <v>223</v>
      </c>
      <c r="B5" s="316"/>
      <c r="C5" s="316"/>
      <c r="D5" s="316"/>
      <c r="E5" s="36">
        <v>373</v>
      </c>
      <c r="F5" s="316"/>
      <c r="G5" s="316"/>
      <c r="H5" s="316"/>
      <c r="I5" s="36">
        <v>547</v>
      </c>
      <c r="J5" s="36">
        <v>482</v>
      </c>
      <c r="K5" s="36">
        <v>578</v>
      </c>
      <c r="L5" s="36">
        <v>635</v>
      </c>
      <c r="M5" s="36">
        <v>719</v>
      </c>
      <c r="N5" s="36">
        <v>659</v>
      </c>
      <c r="O5" s="36">
        <v>775</v>
      </c>
      <c r="P5" s="36">
        <v>872</v>
      </c>
      <c r="Q5" s="36">
        <v>1109</v>
      </c>
      <c r="R5" s="36">
        <v>1006</v>
      </c>
      <c r="S5" s="36">
        <v>1190</v>
      </c>
      <c r="T5" s="36">
        <v>1363</v>
      </c>
      <c r="U5" s="36">
        <v>1678</v>
      </c>
      <c r="V5" s="36">
        <v>1508</v>
      </c>
      <c r="W5" s="36">
        <v>1815</v>
      </c>
      <c r="X5" s="36">
        <v>2010</v>
      </c>
      <c r="Y5" s="36">
        <v>2559</v>
      </c>
      <c r="Z5" s="36">
        <v>2348</v>
      </c>
      <c r="AA5" s="36">
        <v>2801</v>
      </c>
      <c r="AB5" s="36">
        <v>3070</v>
      </c>
      <c r="AC5" s="36">
        <v>3993</v>
      </c>
      <c r="AD5" s="36">
        <v>3415</v>
      </c>
      <c r="AE5" s="36">
        <v>3897</v>
      </c>
      <c r="AF5" s="36">
        <v>4424</v>
      </c>
      <c r="AG5" s="36">
        <v>5832</v>
      </c>
      <c r="AH5" s="36">
        <v>5115</v>
      </c>
      <c r="AI5" s="36">
        <v>5590</v>
      </c>
      <c r="AJ5" s="36">
        <v>6058</v>
      </c>
      <c r="AK5" s="36">
        <v>7587</v>
      </c>
      <c r="AL5" s="36">
        <v>6475</v>
      </c>
      <c r="AM5" s="36">
        <v>7513</v>
      </c>
      <c r="AN5" s="36">
        <v>7673</v>
      </c>
      <c r="AO5" s="36">
        <v>9518</v>
      </c>
      <c r="AP5" s="36">
        <v>7289</v>
      </c>
      <c r="AQ5" s="36">
        <v>7483</v>
      </c>
      <c r="AR5" s="36">
        <v>8024</v>
      </c>
      <c r="AS5" s="36">
        <v>11335</v>
      </c>
      <c r="AT5" s="36">
        <v>10276</v>
      </c>
      <c r="AU5" s="36">
        <v>11698</v>
      </c>
      <c r="AV5" s="36">
        <v>12088</v>
      </c>
      <c r="AW5" s="36">
        <v>14039</v>
      </c>
      <c r="AX5" s="36">
        <v>11390</v>
      </c>
      <c r="AY5" s="36">
        <v>11525</v>
      </c>
      <c r="AZ5" s="36">
        <v>11227</v>
      </c>
      <c r="BA5" s="36">
        <v>13466</v>
      </c>
      <c r="BB5" s="36">
        <v>11044</v>
      </c>
      <c r="BC5" s="36">
        <v>12511</v>
      </c>
      <c r="BD5" s="36">
        <v>12944</v>
      </c>
      <c r="BE5" s="36">
        <v>16169</v>
      </c>
      <c r="BF5" s="36">
        <v>13430</v>
      </c>
      <c r="BG5" s="36">
        <v>14505</v>
      </c>
      <c r="BH5" s="36">
        <v>14700</v>
      </c>
      <c r="BI5" s="36">
        <v>16994</v>
      </c>
      <c r="BJ5" s="36">
        <v>14514</v>
      </c>
      <c r="BK5" s="36">
        <v>16561</v>
      </c>
      <c r="BL5" s="36">
        <v>17297</v>
      </c>
      <c r="BM5" s="36">
        <v>19769</v>
      </c>
      <c r="BN5" s="13">
        <f>'Working Capital'!BN11</f>
        <v>17833.668904780192</v>
      </c>
      <c r="BO5" s="13">
        <f>'Working Capital'!BO11</f>
        <v>18160.431706409767</v>
      </c>
      <c r="BP5" s="13">
        <f>'Working Capital'!BP11</f>
        <v>18636.755606570609</v>
      </c>
      <c r="BQ5" s="13">
        <f>'Working Capital'!BQ11</f>
        <v>20965.065476536864</v>
      </c>
      <c r="BR5" s="13">
        <f>'Working Capital'!BR11</f>
        <v>18280.872953659025</v>
      </c>
      <c r="BS5" s="13">
        <f>'Working Capital'!BS11</f>
        <v>18507.141399877339</v>
      </c>
      <c r="BT5" s="13">
        <f>'Working Capital'!BT11</f>
        <v>18873.291995510735</v>
      </c>
      <c r="BU5" s="13">
        <f>'Working Capital'!BU11</f>
        <v>21088.275518868209</v>
      </c>
      <c r="BV5" s="13">
        <f>'Working Capital'!BV11</f>
        <v>17691.715809319594</v>
      </c>
      <c r="BW5" s="13">
        <f>'Working Capital'!BW11</f>
        <v>17765.113250433566</v>
      </c>
      <c r="BX5" s="13">
        <f>'Working Capital'!BX11</f>
        <v>17955.364948468141</v>
      </c>
      <c r="BY5" s="13">
        <f>'Working Capital'!BY11</f>
        <v>19869.39289521606</v>
      </c>
      <c r="BZ5" s="13">
        <f>'Working Capital'!BZ11</f>
        <v>16127.962798927554</v>
      </c>
      <c r="CA5" s="13">
        <f>'Working Capital'!CA11</f>
        <v>15998.115789670625</v>
      </c>
      <c r="CB5" s="13">
        <f>'Working Capital'!CB11</f>
        <v>15949.306904647296</v>
      </c>
      <c r="CC5" s="13">
        <f>'Working Capital'!CC11</f>
        <v>17381.578097567115</v>
      </c>
      <c r="CD5" s="13">
        <f>'Working Capital'!CD11</f>
        <v>13613.531965548977</v>
      </c>
      <c r="CE5" s="13">
        <f>'Working Capital'!CE11</f>
        <v>13233.313543436239</v>
      </c>
      <c r="CF5" s="13">
        <f>'Working Capital'!CF11</f>
        <v>12886.54193692248</v>
      </c>
      <c r="CG5" s="13">
        <f>'Working Capital'!CG11</f>
        <v>13662.493858919412</v>
      </c>
      <c r="CH5" s="13">
        <f>'Working Capital'!CH11</f>
        <v>10204.644870916307</v>
      </c>
      <c r="CI5" s="13">
        <f>'Working Capital'!CI11</f>
        <v>9530.4085084476028</v>
      </c>
      <c r="CJ5" s="13">
        <f>'Working Capital'!CJ11</f>
        <v>8830.9000169505725</v>
      </c>
      <c r="CK5" s="13">
        <f>'Working Capital'!CK11</f>
        <v>8787.7662812021244</v>
      </c>
      <c r="CL5" s="13"/>
      <c r="CM5" s="92">
        <f t="shared" si="0"/>
        <v>373</v>
      </c>
      <c r="CN5" s="13">
        <f t="shared" si="1"/>
        <v>547</v>
      </c>
      <c r="CO5" s="92">
        <f t="shared" si="2"/>
        <v>719</v>
      </c>
      <c r="CP5" s="13">
        <f t="shared" si="3"/>
        <v>1109</v>
      </c>
      <c r="CQ5" s="92">
        <f t="shared" si="4"/>
        <v>1678</v>
      </c>
      <c r="CR5" s="13">
        <f t="shared" si="5"/>
        <v>2559</v>
      </c>
      <c r="CS5" s="92">
        <f t="shared" si="6"/>
        <v>3993</v>
      </c>
      <c r="CT5" s="13">
        <f t="shared" si="7"/>
        <v>5832</v>
      </c>
      <c r="CU5" s="92">
        <f t="shared" si="8"/>
        <v>7587</v>
      </c>
      <c r="CV5" s="92">
        <f t="shared" si="9"/>
        <v>9518</v>
      </c>
      <c r="CW5" s="92">
        <f t="shared" si="10"/>
        <v>11335</v>
      </c>
      <c r="CX5" s="92">
        <f t="shared" si="11"/>
        <v>14039</v>
      </c>
      <c r="CY5" s="92">
        <f t="shared" si="12"/>
        <v>13466</v>
      </c>
      <c r="CZ5" s="92">
        <f t="shared" si="13"/>
        <v>16169</v>
      </c>
      <c r="DA5" s="92">
        <f t="shared" si="14"/>
        <v>16994</v>
      </c>
      <c r="DB5" s="13">
        <f t="shared" si="15"/>
        <v>19769</v>
      </c>
      <c r="DC5" s="92">
        <f t="shared" si="16"/>
        <v>20965.065476536864</v>
      </c>
      <c r="DD5" s="92">
        <f t="shared" si="17"/>
        <v>21088.275518868209</v>
      </c>
      <c r="DE5" s="92">
        <f t="shared" si="18"/>
        <v>19869.39289521606</v>
      </c>
      <c r="DF5" s="92">
        <f t="shared" si="19"/>
        <v>17381.578097567115</v>
      </c>
      <c r="DG5" s="92">
        <f t="shared" si="20"/>
        <v>13662.493858919412</v>
      </c>
      <c r="DH5" s="92">
        <f t="shared" si="21"/>
        <v>8787.7662812021244</v>
      </c>
    </row>
    <row r="6" spans="1:112" x14ac:dyDescent="0.25">
      <c r="A6" s="1" t="s">
        <v>106</v>
      </c>
      <c r="B6" s="302"/>
      <c r="C6" s="302"/>
      <c r="D6" s="302"/>
      <c r="E6" s="36">
        <v>88</v>
      </c>
      <c r="F6" s="316"/>
      <c r="G6" s="316"/>
      <c r="H6" s="316"/>
      <c r="I6" s="36">
        <v>149</v>
      </c>
      <c r="J6" s="36">
        <v>302</v>
      </c>
      <c r="K6" s="36">
        <v>1201</v>
      </c>
      <c r="L6" s="36">
        <v>1198</v>
      </c>
      <c r="M6" s="36">
        <v>922</v>
      </c>
      <c r="N6" s="36">
        <v>911</v>
      </c>
      <c r="O6" s="36">
        <v>394</v>
      </c>
      <c r="P6" s="36">
        <v>349</v>
      </c>
      <c r="Q6" s="36">
        <v>512</v>
      </c>
      <c r="R6" s="36">
        <v>273</v>
      </c>
      <c r="S6" s="36">
        <v>247</v>
      </c>
      <c r="T6" s="36">
        <v>319</v>
      </c>
      <c r="U6" s="36">
        <v>513</v>
      </c>
      <c r="V6" s="36">
        <v>631</v>
      </c>
      <c r="W6" s="36">
        <v>654</v>
      </c>
      <c r="X6" s="36">
        <v>699</v>
      </c>
      <c r="Y6" s="36">
        <v>659</v>
      </c>
      <c r="Z6" s="36">
        <v>844</v>
      </c>
      <c r="AA6" s="36">
        <v>913</v>
      </c>
      <c r="AB6" s="36">
        <v>1121</v>
      </c>
      <c r="AC6" s="36">
        <v>959</v>
      </c>
      <c r="AD6" s="36">
        <v>1209</v>
      </c>
      <c r="AE6" s="36">
        <v>1455</v>
      </c>
      <c r="AF6" s="36">
        <v>1490</v>
      </c>
      <c r="AG6" s="36">
        <v>1020</v>
      </c>
      <c r="AH6" s="36">
        <v>1341</v>
      </c>
      <c r="AI6" s="36">
        <v>1934</v>
      </c>
      <c r="AJ6" s="36">
        <v>1883</v>
      </c>
      <c r="AK6" s="36">
        <v>1779</v>
      </c>
      <c r="AL6" s="36">
        <v>1582</v>
      </c>
      <c r="AM6" s="36">
        <v>1852</v>
      </c>
      <c r="AN6" s="36">
        <v>2137</v>
      </c>
      <c r="AO6" s="36">
        <v>1852</v>
      </c>
      <c r="AP6" s="36">
        <v>1771</v>
      </c>
      <c r="AQ6" s="36">
        <v>2407</v>
      </c>
      <c r="AR6" s="36">
        <v>2155</v>
      </c>
      <c r="AS6" s="36">
        <v>2381</v>
      </c>
      <c r="AT6" s="36">
        <v>2827</v>
      </c>
      <c r="AU6" s="36">
        <v>4919</v>
      </c>
      <c r="AV6" s="36">
        <v>5258</v>
      </c>
      <c r="AW6" s="36">
        <v>4629</v>
      </c>
      <c r="AX6" s="36">
        <v>3985</v>
      </c>
      <c r="AY6" s="36">
        <v>3973</v>
      </c>
      <c r="AZ6" s="36">
        <v>5312</v>
      </c>
      <c r="BA6" s="36">
        <v>5345</v>
      </c>
      <c r="BB6" s="36">
        <v>4000</v>
      </c>
      <c r="BC6" s="36">
        <v>3603</v>
      </c>
      <c r="BD6" s="36">
        <v>4311</v>
      </c>
      <c r="BE6" s="36">
        <v>3793</v>
      </c>
      <c r="BF6" s="36">
        <v>3780</v>
      </c>
      <c r="BG6" s="36">
        <v>3846</v>
      </c>
      <c r="BH6" s="36">
        <v>5467</v>
      </c>
      <c r="BI6" s="36">
        <v>5236</v>
      </c>
      <c r="BJ6" s="36">
        <v>5483</v>
      </c>
      <c r="BK6" s="36">
        <v>9981</v>
      </c>
      <c r="BL6" s="36">
        <v>11373</v>
      </c>
      <c r="BM6" s="36">
        <v>7361</v>
      </c>
      <c r="BN6" s="13">
        <f>'Working Capital'!BN12</f>
        <v>5591.1779999999999</v>
      </c>
      <c r="BO6" s="13">
        <f>'Working Capital'!BO12</f>
        <v>5899.1220000000003</v>
      </c>
      <c r="BP6" s="13">
        <f>'Working Capital'!BP12</f>
        <v>6280.5290000000005</v>
      </c>
      <c r="BQ6" s="13">
        <f>'Working Capital'!BQ12</f>
        <v>7340.0020000000004</v>
      </c>
      <c r="BR6" s="13">
        <f>'Working Capital'!BR12</f>
        <v>6659.3006999999998</v>
      </c>
      <c r="BS6" s="13">
        <f>'Working Capital'!BS12</f>
        <v>7026.1083400000007</v>
      </c>
      <c r="BT6" s="13">
        <f>'Working Capital'!BT12</f>
        <v>7480.6686799999998</v>
      </c>
      <c r="BU6" s="13">
        <f>'Working Capital'!BU12</f>
        <v>8743.6797600000009</v>
      </c>
      <c r="BV6" s="13">
        <f>'Working Capital'!BV12</f>
        <v>7689.6444404999993</v>
      </c>
      <c r="BW6" s="13">
        <f>'Working Capital'!BW12</f>
        <v>8113.3742427000007</v>
      </c>
      <c r="BX6" s="13">
        <f>'Working Capital'!BX12</f>
        <v>8638.6275953999993</v>
      </c>
      <c r="BY6" s="13">
        <f>'Working Capital'!BY12</f>
        <v>10099.385699550001</v>
      </c>
      <c r="BZ6" s="13">
        <f>'Working Capital'!BZ12</f>
        <v>8688.3469867064996</v>
      </c>
      <c r="CA6" s="13">
        <f>'Working Capital'!CA12</f>
        <v>9167.1127926164991</v>
      </c>
      <c r="CB6" s="13">
        <f>'Working Capital'!CB12</f>
        <v>9760.5814455479995</v>
      </c>
      <c r="CC6" s="13">
        <f>'Working Capital'!CC12</f>
        <v>11413.15948772025</v>
      </c>
      <c r="CD6" s="13">
        <f>'Working Capital'!CD12</f>
        <v>9642.4675408080675</v>
      </c>
      <c r="CE6" s="13">
        <f>'Working Capital'!CE12</f>
        <v>10173.840214328229</v>
      </c>
      <c r="CF6" s="13">
        <f>'Working Capital'!CF12</f>
        <v>10832.590618615533</v>
      </c>
      <c r="CG6" s="13">
        <f>'Working Capital'!CG12</f>
        <v>12668.08239826325</v>
      </c>
      <c r="CH6" s="13">
        <f>'Working Capital'!CH12</f>
        <v>10548.676414899237</v>
      </c>
      <c r="CI6" s="13">
        <f>'Working Capital'!CI12</f>
        <v>11130.076893276055</v>
      </c>
      <c r="CJ6" s="13">
        <f>'Working Capital'!CJ12</f>
        <v>11850.947298751924</v>
      </c>
      <c r="CK6" s="13">
        <f>'Working Capital'!CK12</f>
        <v>13859.672573776974</v>
      </c>
      <c r="CL6" s="13"/>
      <c r="CM6" s="92">
        <f t="shared" si="0"/>
        <v>88</v>
      </c>
      <c r="CN6" s="13">
        <f t="shared" si="1"/>
        <v>149</v>
      </c>
      <c r="CO6" s="92">
        <f t="shared" si="2"/>
        <v>922</v>
      </c>
      <c r="CP6" s="13">
        <f t="shared" si="3"/>
        <v>512</v>
      </c>
      <c r="CQ6" s="92">
        <f t="shared" si="4"/>
        <v>513</v>
      </c>
      <c r="CR6" s="13">
        <f t="shared" si="5"/>
        <v>659</v>
      </c>
      <c r="CS6" s="92">
        <f t="shared" si="6"/>
        <v>959</v>
      </c>
      <c r="CT6" s="13">
        <f t="shared" si="7"/>
        <v>1020</v>
      </c>
      <c r="CU6" s="92">
        <f t="shared" si="8"/>
        <v>1779</v>
      </c>
      <c r="CV6" s="92">
        <f t="shared" si="9"/>
        <v>1852</v>
      </c>
      <c r="CW6" s="92">
        <f t="shared" si="10"/>
        <v>2381</v>
      </c>
      <c r="CX6" s="92">
        <f t="shared" si="11"/>
        <v>4629</v>
      </c>
      <c r="CY6" s="92">
        <f t="shared" si="12"/>
        <v>5345</v>
      </c>
      <c r="CZ6" s="92">
        <f t="shared" si="13"/>
        <v>3793</v>
      </c>
      <c r="DA6" s="92">
        <f t="shared" si="14"/>
        <v>5236</v>
      </c>
      <c r="DB6" s="13">
        <f t="shared" si="15"/>
        <v>7361</v>
      </c>
      <c r="DC6" s="92">
        <f t="shared" si="16"/>
        <v>7340.0020000000004</v>
      </c>
      <c r="DD6" s="92">
        <f t="shared" si="17"/>
        <v>8743.6797600000009</v>
      </c>
      <c r="DE6" s="92">
        <f t="shared" si="18"/>
        <v>10099.385699550001</v>
      </c>
      <c r="DF6" s="92">
        <f t="shared" si="19"/>
        <v>11413.15948772025</v>
      </c>
      <c r="DG6" s="92">
        <f t="shared" si="20"/>
        <v>12668.08239826325</v>
      </c>
      <c r="DH6" s="92">
        <f t="shared" si="21"/>
        <v>13859.672573776974</v>
      </c>
    </row>
    <row r="7" spans="1:112" x14ac:dyDescent="0.25">
      <c r="A7" s="2" t="s">
        <v>146</v>
      </c>
      <c r="B7" s="301"/>
      <c r="C7" s="301"/>
      <c r="D7" s="301"/>
      <c r="E7" s="14">
        <f t="shared" ref="E7:BM7" si="22">SUM(E3:E6)</f>
        <v>2246</v>
      </c>
      <c r="F7" s="301"/>
      <c r="G7" s="301"/>
      <c r="H7" s="301"/>
      <c r="I7" s="14">
        <f t="shared" si="22"/>
        <v>4604</v>
      </c>
      <c r="J7" s="14">
        <f t="shared" si="22"/>
        <v>4694</v>
      </c>
      <c r="K7" s="14">
        <f t="shared" si="22"/>
        <v>11967</v>
      </c>
      <c r="L7" s="14">
        <f t="shared" si="22"/>
        <v>12285</v>
      </c>
      <c r="M7" s="14">
        <f t="shared" si="22"/>
        <v>11267</v>
      </c>
      <c r="N7" s="14">
        <f t="shared" si="22"/>
        <v>11042</v>
      </c>
      <c r="O7" s="14">
        <f t="shared" si="22"/>
        <v>11421</v>
      </c>
      <c r="P7" s="14">
        <f t="shared" si="22"/>
        <v>10549</v>
      </c>
      <c r="Q7" s="14">
        <f t="shared" si="22"/>
        <v>13070</v>
      </c>
      <c r="R7" s="14">
        <f t="shared" si="22"/>
        <v>13908</v>
      </c>
      <c r="S7" s="14">
        <f t="shared" si="22"/>
        <v>15393</v>
      </c>
      <c r="T7" s="14">
        <f t="shared" si="22"/>
        <v>15932</v>
      </c>
      <c r="U7" s="14">
        <f t="shared" si="22"/>
        <v>13390</v>
      </c>
      <c r="V7" s="14">
        <f t="shared" si="22"/>
        <v>14552</v>
      </c>
      <c r="W7" s="14">
        <f t="shared" si="22"/>
        <v>16594</v>
      </c>
      <c r="X7" s="14">
        <f t="shared" si="22"/>
        <v>18543</v>
      </c>
      <c r="Y7" s="14">
        <f t="shared" si="22"/>
        <v>21652</v>
      </c>
      <c r="Z7" s="14">
        <f t="shared" si="22"/>
        <v>23813</v>
      </c>
      <c r="AA7" s="14">
        <f t="shared" si="22"/>
        <v>27007</v>
      </c>
      <c r="AB7" s="14">
        <f t="shared" si="22"/>
        <v>30331</v>
      </c>
      <c r="AC7" s="14">
        <f t="shared" si="22"/>
        <v>34401</v>
      </c>
      <c r="AD7" s="14">
        <f t="shared" si="22"/>
        <v>36930</v>
      </c>
      <c r="AE7" s="14">
        <f t="shared" si="22"/>
        <v>40804</v>
      </c>
      <c r="AF7" s="14">
        <f t="shared" si="22"/>
        <v>44203</v>
      </c>
      <c r="AG7" s="14">
        <f t="shared" si="22"/>
        <v>48563</v>
      </c>
      <c r="AH7" s="14">
        <f t="shared" si="22"/>
        <v>50412</v>
      </c>
      <c r="AI7" s="14">
        <f t="shared" si="22"/>
        <v>49833</v>
      </c>
      <c r="AJ7" s="14">
        <f t="shared" si="22"/>
        <v>49147</v>
      </c>
      <c r="AK7" s="14">
        <f t="shared" si="22"/>
        <v>50480</v>
      </c>
      <c r="AL7" s="14">
        <f t="shared" si="22"/>
        <v>53300</v>
      </c>
      <c r="AM7" s="14">
        <f t="shared" si="22"/>
        <v>57961</v>
      </c>
      <c r="AN7" s="14">
        <f t="shared" si="22"/>
        <v>62079</v>
      </c>
      <c r="AO7" s="14">
        <f t="shared" si="22"/>
        <v>66225</v>
      </c>
      <c r="AP7" s="14">
        <f t="shared" si="22"/>
        <v>69349</v>
      </c>
      <c r="AQ7" s="14">
        <f t="shared" si="22"/>
        <v>68130</v>
      </c>
      <c r="AR7" s="14">
        <f t="shared" si="22"/>
        <v>65799</v>
      </c>
      <c r="AS7" s="14">
        <f t="shared" si="22"/>
        <v>75670</v>
      </c>
      <c r="AT7" s="14">
        <f t="shared" si="22"/>
        <v>77322</v>
      </c>
      <c r="AU7" s="14">
        <f t="shared" si="22"/>
        <v>80697</v>
      </c>
      <c r="AV7" s="14">
        <f t="shared" si="22"/>
        <v>75421</v>
      </c>
      <c r="AW7" s="14">
        <f t="shared" si="22"/>
        <v>66666</v>
      </c>
      <c r="AX7" s="14">
        <f t="shared" si="22"/>
        <v>59265</v>
      </c>
      <c r="AY7" s="14">
        <f t="shared" si="22"/>
        <v>55987</v>
      </c>
      <c r="AZ7" s="14">
        <f t="shared" si="22"/>
        <v>58315</v>
      </c>
      <c r="BA7" s="14">
        <f t="shared" si="22"/>
        <v>59549</v>
      </c>
      <c r="BB7" s="14">
        <f t="shared" si="22"/>
        <v>52483</v>
      </c>
      <c r="BC7" s="14">
        <f t="shared" si="22"/>
        <v>69560</v>
      </c>
      <c r="BD7" s="14">
        <f t="shared" si="22"/>
        <v>78378</v>
      </c>
      <c r="BE7" s="14">
        <f t="shared" si="22"/>
        <v>85365</v>
      </c>
      <c r="BF7" s="14">
        <f t="shared" si="22"/>
        <v>75330</v>
      </c>
      <c r="BG7" s="14">
        <f t="shared" si="22"/>
        <v>76431</v>
      </c>
      <c r="BH7" s="14">
        <f t="shared" si="22"/>
        <v>91067</v>
      </c>
      <c r="BI7" s="14">
        <f t="shared" si="22"/>
        <v>100045</v>
      </c>
      <c r="BJ7" s="14">
        <f t="shared" si="22"/>
        <v>90227</v>
      </c>
      <c r="BK7" s="14">
        <f t="shared" si="22"/>
        <v>73613</v>
      </c>
      <c r="BL7" s="14">
        <f t="shared" si="22"/>
        <v>73118</v>
      </c>
      <c r="BM7" s="14">
        <f t="shared" si="22"/>
        <v>108722</v>
      </c>
      <c r="BN7" s="14">
        <f t="shared" ref="BN7:BQ7" si="23">SUM(BN3:BN6)</f>
        <v>117958.73754187263</v>
      </c>
      <c r="BO7" s="14">
        <f t="shared" si="23"/>
        <v>117080.51797281434</v>
      </c>
      <c r="BP7" s="14">
        <f t="shared" si="23"/>
        <v>113019.27140505963</v>
      </c>
      <c r="BQ7" s="14">
        <f t="shared" si="23"/>
        <v>128113.31939179866</v>
      </c>
      <c r="BR7" s="14">
        <f>SUM(BR3:BR6)</f>
        <v>126413.99693875137</v>
      </c>
      <c r="BS7" s="14">
        <f t="shared" ref="BS7:BU7" si="24">SUM(BS3:BS6)</f>
        <v>125915.24317514115</v>
      </c>
      <c r="BT7" s="14">
        <f t="shared" si="24"/>
        <v>120225.46608006167</v>
      </c>
      <c r="BU7" s="14">
        <f t="shared" si="24"/>
        <v>140753.94611314475</v>
      </c>
      <c r="BV7" s="14">
        <f t="shared" ref="BV7:CC7" si="25">SUM(BV3:BV6)</f>
        <v>134760.66779586507</v>
      </c>
      <c r="BW7" s="14">
        <f t="shared" si="25"/>
        <v>139162.35016877778</v>
      </c>
      <c r="BX7" s="14">
        <f t="shared" si="25"/>
        <v>135927.21844629178</v>
      </c>
      <c r="BY7" s="14">
        <f t="shared" si="25"/>
        <v>164000.24352331611</v>
      </c>
      <c r="BZ7" s="14">
        <f t="shared" si="25"/>
        <v>153475.07073812798</v>
      </c>
      <c r="CA7" s="14">
        <f t="shared" si="25"/>
        <v>163329.85352016005</v>
      </c>
      <c r="CB7" s="14">
        <f t="shared" si="25"/>
        <v>163496.39911855449</v>
      </c>
      <c r="CC7" s="14">
        <f t="shared" si="25"/>
        <v>201195.36093978165</v>
      </c>
      <c r="CD7" s="14">
        <f t="shared" ref="CD7:CG7" si="26">SUM(CD3:CD6)</f>
        <v>185065.3971106589</v>
      </c>
      <c r="CE7" s="14">
        <f t="shared" si="26"/>
        <v>200555.78134098335</v>
      </c>
      <c r="CF7" s="14">
        <f t="shared" si="26"/>
        <v>204503.13573462711</v>
      </c>
      <c r="CG7" s="14">
        <f t="shared" si="26"/>
        <v>251761.63978343015</v>
      </c>
      <c r="CH7" s="14">
        <f t="shared" ref="CH7:CK7" si="27">SUM(CH3:CH6)</f>
        <v>227722.92281710304</v>
      </c>
      <c r="CI7" s="14">
        <f t="shared" si="27"/>
        <v>250460.28663948469</v>
      </c>
      <c r="CJ7" s="14">
        <f t="shared" si="27"/>
        <v>260266.22709187493</v>
      </c>
      <c r="CK7" s="14">
        <f t="shared" si="27"/>
        <v>318187.56674804288</v>
      </c>
      <c r="CL7" s="14"/>
      <c r="CM7" s="88">
        <f>SUM(CM3:CM6)</f>
        <v>2246</v>
      </c>
      <c r="CN7" s="14">
        <f t="shared" ref="CN7:DC7" si="28">SUM(CN3:CN6)</f>
        <v>4604</v>
      </c>
      <c r="CO7" s="88">
        <f t="shared" si="28"/>
        <v>11267</v>
      </c>
      <c r="CP7" s="14">
        <f t="shared" si="28"/>
        <v>13070</v>
      </c>
      <c r="CQ7" s="88">
        <f t="shared" si="28"/>
        <v>13390</v>
      </c>
      <c r="CR7" s="14">
        <f t="shared" si="28"/>
        <v>21652</v>
      </c>
      <c r="CS7" s="88">
        <f t="shared" si="28"/>
        <v>34401</v>
      </c>
      <c r="CT7" s="14">
        <f t="shared" si="28"/>
        <v>48563</v>
      </c>
      <c r="CU7" s="88">
        <f t="shared" si="28"/>
        <v>50480</v>
      </c>
      <c r="CV7" s="88">
        <f t="shared" si="28"/>
        <v>66225</v>
      </c>
      <c r="CW7" s="88">
        <f t="shared" si="28"/>
        <v>75670</v>
      </c>
      <c r="CX7" s="88">
        <f t="shared" si="28"/>
        <v>66666</v>
      </c>
      <c r="CY7" s="88">
        <f t="shared" si="28"/>
        <v>59549</v>
      </c>
      <c r="CZ7" s="88">
        <f t="shared" si="28"/>
        <v>85365</v>
      </c>
      <c r="DA7" s="88">
        <f t="shared" si="28"/>
        <v>100045</v>
      </c>
      <c r="DB7" s="14">
        <f t="shared" si="28"/>
        <v>108722</v>
      </c>
      <c r="DC7" s="88">
        <f t="shared" si="28"/>
        <v>128113.31939179866</v>
      </c>
      <c r="DD7" s="88">
        <f>SUM(DD3:DD6)</f>
        <v>140753.94611314475</v>
      </c>
      <c r="DE7" s="88">
        <f>SUM(DE3:DE6)</f>
        <v>164000.24352331611</v>
      </c>
      <c r="DF7" s="88">
        <f>SUM(DF3:DF6)</f>
        <v>201195.36093978165</v>
      </c>
      <c r="DG7" s="88">
        <f>SUM(DG3:DG6)</f>
        <v>251761.63978343015</v>
      </c>
      <c r="DH7" s="88">
        <f>SUM(DH3:DH6)</f>
        <v>318187.56674804288</v>
      </c>
    </row>
    <row r="8" spans="1:112" x14ac:dyDescent="0.25">
      <c r="B8" s="302"/>
      <c r="C8" s="302"/>
      <c r="D8" s="302"/>
      <c r="F8" s="302"/>
      <c r="G8" s="302"/>
      <c r="H8" s="302"/>
      <c r="CM8" s="91"/>
      <c r="CO8" s="91"/>
      <c r="CQ8" s="91"/>
      <c r="CS8" s="91"/>
      <c r="CU8" s="91"/>
      <c r="CV8" s="91"/>
      <c r="CW8" s="91"/>
      <c r="CX8" s="91"/>
      <c r="CY8" s="91"/>
      <c r="CZ8" s="91"/>
      <c r="DA8" s="91"/>
      <c r="DC8" s="91"/>
      <c r="DD8" s="91"/>
      <c r="DE8" s="91"/>
      <c r="DF8" s="91"/>
      <c r="DG8" s="91"/>
      <c r="DH8" s="91"/>
    </row>
    <row r="9" spans="1:112" x14ac:dyDescent="0.25">
      <c r="A9" s="1" t="s">
        <v>226</v>
      </c>
      <c r="B9" s="302"/>
      <c r="C9" s="302"/>
      <c r="D9" s="302"/>
      <c r="E9" s="36">
        <v>574</v>
      </c>
      <c r="F9" s="302"/>
      <c r="G9" s="302"/>
      <c r="H9" s="302"/>
      <c r="I9" s="36">
        <v>1475</v>
      </c>
      <c r="J9" s="36">
        <v>1855</v>
      </c>
      <c r="K9" s="36">
        <v>2105</v>
      </c>
      <c r="L9" s="36">
        <v>2289</v>
      </c>
      <c r="M9" s="36">
        <v>2391</v>
      </c>
      <c r="N9" s="36">
        <v>2533</v>
      </c>
      <c r="O9" s="36">
        <v>2577</v>
      </c>
      <c r="P9" s="36">
        <v>2685</v>
      </c>
      <c r="Q9" s="36">
        <v>2882</v>
      </c>
      <c r="R9" s="36">
        <v>3074</v>
      </c>
      <c r="S9" s="36">
        <v>3334</v>
      </c>
      <c r="T9" s="36">
        <v>3703</v>
      </c>
      <c r="U9" s="36">
        <v>3967</v>
      </c>
      <c r="V9" s="36">
        <v>4619</v>
      </c>
      <c r="W9" s="36">
        <v>4955</v>
      </c>
      <c r="X9" s="36">
        <v>5335</v>
      </c>
      <c r="Y9" s="36">
        <v>5687</v>
      </c>
      <c r="Z9" s="36">
        <v>6467</v>
      </c>
      <c r="AA9" s="36">
        <v>7104</v>
      </c>
      <c r="AB9" s="36">
        <v>7899</v>
      </c>
      <c r="AC9" s="36">
        <v>8591</v>
      </c>
      <c r="AD9" s="36">
        <v>9462</v>
      </c>
      <c r="AE9" s="36">
        <v>10628</v>
      </c>
      <c r="AF9" s="36">
        <v>12158</v>
      </c>
      <c r="AG9" s="36">
        <v>13721</v>
      </c>
      <c r="AH9" s="36">
        <v>16211</v>
      </c>
      <c r="AI9" s="36">
        <v>18357</v>
      </c>
      <c r="AJ9" s="36">
        <v>21112</v>
      </c>
      <c r="AK9" s="36">
        <v>24683</v>
      </c>
      <c r="AL9" s="36">
        <v>27345</v>
      </c>
      <c r="AM9" s="36">
        <v>29999</v>
      </c>
      <c r="AN9" s="36">
        <v>32284</v>
      </c>
      <c r="AO9" s="36">
        <v>35323</v>
      </c>
      <c r="AP9" s="36">
        <v>37127</v>
      </c>
      <c r="AQ9" s="36">
        <v>39006</v>
      </c>
      <c r="AR9" s="36">
        <v>42291</v>
      </c>
      <c r="AS9" s="36">
        <v>45633</v>
      </c>
      <c r="AT9" s="36">
        <v>47720</v>
      </c>
      <c r="AU9" s="36">
        <v>50909</v>
      </c>
      <c r="AV9" s="36">
        <v>53726</v>
      </c>
      <c r="AW9" s="36">
        <v>57809</v>
      </c>
      <c r="AX9" s="36">
        <v>61582</v>
      </c>
      <c r="AY9" s="36">
        <v>67588</v>
      </c>
      <c r="AZ9" s="36">
        <v>73738</v>
      </c>
      <c r="BA9" s="36">
        <v>79518</v>
      </c>
      <c r="BB9" s="36">
        <v>84156</v>
      </c>
      <c r="BC9" s="36">
        <v>87949</v>
      </c>
      <c r="BD9" s="36">
        <v>91772</v>
      </c>
      <c r="BE9" s="36">
        <v>96587</v>
      </c>
      <c r="BF9" s="36">
        <v>98908</v>
      </c>
      <c r="BG9" s="36">
        <v>102959</v>
      </c>
      <c r="BH9" s="36">
        <v>112162</v>
      </c>
      <c r="BI9" s="36">
        <v>121346</v>
      </c>
      <c r="BJ9" s="36">
        <v>133567</v>
      </c>
      <c r="BK9" s="36">
        <v>147039</v>
      </c>
      <c r="BL9" s="36">
        <v>160270</v>
      </c>
      <c r="BM9" s="36">
        <v>176400</v>
      </c>
      <c r="BN9" s="13">
        <f>'Capex &amp; Depreciation'!BN29</f>
        <v>199751.45457735169</v>
      </c>
      <c r="BO9" s="13">
        <f>'Capex &amp; Depreciation'!BO29</f>
        <v>223325.04813795639</v>
      </c>
      <c r="BP9" s="13">
        <f>'Capex &amp; Depreciation'!BP29</f>
        <v>246729.79901647242</v>
      </c>
      <c r="BQ9" s="13">
        <f>'Capex &amp; Depreciation'!BQ29</f>
        <v>270326.20339397545</v>
      </c>
      <c r="BR9" s="13">
        <f>'Capex &amp; Depreciation'!BR29</f>
        <v>295523.60846008966</v>
      </c>
      <c r="BS9" s="13">
        <f>'Capex &amp; Depreciation'!BS29</f>
        <v>320960.71276735648</v>
      </c>
      <c r="BT9" s="13">
        <f>'Capex &amp; Depreciation'!BT29</f>
        <v>346215.62724833458</v>
      </c>
      <c r="BU9" s="13">
        <f>'Capex &amp; Depreciation'!BU29</f>
        <v>371677.3455851631</v>
      </c>
      <c r="BV9" s="13">
        <f>'Capex &amp; Depreciation'!BV29</f>
        <v>397608.41361078486</v>
      </c>
      <c r="BW9" s="13">
        <f>'Capex &amp; Depreciation'!BW29</f>
        <v>423786.16010634071</v>
      </c>
      <c r="BX9" s="13">
        <f>'Capex &amp; Depreciation'!BX29</f>
        <v>449776.41202590056</v>
      </c>
      <c r="BY9" s="13">
        <f>'Capex &amp; Depreciation'!BY29</f>
        <v>475979.48922806187</v>
      </c>
      <c r="BZ9" s="13">
        <f>'Capex &amp; Depreciation'!BZ29</f>
        <v>501206.7502081308</v>
      </c>
      <c r="CA9" s="13">
        <f>'Capex &amp; Depreciation'!CA29</f>
        <v>526673.9944443095</v>
      </c>
      <c r="CB9" s="13">
        <f>'Capex &amp; Depreciation'!CB29</f>
        <v>551958.83298102662</v>
      </c>
      <c r="CC9" s="13">
        <f>'Capex &amp; Depreciation'!CC29</f>
        <v>577450.72041145072</v>
      </c>
      <c r="CD9" s="13">
        <f>'Capex &amp; Depreciation'!CD29</f>
        <v>601847.77575766377</v>
      </c>
      <c r="CE9" s="13">
        <f>'Capex &amp; Depreciation'!CE29</f>
        <v>626476.91673481779</v>
      </c>
      <c r="CF9" s="13">
        <f>'Capex &amp; Depreciation'!CF29</f>
        <v>650929.65481398208</v>
      </c>
      <c r="CG9" s="13">
        <f>'Capex &amp; Depreciation'!CG29</f>
        <v>675582.62800083926</v>
      </c>
      <c r="CH9" s="13">
        <f>'Capex &amp; Depreciation'!CH29</f>
        <v>699631.42294003302</v>
      </c>
      <c r="CI9" s="13">
        <f>'Capex &amp; Depreciation'!CI29</f>
        <v>723908.99055968458</v>
      </c>
      <c r="CJ9" s="13">
        <f>'Capex &amp; Depreciation'!CJ29</f>
        <v>748012.67337806686</v>
      </c>
      <c r="CK9" s="13">
        <f>'Capex &amp; Depreciation'!CK29</f>
        <v>772313.73301001126</v>
      </c>
      <c r="CL9" s="13"/>
      <c r="CM9" s="92">
        <f t="shared" ref="CM9:CM15" si="29">E9</f>
        <v>574</v>
      </c>
      <c r="CN9" s="13">
        <f t="shared" ref="CN9:CN15" si="30">I9</f>
        <v>1475</v>
      </c>
      <c r="CO9" s="92">
        <f t="shared" ref="CO9:CO15" si="31">M9</f>
        <v>2391</v>
      </c>
      <c r="CP9" s="13">
        <f t="shared" ref="CP9:CP15" si="32">Q9</f>
        <v>2882</v>
      </c>
      <c r="CQ9" s="92">
        <f t="shared" ref="CQ9:CQ15" si="33">U9</f>
        <v>3967</v>
      </c>
      <c r="CR9" s="13">
        <f t="shared" ref="CR9:CR15" si="34">Y9</f>
        <v>5687</v>
      </c>
      <c r="CS9" s="92">
        <f t="shared" ref="CS9:CS15" si="35">AC9</f>
        <v>8591</v>
      </c>
      <c r="CT9" s="13">
        <f t="shared" ref="CT9:CT15" si="36">AG9</f>
        <v>13721</v>
      </c>
      <c r="CU9" s="92">
        <f t="shared" ref="CU9:CU15" si="37">AK9</f>
        <v>24683</v>
      </c>
      <c r="CV9" s="92">
        <f t="shared" ref="CV9:CV15" si="38">AO9</f>
        <v>35323</v>
      </c>
      <c r="CW9" s="92">
        <f t="shared" ref="CW9:CW15" si="39">AS9</f>
        <v>45633</v>
      </c>
      <c r="CX9" s="92">
        <f t="shared" ref="CX9:CX15" si="40">AW9</f>
        <v>57809</v>
      </c>
      <c r="CY9" s="92">
        <f t="shared" ref="CY9:CY15" si="41">BA9</f>
        <v>79518</v>
      </c>
      <c r="CZ9" s="92">
        <f t="shared" ref="CZ9:CZ15" si="42">BE9</f>
        <v>96587</v>
      </c>
      <c r="DA9" s="92">
        <f t="shared" ref="DA9:DA15" si="43">BI9</f>
        <v>121346</v>
      </c>
      <c r="DB9" s="13">
        <f t="shared" ref="DB9:DB15" si="44">BM9</f>
        <v>176400</v>
      </c>
      <c r="DC9" s="92">
        <f t="shared" ref="DC9:DC15" si="45">BQ9</f>
        <v>270326.20339397545</v>
      </c>
      <c r="DD9" s="92">
        <f t="shared" ref="DD9:DD15" si="46">BU9</f>
        <v>371677.3455851631</v>
      </c>
      <c r="DE9" s="92">
        <f t="shared" ref="DE9:DE15" si="47">BY9</f>
        <v>475979.48922806187</v>
      </c>
      <c r="DF9" s="92">
        <f t="shared" ref="DF9:DF15" si="48">CC9</f>
        <v>577450.72041145072</v>
      </c>
      <c r="DG9" s="92">
        <f>CG9</f>
        <v>675582.62800083926</v>
      </c>
      <c r="DH9" s="92">
        <f t="shared" ref="DH9:DH15" si="49">CK9</f>
        <v>772313.73301001126</v>
      </c>
    </row>
    <row r="10" spans="1:112" x14ac:dyDescent="0.25">
      <c r="A10" s="1" t="s">
        <v>147</v>
      </c>
      <c r="B10" s="302"/>
      <c r="C10" s="302"/>
      <c r="D10" s="302"/>
      <c r="E10" s="36">
        <v>0</v>
      </c>
      <c r="F10" s="302"/>
      <c r="G10" s="302"/>
      <c r="H10" s="302"/>
      <c r="I10" s="36">
        <v>0</v>
      </c>
      <c r="J10" s="36">
        <v>0</v>
      </c>
      <c r="K10" s="36">
        <v>0</v>
      </c>
      <c r="L10" s="36">
        <v>0</v>
      </c>
      <c r="M10" s="36">
        <v>0</v>
      </c>
      <c r="N10" s="36">
        <v>0</v>
      </c>
      <c r="O10" s="36">
        <v>0</v>
      </c>
      <c r="P10" s="36">
        <v>0</v>
      </c>
      <c r="Q10" s="36">
        <v>0</v>
      </c>
      <c r="R10" s="36">
        <v>0</v>
      </c>
      <c r="S10" s="36">
        <v>0</v>
      </c>
      <c r="T10" s="36">
        <v>0</v>
      </c>
      <c r="U10" s="36">
        <v>0</v>
      </c>
      <c r="V10" s="36">
        <v>0</v>
      </c>
      <c r="W10" s="36">
        <v>0</v>
      </c>
      <c r="X10" s="36">
        <v>0</v>
      </c>
      <c r="Y10" s="36">
        <v>0</v>
      </c>
      <c r="Z10" s="36">
        <v>0</v>
      </c>
      <c r="AA10" s="36">
        <v>0</v>
      </c>
      <c r="AB10" s="36">
        <v>0</v>
      </c>
      <c r="AC10" s="36">
        <v>0</v>
      </c>
      <c r="AD10" s="36">
        <v>0</v>
      </c>
      <c r="AE10" s="36">
        <v>0</v>
      </c>
      <c r="AF10" s="36">
        <v>0</v>
      </c>
      <c r="AG10" s="36">
        <v>0</v>
      </c>
      <c r="AH10" s="36">
        <v>0</v>
      </c>
      <c r="AI10" s="36">
        <v>0</v>
      </c>
      <c r="AJ10" s="36">
        <v>0</v>
      </c>
      <c r="AK10" s="36">
        <v>0</v>
      </c>
      <c r="AL10" s="36">
        <v>6747</v>
      </c>
      <c r="AM10" s="36">
        <v>7272</v>
      </c>
      <c r="AN10" s="36">
        <v>8403</v>
      </c>
      <c r="AO10" s="36">
        <v>9460</v>
      </c>
      <c r="AP10" s="36">
        <v>9359</v>
      </c>
      <c r="AQ10" s="36">
        <v>9429</v>
      </c>
      <c r="AR10" s="36">
        <v>9439</v>
      </c>
      <c r="AS10" s="36">
        <v>9348</v>
      </c>
      <c r="AT10" s="36">
        <v>10202</v>
      </c>
      <c r="AU10" s="36">
        <v>10525</v>
      </c>
      <c r="AV10" s="36">
        <v>11063</v>
      </c>
      <c r="AW10" s="36">
        <v>12155</v>
      </c>
      <c r="AX10" s="36">
        <v>12241</v>
      </c>
      <c r="AY10" s="36">
        <v>14130</v>
      </c>
      <c r="AZ10" s="36">
        <v>13641</v>
      </c>
      <c r="BA10" s="36">
        <v>12673</v>
      </c>
      <c r="BB10" s="36">
        <v>12899</v>
      </c>
      <c r="BC10" s="36">
        <v>12955</v>
      </c>
      <c r="BD10" s="36">
        <v>13033</v>
      </c>
      <c r="BE10" s="36">
        <v>13294</v>
      </c>
      <c r="BF10" s="36">
        <v>13555</v>
      </c>
      <c r="BG10" s="36">
        <v>14058</v>
      </c>
      <c r="BH10" s="36">
        <v>14812</v>
      </c>
      <c r="BI10" s="36">
        <v>14922</v>
      </c>
      <c r="BJ10" s="36">
        <v>15505</v>
      </c>
      <c r="BK10" s="36">
        <v>15662</v>
      </c>
      <c r="BL10" s="36">
        <v>17372</v>
      </c>
      <c r="BM10" s="36">
        <v>20404</v>
      </c>
      <c r="BN10" s="33">
        <f t="shared" ref="BN10" si="50">BM10</f>
        <v>20404</v>
      </c>
      <c r="BO10" s="33">
        <f t="shared" ref="BO10" si="51">BN10</f>
        <v>20404</v>
      </c>
      <c r="BP10" s="33">
        <f t="shared" ref="BP10" si="52">BO10</f>
        <v>20404</v>
      </c>
      <c r="BQ10" s="33">
        <f t="shared" ref="BQ10" si="53">BP10</f>
        <v>20404</v>
      </c>
      <c r="BR10" s="33">
        <f>BQ10</f>
        <v>20404</v>
      </c>
      <c r="BS10" s="33">
        <f t="shared" ref="BS10" si="54">BR10</f>
        <v>20404</v>
      </c>
      <c r="BT10" s="33">
        <f t="shared" ref="BT10" si="55">BS10</f>
        <v>20404</v>
      </c>
      <c r="BU10" s="33">
        <f t="shared" ref="BU10" si="56">BT10</f>
        <v>20404</v>
      </c>
      <c r="BV10" s="33">
        <f t="shared" ref="BV10" si="57">BU10</f>
        <v>20404</v>
      </c>
      <c r="BW10" s="33">
        <f t="shared" ref="BW10" si="58">BV10</f>
        <v>20404</v>
      </c>
      <c r="BX10" s="33">
        <f t="shared" ref="BX10" si="59">BW10</f>
        <v>20404</v>
      </c>
      <c r="BY10" s="33">
        <f t="shared" ref="BY10" si="60">BX10</f>
        <v>20404</v>
      </c>
      <c r="BZ10" s="33">
        <f t="shared" ref="BZ10" si="61">BY10</f>
        <v>20404</v>
      </c>
      <c r="CA10" s="33">
        <f t="shared" ref="CA10" si="62">BZ10</f>
        <v>20404</v>
      </c>
      <c r="CB10" s="33">
        <f t="shared" ref="CB10" si="63">CA10</f>
        <v>20404</v>
      </c>
      <c r="CC10" s="33">
        <f t="shared" ref="CC10" si="64">CB10</f>
        <v>20404</v>
      </c>
      <c r="CD10" s="33">
        <f t="shared" ref="CD10" si="65">CC10</f>
        <v>20404</v>
      </c>
      <c r="CE10" s="33">
        <f t="shared" ref="CE10" si="66">CD10</f>
        <v>20404</v>
      </c>
      <c r="CF10" s="33">
        <f t="shared" ref="CF10" si="67">CE10</f>
        <v>20404</v>
      </c>
      <c r="CG10" s="33">
        <f t="shared" ref="CG10" si="68">CF10</f>
        <v>20404</v>
      </c>
      <c r="CH10" s="33">
        <f t="shared" ref="CH10" si="69">CG10</f>
        <v>20404</v>
      </c>
      <c r="CI10" s="33">
        <f t="shared" ref="CI10" si="70">CH10</f>
        <v>20404</v>
      </c>
      <c r="CJ10" s="33">
        <f t="shared" ref="CJ10" si="71">CI10</f>
        <v>20404</v>
      </c>
      <c r="CK10" s="33">
        <f t="shared" ref="CK10" si="72">CJ10</f>
        <v>20404</v>
      </c>
      <c r="CL10" s="13"/>
      <c r="CM10" s="92">
        <f t="shared" si="29"/>
        <v>0</v>
      </c>
      <c r="CN10" s="13">
        <f t="shared" si="30"/>
        <v>0</v>
      </c>
      <c r="CO10" s="92">
        <f t="shared" si="31"/>
        <v>0</v>
      </c>
      <c r="CP10" s="13">
        <f t="shared" si="32"/>
        <v>0</v>
      </c>
      <c r="CQ10" s="92">
        <f t="shared" si="33"/>
        <v>0</v>
      </c>
      <c r="CR10" s="13">
        <f t="shared" si="34"/>
        <v>0</v>
      </c>
      <c r="CS10" s="92">
        <f t="shared" si="35"/>
        <v>0</v>
      </c>
      <c r="CT10" s="13">
        <f t="shared" si="36"/>
        <v>0</v>
      </c>
      <c r="CU10" s="92">
        <f t="shared" si="37"/>
        <v>0</v>
      </c>
      <c r="CV10" s="92">
        <f t="shared" si="38"/>
        <v>9460</v>
      </c>
      <c r="CW10" s="92">
        <f t="shared" si="39"/>
        <v>9348</v>
      </c>
      <c r="CX10" s="92">
        <f t="shared" si="40"/>
        <v>12155</v>
      </c>
      <c r="CY10" s="92">
        <f t="shared" si="41"/>
        <v>12673</v>
      </c>
      <c r="CZ10" s="92">
        <f t="shared" si="42"/>
        <v>13294</v>
      </c>
      <c r="DA10" s="92">
        <f t="shared" si="43"/>
        <v>14922</v>
      </c>
      <c r="DB10" s="13">
        <f t="shared" si="44"/>
        <v>20404</v>
      </c>
      <c r="DC10" s="92">
        <f t="shared" si="45"/>
        <v>20404</v>
      </c>
      <c r="DD10" s="92">
        <f t="shared" si="46"/>
        <v>20404</v>
      </c>
      <c r="DE10" s="92">
        <f t="shared" si="47"/>
        <v>20404</v>
      </c>
      <c r="DF10" s="92">
        <f t="shared" si="48"/>
        <v>20404</v>
      </c>
      <c r="DG10" s="92">
        <f t="shared" ref="DG10:DG15" si="73">CG10</f>
        <v>20404</v>
      </c>
      <c r="DH10" s="92">
        <f t="shared" si="49"/>
        <v>20404</v>
      </c>
    </row>
    <row r="11" spans="1:112" x14ac:dyDescent="0.25">
      <c r="A11" s="1" t="s">
        <v>148</v>
      </c>
      <c r="B11" s="302"/>
      <c r="C11" s="302"/>
      <c r="D11" s="302"/>
      <c r="E11" s="36">
        <v>96</v>
      </c>
      <c r="F11" s="302"/>
      <c r="G11" s="302"/>
      <c r="H11" s="302"/>
      <c r="I11" s="36">
        <v>162</v>
      </c>
      <c r="J11" s="36">
        <v>189</v>
      </c>
      <c r="K11" s="36">
        <v>809</v>
      </c>
      <c r="L11" s="36">
        <v>1423</v>
      </c>
      <c r="M11" s="36">
        <v>1388</v>
      </c>
      <c r="N11" s="36">
        <v>1501</v>
      </c>
      <c r="O11" s="36">
        <v>1631</v>
      </c>
      <c r="P11" s="36">
        <v>1609</v>
      </c>
      <c r="Q11" s="36">
        <v>1722</v>
      </c>
      <c r="R11" s="36">
        <v>1682</v>
      </c>
      <c r="S11" s="36">
        <v>1672</v>
      </c>
      <c r="T11" s="13">
        <f>SUM(T12:T13)</f>
        <v>3929</v>
      </c>
      <c r="U11" s="13">
        <f t="shared" ref="U11:BQ11" si="74">SUM(U12:U13)</f>
        <v>21910</v>
      </c>
      <c r="V11" s="13">
        <f t="shared" si="74"/>
        <v>21779</v>
      </c>
      <c r="W11" s="13">
        <f t="shared" si="74"/>
        <v>21630</v>
      </c>
      <c r="X11" s="13">
        <f t="shared" si="74"/>
        <v>21461</v>
      </c>
      <c r="Y11" s="13">
        <f t="shared" si="74"/>
        <v>21272</v>
      </c>
      <c r="Z11" s="13">
        <f t="shared" si="74"/>
        <v>21096</v>
      </c>
      <c r="AA11" s="13">
        <f t="shared" si="74"/>
        <v>20922</v>
      </c>
      <c r="AB11" s="13">
        <f t="shared" si="74"/>
        <v>20787</v>
      </c>
      <c r="AC11" s="13">
        <f t="shared" si="74"/>
        <v>20657</v>
      </c>
      <c r="AD11" s="13">
        <f t="shared" si="74"/>
        <v>20486</v>
      </c>
      <c r="AE11" s="13">
        <f t="shared" si="74"/>
        <v>20315</v>
      </c>
      <c r="AF11" s="13">
        <f t="shared" si="74"/>
        <v>20263</v>
      </c>
      <c r="AG11" s="13">
        <f t="shared" si="74"/>
        <v>20105</v>
      </c>
      <c r="AH11" s="13">
        <f t="shared" si="74"/>
        <v>20003</v>
      </c>
      <c r="AI11" s="13">
        <f t="shared" si="74"/>
        <v>19836</v>
      </c>
      <c r="AJ11" s="13">
        <f t="shared" si="74"/>
        <v>19755</v>
      </c>
      <c r="AK11" s="13">
        <f t="shared" si="74"/>
        <v>19595</v>
      </c>
      <c r="AL11" s="13">
        <f t="shared" si="74"/>
        <v>19483</v>
      </c>
      <c r="AM11" s="13">
        <f t="shared" si="74"/>
        <v>19328</v>
      </c>
      <c r="AN11" s="13">
        <f t="shared" si="74"/>
        <v>19191</v>
      </c>
      <c r="AO11" s="13">
        <f t="shared" si="74"/>
        <v>19609</v>
      </c>
      <c r="AP11" s="13">
        <f t="shared" si="74"/>
        <v>19649</v>
      </c>
      <c r="AQ11" s="13">
        <f t="shared" si="74"/>
        <v>19888</v>
      </c>
      <c r="AR11" s="13">
        <f t="shared" si="74"/>
        <v>19775</v>
      </c>
      <c r="AS11" s="13">
        <f t="shared" si="74"/>
        <v>19673</v>
      </c>
      <c r="AT11" s="13">
        <f t="shared" si="74"/>
        <v>19561</v>
      </c>
      <c r="AU11" s="13">
        <f t="shared" si="74"/>
        <v>19733</v>
      </c>
      <c r="AV11" s="13">
        <f t="shared" si="74"/>
        <v>19430</v>
      </c>
      <c r="AW11" s="13">
        <f t="shared" si="74"/>
        <v>19831</v>
      </c>
      <c r="AX11" s="13">
        <f t="shared" si="74"/>
        <v>20833</v>
      </c>
      <c r="AY11" s="13">
        <f t="shared" si="74"/>
        <v>21194</v>
      </c>
      <c r="AZ11" s="13">
        <f t="shared" si="74"/>
        <v>21143</v>
      </c>
      <c r="BA11" s="13">
        <f t="shared" si="74"/>
        <v>21203</v>
      </c>
      <c r="BB11" s="13">
        <f t="shared" si="74"/>
        <v>21598</v>
      </c>
      <c r="BC11" s="13">
        <f t="shared" si="74"/>
        <v>21515</v>
      </c>
      <c r="BD11" s="13">
        <f t="shared" si="74"/>
        <v>21481</v>
      </c>
      <c r="BE11" s="13">
        <f>SUM(BE12:BE13)</f>
        <v>21442</v>
      </c>
      <c r="BF11" s="13">
        <f t="shared" si="74"/>
        <v>20654</v>
      </c>
      <c r="BG11" s="13">
        <f t="shared" si="74"/>
        <v>20654</v>
      </c>
      <c r="BH11" s="13">
        <f t="shared" si="74"/>
        <v>20654</v>
      </c>
      <c r="BI11" s="13">
        <f t="shared" si="74"/>
        <v>20654</v>
      </c>
      <c r="BJ11" s="13">
        <f t="shared" si="74"/>
        <v>20654</v>
      </c>
      <c r="BK11" s="13">
        <f t="shared" si="74"/>
        <v>20654</v>
      </c>
      <c r="BL11" s="13">
        <f t="shared" si="74"/>
        <v>21158</v>
      </c>
      <c r="BM11" s="13">
        <f t="shared" si="74"/>
        <v>24534</v>
      </c>
      <c r="BN11" s="13">
        <f t="shared" si="74"/>
        <v>24534</v>
      </c>
      <c r="BO11" s="13">
        <f t="shared" si="74"/>
        <v>24534</v>
      </c>
      <c r="BP11" s="13">
        <f t="shared" si="74"/>
        <v>24534</v>
      </c>
      <c r="BQ11" s="13">
        <f t="shared" si="74"/>
        <v>24534</v>
      </c>
      <c r="BR11" s="13">
        <f>SUM(BR12:BR13)</f>
        <v>24534</v>
      </c>
      <c r="BS11" s="13">
        <f t="shared" ref="BS11:BU11" si="75">SUM(BS12:BS13)</f>
        <v>24534</v>
      </c>
      <c r="BT11" s="13">
        <f t="shared" si="75"/>
        <v>24534</v>
      </c>
      <c r="BU11" s="13">
        <f t="shared" si="75"/>
        <v>24534</v>
      </c>
      <c r="BV11" s="13">
        <f t="shared" ref="BV11:CC11" si="76">SUM(BV12:BV13)</f>
        <v>24534</v>
      </c>
      <c r="BW11" s="13">
        <f t="shared" si="76"/>
        <v>24534</v>
      </c>
      <c r="BX11" s="13">
        <f t="shared" si="76"/>
        <v>24534</v>
      </c>
      <c r="BY11" s="13">
        <f t="shared" si="76"/>
        <v>24534</v>
      </c>
      <c r="BZ11" s="13">
        <f t="shared" si="76"/>
        <v>24534</v>
      </c>
      <c r="CA11" s="13">
        <f t="shared" si="76"/>
        <v>24534</v>
      </c>
      <c r="CB11" s="13">
        <f t="shared" si="76"/>
        <v>24534</v>
      </c>
      <c r="CC11" s="13">
        <f t="shared" si="76"/>
        <v>24534</v>
      </c>
      <c r="CD11" s="13">
        <f t="shared" ref="CD11:CG11" si="77">SUM(CD12:CD13)</f>
        <v>24534</v>
      </c>
      <c r="CE11" s="13">
        <f t="shared" si="77"/>
        <v>24534</v>
      </c>
      <c r="CF11" s="13">
        <f t="shared" si="77"/>
        <v>24534</v>
      </c>
      <c r="CG11" s="13">
        <f t="shared" si="77"/>
        <v>24534</v>
      </c>
      <c r="CH11" s="13">
        <f t="shared" ref="CH11:CK11" si="78">SUM(CH12:CH13)</f>
        <v>24534</v>
      </c>
      <c r="CI11" s="13">
        <f t="shared" si="78"/>
        <v>24534</v>
      </c>
      <c r="CJ11" s="13">
        <f t="shared" si="78"/>
        <v>24534</v>
      </c>
      <c r="CK11" s="13">
        <f t="shared" si="78"/>
        <v>24534</v>
      </c>
      <c r="CL11" s="13"/>
      <c r="CM11" s="92">
        <f t="shared" si="29"/>
        <v>96</v>
      </c>
      <c r="CN11" s="13">
        <f t="shared" si="30"/>
        <v>162</v>
      </c>
      <c r="CO11" s="92">
        <f t="shared" si="31"/>
        <v>1388</v>
      </c>
      <c r="CP11" s="13">
        <f t="shared" si="32"/>
        <v>1722</v>
      </c>
      <c r="CQ11" s="92">
        <f t="shared" si="33"/>
        <v>21910</v>
      </c>
      <c r="CR11" s="13">
        <f t="shared" si="34"/>
        <v>21272</v>
      </c>
      <c r="CS11" s="92">
        <f t="shared" si="35"/>
        <v>20657</v>
      </c>
      <c r="CT11" s="13">
        <f t="shared" si="36"/>
        <v>20105</v>
      </c>
      <c r="CU11" s="92">
        <f t="shared" si="37"/>
        <v>19595</v>
      </c>
      <c r="CV11" s="92">
        <f t="shared" si="38"/>
        <v>19609</v>
      </c>
      <c r="CW11" s="92">
        <f t="shared" si="39"/>
        <v>19673</v>
      </c>
      <c r="CX11" s="92">
        <f t="shared" si="40"/>
        <v>19831</v>
      </c>
      <c r="CY11" s="92">
        <f t="shared" si="41"/>
        <v>21203</v>
      </c>
      <c r="CZ11" s="92">
        <f t="shared" si="42"/>
        <v>21442</v>
      </c>
      <c r="DA11" s="92">
        <f t="shared" si="43"/>
        <v>20654</v>
      </c>
      <c r="DB11" s="13">
        <f t="shared" si="44"/>
        <v>24534</v>
      </c>
      <c r="DC11" s="92">
        <f t="shared" si="45"/>
        <v>24534</v>
      </c>
      <c r="DD11" s="92">
        <f t="shared" si="46"/>
        <v>24534</v>
      </c>
      <c r="DE11" s="92">
        <f t="shared" si="47"/>
        <v>24534</v>
      </c>
      <c r="DF11" s="92">
        <f t="shared" si="48"/>
        <v>24534</v>
      </c>
      <c r="DG11" s="92">
        <f t="shared" si="73"/>
        <v>24534</v>
      </c>
      <c r="DH11" s="92">
        <f t="shared" si="49"/>
        <v>24534</v>
      </c>
    </row>
    <row r="12" spans="1:112" hidden="1" outlineLevel="1" x14ac:dyDescent="0.25">
      <c r="A12" s="4" t="s">
        <v>149</v>
      </c>
      <c r="B12" s="302"/>
      <c r="C12" s="302"/>
      <c r="D12" s="302"/>
      <c r="E12" s="36">
        <v>0</v>
      </c>
      <c r="F12" s="302"/>
      <c r="G12" s="302"/>
      <c r="H12" s="302"/>
      <c r="I12" s="36">
        <v>0</v>
      </c>
      <c r="J12" s="36">
        <v>0</v>
      </c>
      <c r="K12" s="36">
        <v>0</v>
      </c>
      <c r="L12" s="36">
        <v>0</v>
      </c>
      <c r="M12" s="36">
        <v>0</v>
      </c>
      <c r="N12" s="36">
        <v>0</v>
      </c>
      <c r="O12" s="36">
        <v>0</v>
      </c>
      <c r="P12" s="36">
        <v>0</v>
      </c>
      <c r="Q12" s="36">
        <v>0</v>
      </c>
      <c r="R12" s="36">
        <v>0</v>
      </c>
      <c r="S12" s="36">
        <v>0</v>
      </c>
      <c r="T12" s="36">
        <v>1317</v>
      </c>
      <c r="U12" s="36">
        <v>17981</v>
      </c>
      <c r="V12" s="36">
        <v>18005</v>
      </c>
      <c r="W12" s="36">
        <v>18025</v>
      </c>
      <c r="X12" s="36">
        <v>18024</v>
      </c>
      <c r="Y12" s="36">
        <v>18026</v>
      </c>
      <c r="Z12" s="36">
        <v>18029</v>
      </c>
      <c r="AA12" s="36">
        <v>18043</v>
      </c>
      <c r="AB12" s="36">
        <v>18085</v>
      </c>
      <c r="AC12" s="36">
        <v>18122</v>
      </c>
      <c r="AD12" s="36">
        <v>18126</v>
      </c>
      <c r="AE12" s="36">
        <v>18129</v>
      </c>
      <c r="AF12" s="36">
        <v>18213</v>
      </c>
      <c r="AG12" s="36">
        <v>18221</v>
      </c>
      <c r="AH12" s="36">
        <v>18268</v>
      </c>
      <c r="AI12" s="36">
        <v>18263</v>
      </c>
      <c r="AJ12" s="36">
        <v>18304</v>
      </c>
      <c r="AK12" s="36">
        <v>18301</v>
      </c>
      <c r="AL12" s="36">
        <v>18333</v>
      </c>
      <c r="AM12" s="36">
        <v>18334</v>
      </c>
      <c r="AN12" s="36">
        <v>18338</v>
      </c>
      <c r="AO12" s="36">
        <v>18715</v>
      </c>
      <c r="AP12" s="36">
        <v>18811</v>
      </c>
      <c r="AQ12" s="36">
        <v>19029</v>
      </c>
      <c r="AR12" s="36">
        <v>19031</v>
      </c>
      <c r="AS12" s="36">
        <v>19050</v>
      </c>
      <c r="AT12" s="36">
        <v>19056</v>
      </c>
      <c r="AU12" s="36">
        <v>19219</v>
      </c>
      <c r="AV12" s="36">
        <v>19065</v>
      </c>
      <c r="AW12" s="36">
        <v>19197</v>
      </c>
      <c r="AX12" s="36">
        <v>19923</v>
      </c>
      <c r="AY12" s="36">
        <v>20229</v>
      </c>
      <c r="AZ12" s="36">
        <v>20268</v>
      </c>
      <c r="BA12" s="36">
        <v>20306</v>
      </c>
      <c r="BB12" s="36">
        <v>20649</v>
      </c>
      <c r="BC12" s="36">
        <v>20659</v>
      </c>
      <c r="BD12" s="36">
        <v>20668</v>
      </c>
      <c r="BE12" s="36">
        <v>20654</v>
      </c>
      <c r="BF12" s="36">
        <v>20654</v>
      </c>
      <c r="BG12" s="36">
        <v>20654</v>
      </c>
      <c r="BH12" s="36">
        <v>20654</v>
      </c>
      <c r="BI12" s="36">
        <v>20654</v>
      </c>
      <c r="BJ12" s="36">
        <v>20654</v>
      </c>
      <c r="BK12" s="36">
        <v>20654</v>
      </c>
      <c r="BL12" s="36">
        <v>21158</v>
      </c>
      <c r="BM12" s="36">
        <v>24534</v>
      </c>
      <c r="BN12" s="33">
        <f t="shared" ref="BN12:BQ12" si="79">BM12</f>
        <v>24534</v>
      </c>
      <c r="BO12" s="33">
        <f t="shared" si="79"/>
        <v>24534</v>
      </c>
      <c r="BP12" s="33">
        <f t="shared" si="79"/>
        <v>24534</v>
      </c>
      <c r="BQ12" s="33">
        <f t="shared" si="79"/>
        <v>24534</v>
      </c>
      <c r="BR12" s="33">
        <f>BQ12</f>
        <v>24534</v>
      </c>
      <c r="BS12" s="33">
        <f t="shared" ref="BS12" si="80">BR12</f>
        <v>24534</v>
      </c>
      <c r="BT12" s="33">
        <f t="shared" ref="BT12" si="81">BS12</f>
        <v>24534</v>
      </c>
      <c r="BU12" s="33">
        <f t="shared" ref="BU12" si="82">BT12</f>
        <v>24534</v>
      </c>
      <c r="BV12" s="33">
        <f t="shared" ref="BV12" si="83">BU12</f>
        <v>24534</v>
      </c>
      <c r="BW12" s="33">
        <f t="shared" ref="BW12" si="84">BV12</f>
        <v>24534</v>
      </c>
      <c r="BX12" s="33">
        <f t="shared" ref="BX12" si="85">BW12</f>
        <v>24534</v>
      </c>
      <c r="BY12" s="33">
        <f t="shared" ref="BY12" si="86">BX12</f>
        <v>24534</v>
      </c>
      <c r="BZ12" s="33">
        <f t="shared" ref="BZ12" si="87">BY12</f>
        <v>24534</v>
      </c>
      <c r="CA12" s="33">
        <f t="shared" ref="CA12" si="88">BZ12</f>
        <v>24534</v>
      </c>
      <c r="CB12" s="33">
        <f t="shared" ref="CB12" si="89">CA12</f>
        <v>24534</v>
      </c>
      <c r="CC12" s="33">
        <f t="shared" ref="CC12" si="90">CB12</f>
        <v>24534</v>
      </c>
      <c r="CD12" s="33">
        <f t="shared" ref="CD12" si="91">CC12</f>
        <v>24534</v>
      </c>
      <c r="CE12" s="33">
        <f t="shared" ref="CE12" si="92">CD12</f>
        <v>24534</v>
      </c>
      <c r="CF12" s="33">
        <f t="shared" ref="CF12" si="93">CE12</f>
        <v>24534</v>
      </c>
      <c r="CG12" s="33">
        <f t="shared" ref="CG12" si="94">CF12</f>
        <v>24534</v>
      </c>
      <c r="CH12" s="33">
        <f t="shared" ref="CH12" si="95">CG12</f>
        <v>24534</v>
      </c>
      <c r="CI12" s="33">
        <f t="shared" ref="CI12" si="96">CH12</f>
        <v>24534</v>
      </c>
      <c r="CJ12" s="33">
        <f t="shared" ref="CJ12" si="97">CI12</f>
        <v>24534</v>
      </c>
      <c r="CK12" s="33">
        <f t="shared" ref="CK12" si="98">CJ12</f>
        <v>24534</v>
      </c>
      <c r="CL12" s="13"/>
      <c r="CM12" s="92">
        <f t="shared" si="29"/>
        <v>0</v>
      </c>
      <c r="CN12" s="13">
        <f t="shared" si="30"/>
        <v>0</v>
      </c>
      <c r="CO12" s="92">
        <f t="shared" si="31"/>
        <v>0</v>
      </c>
      <c r="CP12" s="13">
        <f t="shared" si="32"/>
        <v>0</v>
      </c>
      <c r="CQ12" s="92">
        <f t="shared" si="33"/>
        <v>17981</v>
      </c>
      <c r="CR12" s="13">
        <f t="shared" si="34"/>
        <v>18026</v>
      </c>
      <c r="CS12" s="92">
        <f t="shared" si="35"/>
        <v>18122</v>
      </c>
      <c r="CT12" s="13">
        <f t="shared" si="36"/>
        <v>18221</v>
      </c>
      <c r="CU12" s="92">
        <f t="shared" si="37"/>
        <v>18301</v>
      </c>
      <c r="CV12" s="92">
        <f t="shared" si="38"/>
        <v>18715</v>
      </c>
      <c r="CW12" s="92">
        <f t="shared" si="39"/>
        <v>19050</v>
      </c>
      <c r="CX12" s="92">
        <f t="shared" si="40"/>
        <v>19197</v>
      </c>
      <c r="CY12" s="92">
        <f t="shared" si="41"/>
        <v>20306</v>
      </c>
      <c r="CZ12" s="92">
        <f t="shared" si="42"/>
        <v>20654</v>
      </c>
      <c r="DA12" s="92">
        <f t="shared" si="43"/>
        <v>20654</v>
      </c>
      <c r="DB12" s="13">
        <f t="shared" si="44"/>
        <v>24534</v>
      </c>
      <c r="DC12" s="92">
        <f t="shared" si="45"/>
        <v>24534</v>
      </c>
      <c r="DD12" s="92">
        <f t="shared" si="46"/>
        <v>24534</v>
      </c>
      <c r="DE12" s="92">
        <f t="shared" si="47"/>
        <v>24534</v>
      </c>
      <c r="DF12" s="92">
        <f t="shared" si="48"/>
        <v>24534</v>
      </c>
      <c r="DG12" s="92">
        <f t="shared" si="73"/>
        <v>24534</v>
      </c>
      <c r="DH12" s="92">
        <f t="shared" si="49"/>
        <v>24534</v>
      </c>
    </row>
    <row r="13" spans="1:112" hidden="1" outlineLevel="1" x14ac:dyDescent="0.25">
      <c r="A13" s="4" t="s">
        <v>150</v>
      </c>
      <c r="B13" s="302"/>
      <c r="C13" s="302"/>
      <c r="D13" s="302"/>
      <c r="E13" s="36">
        <v>0</v>
      </c>
      <c r="F13" s="302"/>
      <c r="G13" s="302"/>
      <c r="H13" s="302"/>
      <c r="I13" s="36">
        <v>0</v>
      </c>
      <c r="J13" s="36">
        <v>0</v>
      </c>
      <c r="K13" s="36">
        <v>0</v>
      </c>
      <c r="L13" s="36">
        <v>0</v>
      </c>
      <c r="M13" s="36">
        <v>0</v>
      </c>
      <c r="N13" s="36">
        <v>0</v>
      </c>
      <c r="O13" s="36">
        <v>0</v>
      </c>
      <c r="P13" s="36">
        <v>0</v>
      </c>
      <c r="Q13" s="36">
        <v>0</v>
      </c>
      <c r="R13" s="36">
        <v>0</v>
      </c>
      <c r="S13" s="36">
        <v>0</v>
      </c>
      <c r="T13" s="36">
        <v>2612</v>
      </c>
      <c r="U13" s="36">
        <v>3929</v>
      </c>
      <c r="V13" s="36">
        <v>3774</v>
      </c>
      <c r="W13" s="36">
        <v>3605</v>
      </c>
      <c r="X13" s="36">
        <v>3437</v>
      </c>
      <c r="Y13" s="36">
        <v>3246</v>
      </c>
      <c r="Z13" s="36">
        <v>3067</v>
      </c>
      <c r="AA13" s="36">
        <v>2879</v>
      </c>
      <c r="AB13" s="36">
        <v>2702</v>
      </c>
      <c r="AC13" s="36">
        <v>2535</v>
      </c>
      <c r="AD13" s="36">
        <v>2360</v>
      </c>
      <c r="AE13" s="36">
        <v>2186</v>
      </c>
      <c r="AF13" s="36">
        <v>2050</v>
      </c>
      <c r="AG13" s="36">
        <v>1884</v>
      </c>
      <c r="AH13" s="36">
        <v>1735</v>
      </c>
      <c r="AI13" s="36">
        <v>1573</v>
      </c>
      <c r="AJ13" s="36">
        <v>1451</v>
      </c>
      <c r="AK13" s="36">
        <v>1294</v>
      </c>
      <c r="AL13" s="36">
        <v>1150</v>
      </c>
      <c r="AM13" s="36">
        <v>994</v>
      </c>
      <c r="AN13" s="36">
        <v>853</v>
      </c>
      <c r="AO13" s="36">
        <v>894</v>
      </c>
      <c r="AP13" s="36">
        <v>838</v>
      </c>
      <c r="AQ13" s="36">
        <v>859</v>
      </c>
      <c r="AR13" s="36">
        <v>744</v>
      </c>
      <c r="AS13" s="36">
        <v>623</v>
      </c>
      <c r="AT13" s="36">
        <v>505</v>
      </c>
      <c r="AU13" s="36">
        <v>514</v>
      </c>
      <c r="AV13" s="36">
        <v>365</v>
      </c>
      <c r="AW13" s="36">
        <v>634</v>
      </c>
      <c r="AX13" s="36">
        <v>910</v>
      </c>
      <c r="AY13" s="36">
        <v>965</v>
      </c>
      <c r="AZ13" s="36">
        <v>875</v>
      </c>
      <c r="BA13" s="36">
        <v>897</v>
      </c>
      <c r="BB13" s="36">
        <v>949</v>
      </c>
      <c r="BC13" s="36">
        <v>856</v>
      </c>
      <c r="BD13" s="36">
        <v>813</v>
      </c>
      <c r="BE13" s="36">
        <v>788</v>
      </c>
      <c r="BF13" s="36">
        <v>0</v>
      </c>
      <c r="BG13" s="36">
        <v>0</v>
      </c>
      <c r="BH13" s="36">
        <v>0</v>
      </c>
      <c r="BI13" s="36">
        <v>0</v>
      </c>
      <c r="BJ13" s="36">
        <v>0</v>
      </c>
      <c r="BK13" s="36">
        <v>0</v>
      </c>
      <c r="BL13" s="36">
        <v>0</v>
      </c>
      <c r="BM13" s="36">
        <v>0</v>
      </c>
      <c r="BN13" s="13">
        <f>BM13-'Cash Flow Statement'!BN33</f>
        <v>0</v>
      </c>
      <c r="BO13" s="13">
        <f>BN13-'Cash Flow Statement'!BO33</f>
        <v>0</v>
      </c>
      <c r="BP13" s="13">
        <f>BO13-'Cash Flow Statement'!BP33</f>
        <v>0</v>
      </c>
      <c r="BQ13" s="13">
        <f>BP13-'Cash Flow Statement'!BQ33</f>
        <v>0</v>
      </c>
      <c r="BR13" s="13">
        <f>BQ13-'Cash Flow Statement'!BR33</f>
        <v>0</v>
      </c>
      <c r="BS13" s="13">
        <f>BR13-'Cash Flow Statement'!BS33</f>
        <v>0</v>
      </c>
      <c r="BT13" s="13">
        <f>BS13-'Cash Flow Statement'!BT33</f>
        <v>0</v>
      </c>
      <c r="BU13" s="13">
        <f>BT13-'Cash Flow Statement'!BU33</f>
        <v>0</v>
      </c>
      <c r="BV13" s="13">
        <f>BU13-'Cash Flow Statement'!BV33</f>
        <v>0</v>
      </c>
      <c r="BW13" s="13">
        <f>BV13-'Cash Flow Statement'!BW33</f>
        <v>0</v>
      </c>
      <c r="BX13" s="13">
        <f>BW13-'Cash Flow Statement'!BX33</f>
        <v>0</v>
      </c>
      <c r="BY13" s="13">
        <f>BX13-'Cash Flow Statement'!BY33</f>
        <v>0</v>
      </c>
      <c r="BZ13" s="13">
        <f>BY13-'Cash Flow Statement'!BZ33</f>
        <v>0</v>
      </c>
      <c r="CA13" s="13">
        <f>BZ13-'Cash Flow Statement'!CA33</f>
        <v>0</v>
      </c>
      <c r="CB13" s="13">
        <f>CA13-'Cash Flow Statement'!CB33</f>
        <v>0</v>
      </c>
      <c r="CC13" s="13">
        <f>CB13-'Cash Flow Statement'!CC33</f>
        <v>0</v>
      </c>
      <c r="CD13" s="13">
        <f>CC13-'Cash Flow Statement'!CD33</f>
        <v>0</v>
      </c>
      <c r="CE13" s="13">
        <f>CD13-'Cash Flow Statement'!CE33</f>
        <v>0</v>
      </c>
      <c r="CF13" s="13">
        <f>CE13-'Cash Flow Statement'!CF33</f>
        <v>0</v>
      </c>
      <c r="CG13" s="13">
        <f>CF13-'Cash Flow Statement'!CG33</f>
        <v>0</v>
      </c>
      <c r="CH13" s="13">
        <f>CG13-'Cash Flow Statement'!CH33</f>
        <v>0</v>
      </c>
      <c r="CI13" s="13">
        <f>CH13-'Cash Flow Statement'!CI33</f>
        <v>0</v>
      </c>
      <c r="CJ13" s="13">
        <f>CI13-'Cash Flow Statement'!CJ33</f>
        <v>0</v>
      </c>
      <c r="CK13" s="13">
        <f>CJ13-'Cash Flow Statement'!CK33</f>
        <v>0</v>
      </c>
      <c r="CL13" s="13"/>
      <c r="CM13" s="92">
        <f t="shared" si="29"/>
        <v>0</v>
      </c>
      <c r="CN13" s="13">
        <f t="shared" si="30"/>
        <v>0</v>
      </c>
      <c r="CO13" s="92">
        <f t="shared" si="31"/>
        <v>0</v>
      </c>
      <c r="CP13" s="13">
        <f t="shared" si="32"/>
        <v>0</v>
      </c>
      <c r="CQ13" s="92">
        <f t="shared" si="33"/>
        <v>3929</v>
      </c>
      <c r="CR13" s="13">
        <f t="shared" si="34"/>
        <v>3246</v>
      </c>
      <c r="CS13" s="92">
        <f t="shared" si="35"/>
        <v>2535</v>
      </c>
      <c r="CT13" s="13">
        <f t="shared" si="36"/>
        <v>1884</v>
      </c>
      <c r="CU13" s="92">
        <f t="shared" si="37"/>
        <v>1294</v>
      </c>
      <c r="CV13" s="92">
        <f t="shared" si="38"/>
        <v>894</v>
      </c>
      <c r="CW13" s="92">
        <f t="shared" si="39"/>
        <v>623</v>
      </c>
      <c r="CX13" s="92">
        <f t="shared" si="40"/>
        <v>634</v>
      </c>
      <c r="CY13" s="92">
        <f t="shared" si="41"/>
        <v>897</v>
      </c>
      <c r="CZ13" s="92">
        <f t="shared" si="42"/>
        <v>788</v>
      </c>
      <c r="DA13" s="92">
        <f t="shared" si="43"/>
        <v>0</v>
      </c>
      <c r="DB13" s="13">
        <f t="shared" si="44"/>
        <v>0</v>
      </c>
      <c r="DC13" s="92">
        <f t="shared" si="45"/>
        <v>0</v>
      </c>
      <c r="DD13" s="92">
        <f t="shared" si="46"/>
        <v>0</v>
      </c>
      <c r="DE13" s="92">
        <f t="shared" si="47"/>
        <v>0</v>
      </c>
      <c r="DF13" s="92">
        <f t="shared" si="48"/>
        <v>0</v>
      </c>
      <c r="DG13" s="92">
        <f t="shared" si="73"/>
        <v>0</v>
      </c>
      <c r="DH13" s="92">
        <f t="shared" si="49"/>
        <v>0</v>
      </c>
    </row>
    <row r="14" spans="1:112" collapsed="1" x14ac:dyDescent="0.25">
      <c r="A14" s="37" t="s">
        <v>169</v>
      </c>
      <c r="B14" s="302"/>
      <c r="C14" s="302"/>
      <c r="D14" s="302"/>
      <c r="E14" s="36">
        <v>0</v>
      </c>
      <c r="F14" s="302"/>
      <c r="G14" s="302"/>
      <c r="H14" s="302"/>
      <c r="I14" s="36">
        <v>0</v>
      </c>
      <c r="J14" s="36">
        <v>0</v>
      </c>
      <c r="K14" s="36">
        <v>0</v>
      </c>
      <c r="L14" s="36">
        <v>0</v>
      </c>
      <c r="M14" s="36">
        <v>0</v>
      </c>
      <c r="N14" s="36">
        <v>0</v>
      </c>
      <c r="O14" s="36">
        <v>0</v>
      </c>
      <c r="P14" s="36">
        <v>0</v>
      </c>
      <c r="Q14" s="36">
        <v>0</v>
      </c>
      <c r="R14" s="36">
        <v>0</v>
      </c>
      <c r="S14" s="36">
        <v>0</v>
      </c>
      <c r="T14" s="36">
        <v>0</v>
      </c>
      <c r="U14" s="36">
        <v>0</v>
      </c>
      <c r="V14" s="36">
        <v>0</v>
      </c>
      <c r="W14" s="36">
        <v>0</v>
      </c>
      <c r="X14" s="36">
        <v>0</v>
      </c>
      <c r="Y14" s="36">
        <v>0</v>
      </c>
      <c r="Z14" s="36">
        <v>0</v>
      </c>
      <c r="AA14" s="36">
        <v>0</v>
      </c>
      <c r="AB14" s="36">
        <v>0</v>
      </c>
      <c r="AC14" s="36">
        <v>0</v>
      </c>
      <c r="AD14" s="36">
        <v>0</v>
      </c>
      <c r="AE14" s="36">
        <v>0</v>
      </c>
      <c r="AF14" s="36">
        <v>0</v>
      </c>
      <c r="AG14" s="36">
        <v>0</v>
      </c>
      <c r="AH14" s="36">
        <v>0</v>
      </c>
      <c r="AI14" s="36">
        <v>0</v>
      </c>
      <c r="AJ14" s="36">
        <v>0</v>
      </c>
      <c r="AK14" s="36">
        <v>0</v>
      </c>
      <c r="AL14" s="36">
        <v>0</v>
      </c>
      <c r="AM14" s="36">
        <v>0</v>
      </c>
      <c r="AN14" s="36">
        <v>0</v>
      </c>
      <c r="AO14" s="36">
        <v>0</v>
      </c>
      <c r="AP14" s="36">
        <v>0</v>
      </c>
      <c r="AQ14" s="36">
        <v>0</v>
      </c>
      <c r="AR14" s="36">
        <v>6164</v>
      </c>
      <c r="AS14" s="36">
        <v>6234</v>
      </c>
      <c r="AT14" s="36">
        <v>6342</v>
      </c>
      <c r="AU14" s="36">
        <v>6393</v>
      </c>
      <c r="AV14" s="36">
        <v>6758</v>
      </c>
      <c r="AW14" s="36">
        <v>6775</v>
      </c>
      <c r="AX14" s="36">
        <v>6775</v>
      </c>
      <c r="AY14" s="36">
        <v>6536</v>
      </c>
      <c r="AZ14" s="36">
        <v>6528</v>
      </c>
      <c r="BA14" s="36">
        <v>6201</v>
      </c>
      <c r="BB14" s="36">
        <v>6167</v>
      </c>
      <c r="BC14" s="36">
        <v>6208</v>
      </c>
      <c r="BD14" s="36">
        <v>6142</v>
      </c>
      <c r="BE14" s="36">
        <v>6141</v>
      </c>
      <c r="BF14" s="36">
        <v>6218</v>
      </c>
      <c r="BG14" s="36">
        <v>6207</v>
      </c>
      <c r="BH14" s="36">
        <v>6071</v>
      </c>
      <c r="BI14" s="36">
        <v>6070</v>
      </c>
      <c r="BJ14" s="36">
        <v>6168</v>
      </c>
      <c r="BK14" s="36">
        <v>21988</v>
      </c>
      <c r="BL14" s="36">
        <v>25074</v>
      </c>
      <c r="BM14" s="36">
        <v>27524</v>
      </c>
      <c r="BN14" s="33">
        <f t="shared" ref="BN14:BQ14" si="99">BM14</f>
        <v>27524</v>
      </c>
      <c r="BO14" s="33">
        <f t="shared" si="99"/>
        <v>27524</v>
      </c>
      <c r="BP14" s="33">
        <f t="shared" si="99"/>
        <v>27524</v>
      </c>
      <c r="BQ14" s="33">
        <f t="shared" si="99"/>
        <v>27524</v>
      </c>
      <c r="BR14" s="33">
        <f>BQ14</f>
        <v>27524</v>
      </c>
      <c r="BS14" s="33">
        <f t="shared" ref="BS14" si="100">BR14</f>
        <v>27524</v>
      </c>
      <c r="BT14" s="33">
        <f t="shared" ref="BT14" si="101">BS14</f>
        <v>27524</v>
      </c>
      <c r="BU14" s="33">
        <f t="shared" ref="BU14" si="102">BT14</f>
        <v>27524</v>
      </c>
      <c r="BV14" s="33">
        <f t="shared" ref="BV14" si="103">BU14</f>
        <v>27524</v>
      </c>
      <c r="BW14" s="33">
        <f t="shared" ref="BW14" si="104">BV14</f>
        <v>27524</v>
      </c>
      <c r="BX14" s="33">
        <f t="shared" ref="BX14" si="105">BW14</f>
        <v>27524</v>
      </c>
      <c r="BY14" s="33">
        <f t="shared" ref="BY14" si="106">BX14</f>
        <v>27524</v>
      </c>
      <c r="BZ14" s="33">
        <f t="shared" ref="BZ14" si="107">BY14</f>
        <v>27524</v>
      </c>
      <c r="CA14" s="33">
        <f t="shared" ref="CA14" si="108">BZ14</f>
        <v>27524</v>
      </c>
      <c r="CB14" s="33">
        <f t="shared" ref="CB14" si="109">CA14</f>
        <v>27524</v>
      </c>
      <c r="CC14" s="33">
        <f t="shared" ref="CC14" si="110">CB14</f>
        <v>27524</v>
      </c>
      <c r="CD14" s="33">
        <f t="shared" ref="CD14" si="111">CC14</f>
        <v>27524</v>
      </c>
      <c r="CE14" s="33">
        <f t="shared" ref="CE14" si="112">CD14</f>
        <v>27524</v>
      </c>
      <c r="CF14" s="33">
        <f t="shared" ref="CF14" si="113">CE14</f>
        <v>27524</v>
      </c>
      <c r="CG14" s="33">
        <f t="shared" ref="CG14" si="114">CF14</f>
        <v>27524</v>
      </c>
      <c r="CH14" s="33">
        <f t="shared" ref="CH14" si="115">CG14</f>
        <v>27524</v>
      </c>
      <c r="CI14" s="33">
        <f t="shared" ref="CI14" si="116">CH14</f>
        <v>27524</v>
      </c>
      <c r="CJ14" s="33">
        <f t="shared" ref="CJ14" si="117">CI14</f>
        <v>27524</v>
      </c>
      <c r="CK14" s="33">
        <f t="shared" ref="CK14" si="118">CJ14</f>
        <v>27524</v>
      </c>
      <c r="CL14" s="13"/>
      <c r="CM14" s="92">
        <f t="shared" si="29"/>
        <v>0</v>
      </c>
      <c r="CN14" s="13">
        <f t="shared" si="30"/>
        <v>0</v>
      </c>
      <c r="CO14" s="92">
        <f t="shared" si="31"/>
        <v>0</v>
      </c>
      <c r="CP14" s="13">
        <f t="shared" si="32"/>
        <v>0</v>
      </c>
      <c r="CQ14" s="92">
        <f t="shared" si="33"/>
        <v>0</v>
      </c>
      <c r="CR14" s="13">
        <f t="shared" si="34"/>
        <v>0</v>
      </c>
      <c r="CS14" s="92">
        <f t="shared" si="35"/>
        <v>0</v>
      </c>
      <c r="CT14" s="13">
        <f t="shared" si="36"/>
        <v>0</v>
      </c>
      <c r="CU14" s="92">
        <f t="shared" si="37"/>
        <v>0</v>
      </c>
      <c r="CV14" s="92">
        <f t="shared" si="38"/>
        <v>0</v>
      </c>
      <c r="CW14" s="92">
        <f t="shared" si="39"/>
        <v>6234</v>
      </c>
      <c r="CX14" s="92">
        <f t="shared" si="40"/>
        <v>6775</v>
      </c>
      <c r="CY14" s="92">
        <f t="shared" si="41"/>
        <v>6201</v>
      </c>
      <c r="CZ14" s="92">
        <f t="shared" si="42"/>
        <v>6141</v>
      </c>
      <c r="DA14" s="92">
        <f t="shared" si="43"/>
        <v>6070</v>
      </c>
      <c r="DB14" s="13">
        <f t="shared" si="44"/>
        <v>27524</v>
      </c>
      <c r="DC14" s="92">
        <f t="shared" si="45"/>
        <v>27524</v>
      </c>
      <c r="DD14" s="92">
        <f t="shared" si="46"/>
        <v>27524</v>
      </c>
      <c r="DE14" s="92">
        <f t="shared" si="47"/>
        <v>27524</v>
      </c>
      <c r="DF14" s="92">
        <f t="shared" si="48"/>
        <v>27524</v>
      </c>
      <c r="DG14" s="92">
        <f t="shared" si="73"/>
        <v>27524</v>
      </c>
      <c r="DH14" s="92">
        <f t="shared" si="49"/>
        <v>27524</v>
      </c>
    </row>
    <row r="15" spans="1:112" x14ac:dyDescent="0.25">
      <c r="A15" s="1" t="s">
        <v>151</v>
      </c>
      <c r="B15" s="302"/>
      <c r="C15" s="302"/>
      <c r="D15" s="302"/>
      <c r="E15" s="36">
        <v>74</v>
      </c>
      <c r="F15" s="302"/>
      <c r="G15" s="302"/>
      <c r="H15" s="302"/>
      <c r="I15" s="36">
        <v>90</v>
      </c>
      <c r="J15" s="36">
        <v>121</v>
      </c>
      <c r="K15" s="36">
        <v>47</v>
      </c>
      <c r="L15" s="36">
        <v>41</v>
      </c>
      <c r="M15" s="36">
        <v>57</v>
      </c>
      <c r="N15" s="36">
        <v>87</v>
      </c>
      <c r="O15" s="36">
        <v>95</v>
      </c>
      <c r="P15" s="36">
        <v>90</v>
      </c>
      <c r="Q15" s="36">
        <v>221</v>
      </c>
      <c r="R15" s="36">
        <v>346</v>
      </c>
      <c r="S15" s="36">
        <v>377</v>
      </c>
      <c r="T15" s="36">
        <v>469</v>
      </c>
      <c r="U15" s="36">
        <v>699</v>
      </c>
      <c r="V15" s="36">
        <v>763</v>
      </c>
      <c r="W15" s="36">
        <v>691</v>
      </c>
      <c r="X15" s="36">
        <v>844</v>
      </c>
      <c r="Y15" s="36">
        <v>796</v>
      </c>
      <c r="Z15" s="36">
        <v>886</v>
      </c>
      <c r="AA15" s="36">
        <v>935</v>
      </c>
      <c r="AB15" s="36">
        <v>990</v>
      </c>
      <c r="AC15" s="36">
        <v>1312</v>
      </c>
      <c r="AD15" s="36">
        <v>1836</v>
      </c>
      <c r="AE15" s="36">
        <v>2096</v>
      </c>
      <c r="AF15" s="36">
        <v>2374</v>
      </c>
      <c r="AG15" s="36">
        <v>2135</v>
      </c>
      <c r="AH15" s="36">
        <v>2319</v>
      </c>
      <c r="AI15" s="36">
        <v>2265</v>
      </c>
      <c r="AJ15" s="36">
        <v>2438</v>
      </c>
      <c r="AK15" s="36">
        <v>2576</v>
      </c>
      <c r="AL15" s="36">
        <v>2602</v>
      </c>
      <c r="AM15" s="36">
        <v>2446</v>
      </c>
      <c r="AN15" s="36">
        <v>2461</v>
      </c>
      <c r="AO15" s="36">
        <v>2759</v>
      </c>
      <c r="AP15" s="36">
        <v>2887</v>
      </c>
      <c r="AQ15" s="36">
        <v>3238</v>
      </c>
      <c r="AR15" s="36">
        <v>2969</v>
      </c>
      <c r="AS15" s="36">
        <v>2758</v>
      </c>
      <c r="AT15" s="36">
        <v>2376</v>
      </c>
      <c r="AU15" s="36">
        <v>2352</v>
      </c>
      <c r="AV15" s="36">
        <v>3187</v>
      </c>
      <c r="AW15" s="36">
        <v>2751</v>
      </c>
      <c r="AX15" s="36">
        <v>3522</v>
      </c>
      <c r="AY15" s="36">
        <v>4344</v>
      </c>
      <c r="AZ15" s="36">
        <v>5529</v>
      </c>
      <c r="BA15" s="36">
        <v>6583</v>
      </c>
      <c r="BB15" s="36">
        <v>7188</v>
      </c>
      <c r="BC15" s="36">
        <v>8501</v>
      </c>
      <c r="BD15" s="36">
        <v>5468</v>
      </c>
      <c r="BE15" s="36">
        <v>6794</v>
      </c>
      <c r="BF15" s="36">
        <v>8179</v>
      </c>
      <c r="BG15" s="36">
        <v>9929</v>
      </c>
      <c r="BH15" s="36">
        <v>11642</v>
      </c>
      <c r="BI15" s="36">
        <v>13017</v>
      </c>
      <c r="BJ15" s="36">
        <v>14092</v>
      </c>
      <c r="BK15" s="36">
        <v>15788</v>
      </c>
      <c r="BL15" s="36">
        <v>6852</v>
      </c>
      <c r="BM15" s="36">
        <v>8437</v>
      </c>
      <c r="BN15" s="13">
        <f t="shared" ref="BN15:BQ15" si="119">SUM(BN9,BN10,BN11,BN14)*BN46</f>
        <v>9228.668564381529</v>
      </c>
      <c r="BO15" s="13">
        <f t="shared" si="119"/>
        <v>10027.86815640772</v>
      </c>
      <c r="BP15" s="13">
        <f t="shared" si="119"/>
        <v>10821.343589226068</v>
      </c>
      <c r="BQ15" s="13">
        <f t="shared" si="119"/>
        <v>11621.316520943215</v>
      </c>
      <c r="BR15" s="13">
        <f>SUM(BR9,BR10,BR11,BR14)*BR46</f>
        <v>12475.567095730872</v>
      </c>
      <c r="BS15" s="13">
        <f t="shared" ref="BS15:BU15" si="120">SUM(BS9,BS10,BS11,BS14)*BS46</f>
        <v>13337.944031705067</v>
      </c>
      <c r="BT15" s="13">
        <f t="shared" si="120"/>
        <v>14194.144309272604</v>
      </c>
      <c r="BU15" s="13">
        <f t="shared" si="120"/>
        <v>15057.355718036586</v>
      </c>
      <c r="BV15" s="13">
        <f t="shared" ref="BV15:CC15" si="121">SUM(BV9,BV10,BV11,BV14)*BV46</f>
        <v>15936.479171726465</v>
      </c>
      <c r="BW15" s="13">
        <f t="shared" si="121"/>
        <v>16823.965598673949</v>
      </c>
      <c r="BX15" s="13">
        <f t="shared" si="121"/>
        <v>17705.09552387477</v>
      </c>
      <c r="BY15" s="13">
        <f t="shared" si="121"/>
        <v>18593.440720628932</v>
      </c>
      <c r="BZ15" s="13">
        <f t="shared" si="121"/>
        <v>19448.703480266169</v>
      </c>
      <c r="CA15" s="13">
        <f t="shared" si="121"/>
        <v>20312.102229856864</v>
      </c>
      <c r="CB15" s="13">
        <f t="shared" si="121"/>
        <v>21169.317002438787</v>
      </c>
      <c r="CC15" s="13">
        <f t="shared" si="121"/>
        <v>22033.551213569808</v>
      </c>
      <c r="CD15" s="13">
        <f t="shared" ref="CD15:CG15" si="122">SUM(CD9,CD10,CD11,CD14)*CD46</f>
        <v>22860.668073339475</v>
      </c>
      <c r="CE15" s="13">
        <f t="shared" si="122"/>
        <v>23695.653175220232</v>
      </c>
      <c r="CF15" s="13">
        <f t="shared" si="122"/>
        <v>24524.657809008873</v>
      </c>
      <c r="CG15" s="13">
        <f t="shared" si="122"/>
        <v>25360.450878169751</v>
      </c>
      <c r="CH15" s="13">
        <f t="shared" ref="CH15:CK15" si="123">SUM(CH9,CH10,CH11,CH14)*CH46</f>
        <v>26175.760901001591</v>
      </c>
      <c r="CI15" s="13">
        <f t="shared" si="123"/>
        <v>26998.826849225909</v>
      </c>
      <c r="CJ15" s="13">
        <f t="shared" si="123"/>
        <v>27815.997698687424</v>
      </c>
      <c r="CK15" s="13">
        <f t="shared" si="123"/>
        <v>28639.860080709248</v>
      </c>
      <c r="CL15" s="13"/>
      <c r="CM15" s="92">
        <f t="shared" si="29"/>
        <v>74</v>
      </c>
      <c r="CN15" s="13">
        <f t="shared" si="30"/>
        <v>90</v>
      </c>
      <c r="CO15" s="92">
        <f t="shared" si="31"/>
        <v>57</v>
      </c>
      <c r="CP15" s="13">
        <f t="shared" si="32"/>
        <v>221</v>
      </c>
      <c r="CQ15" s="92">
        <f t="shared" si="33"/>
        <v>699</v>
      </c>
      <c r="CR15" s="13">
        <f t="shared" si="34"/>
        <v>796</v>
      </c>
      <c r="CS15" s="92">
        <f t="shared" si="35"/>
        <v>1312</v>
      </c>
      <c r="CT15" s="13">
        <f t="shared" si="36"/>
        <v>2135</v>
      </c>
      <c r="CU15" s="92">
        <f t="shared" si="37"/>
        <v>2576</v>
      </c>
      <c r="CV15" s="92">
        <f t="shared" si="38"/>
        <v>2759</v>
      </c>
      <c r="CW15" s="92">
        <f t="shared" si="39"/>
        <v>2758</v>
      </c>
      <c r="CX15" s="92">
        <f t="shared" si="40"/>
        <v>2751</v>
      </c>
      <c r="CY15" s="92">
        <f t="shared" si="41"/>
        <v>6583</v>
      </c>
      <c r="CZ15" s="92">
        <f t="shared" si="42"/>
        <v>6794</v>
      </c>
      <c r="DA15" s="92">
        <f t="shared" si="43"/>
        <v>13017</v>
      </c>
      <c r="DB15" s="13">
        <f t="shared" si="44"/>
        <v>8437</v>
      </c>
      <c r="DC15" s="92">
        <f t="shared" si="45"/>
        <v>11621.316520943215</v>
      </c>
      <c r="DD15" s="92">
        <f t="shared" si="46"/>
        <v>15057.355718036586</v>
      </c>
      <c r="DE15" s="92">
        <f t="shared" si="47"/>
        <v>18593.440720628932</v>
      </c>
      <c r="DF15" s="92">
        <f t="shared" si="48"/>
        <v>22033.551213569808</v>
      </c>
      <c r="DG15" s="92">
        <f t="shared" si="73"/>
        <v>25360.450878169751</v>
      </c>
      <c r="DH15" s="92">
        <f t="shared" si="49"/>
        <v>28639.860080709248</v>
      </c>
    </row>
    <row r="16" spans="1:112" ht="14.5" x14ac:dyDescent="0.55000000000000004">
      <c r="A16" s="7" t="s">
        <v>152</v>
      </c>
      <c r="B16" s="317"/>
      <c r="C16" s="317"/>
      <c r="D16" s="317"/>
      <c r="E16" s="18">
        <f t="shared" ref="E16:BM16" si="124">E7+SUM(E9:E11)+SUM(E14:E15)</f>
        <v>2990</v>
      </c>
      <c r="F16" s="317"/>
      <c r="G16" s="317"/>
      <c r="H16" s="317"/>
      <c r="I16" s="18">
        <f t="shared" si="124"/>
        <v>6331</v>
      </c>
      <c r="J16" s="18">
        <f t="shared" si="124"/>
        <v>6859</v>
      </c>
      <c r="K16" s="18">
        <f t="shared" si="124"/>
        <v>14928</v>
      </c>
      <c r="L16" s="18">
        <f t="shared" si="124"/>
        <v>16038</v>
      </c>
      <c r="M16" s="18">
        <f t="shared" si="124"/>
        <v>15103</v>
      </c>
      <c r="N16" s="18">
        <f t="shared" si="124"/>
        <v>15163</v>
      </c>
      <c r="O16" s="18">
        <f t="shared" si="124"/>
        <v>15724</v>
      </c>
      <c r="P16" s="18">
        <f t="shared" si="124"/>
        <v>14933</v>
      </c>
      <c r="Q16" s="18">
        <f t="shared" si="124"/>
        <v>17895</v>
      </c>
      <c r="R16" s="18">
        <f t="shared" si="124"/>
        <v>19010</v>
      </c>
      <c r="S16" s="18">
        <f t="shared" si="124"/>
        <v>20776</v>
      </c>
      <c r="T16" s="18">
        <f t="shared" si="124"/>
        <v>24033</v>
      </c>
      <c r="U16" s="18">
        <f t="shared" si="124"/>
        <v>39966</v>
      </c>
      <c r="V16" s="18">
        <f t="shared" si="124"/>
        <v>41713</v>
      </c>
      <c r="W16" s="18">
        <f t="shared" si="124"/>
        <v>43870</v>
      </c>
      <c r="X16" s="18">
        <f t="shared" si="124"/>
        <v>46183</v>
      </c>
      <c r="Y16" s="18">
        <f t="shared" si="124"/>
        <v>49407</v>
      </c>
      <c r="Z16" s="18">
        <f t="shared" si="124"/>
        <v>52262</v>
      </c>
      <c r="AA16" s="18">
        <f t="shared" si="124"/>
        <v>55968</v>
      </c>
      <c r="AB16" s="18">
        <f t="shared" si="124"/>
        <v>60007</v>
      </c>
      <c r="AC16" s="18">
        <f t="shared" si="124"/>
        <v>64961</v>
      </c>
      <c r="AD16" s="18">
        <f t="shared" si="124"/>
        <v>68714</v>
      </c>
      <c r="AE16" s="18">
        <f t="shared" si="124"/>
        <v>73843</v>
      </c>
      <c r="AF16" s="18">
        <f t="shared" si="124"/>
        <v>78998</v>
      </c>
      <c r="AG16" s="18">
        <f t="shared" si="124"/>
        <v>84524</v>
      </c>
      <c r="AH16" s="18">
        <f t="shared" si="124"/>
        <v>88945</v>
      </c>
      <c r="AI16" s="18">
        <f t="shared" si="124"/>
        <v>90291</v>
      </c>
      <c r="AJ16" s="18">
        <f t="shared" si="124"/>
        <v>92452</v>
      </c>
      <c r="AK16" s="18">
        <f t="shared" si="124"/>
        <v>97334</v>
      </c>
      <c r="AL16" s="18">
        <f t="shared" si="124"/>
        <v>109477</v>
      </c>
      <c r="AM16" s="18">
        <f t="shared" si="124"/>
        <v>117006</v>
      </c>
      <c r="AN16" s="18">
        <f t="shared" si="124"/>
        <v>124418</v>
      </c>
      <c r="AO16" s="18">
        <f t="shared" si="124"/>
        <v>133376</v>
      </c>
      <c r="AP16" s="18">
        <f t="shared" si="124"/>
        <v>138371</v>
      </c>
      <c r="AQ16" s="18">
        <f t="shared" si="124"/>
        <v>139691</v>
      </c>
      <c r="AR16" s="18">
        <f t="shared" si="124"/>
        <v>146437</v>
      </c>
      <c r="AS16" s="18">
        <f t="shared" si="124"/>
        <v>159316</v>
      </c>
      <c r="AT16" s="18">
        <f t="shared" si="124"/>
        <v>163523</v>
      </c>
      <c r="AU16" s="18">
        <f t="shared" si="124"/>
        <v>170609</v>
      </c>
      <c r="AV16" s="18">
        <f t="shared" si="124"/>
        <v>169585</v>
      </c>
      <c r="AW16" s="18">
        <f t="shared" si="124"/>
        <v>165987</v>
      </c>
      <c r="AX16" s="18">
        <f t="shared" si="124"/>
        <v>164218</v>
      </c>
      <c r="AY16" s="18">
        <f t="shared" si="124"/>
        <v>169779</v>
      </c>
      <c r="AZ16" s="18">
        <f t="shared" si="124"/>
        <v>178894</v>
      </c>
      <c r="BA16" s="18">
        <f t="shared" si="124"/>
        <v>185727</v>
      </c>
      <c r="BB16" s="18">
        <f t="shared" si="124"/>
        <v>184491</v>
      </c>
      <c r="BC16" s="18">
        <f t="shared" si="124"/>
        <v>206688</v>
      </c>
      <c r="BD16" s="18">
        <f t="shared" si="124"/>
        <v>216274</v>
      </c>
      <c r="BE16" s="18">
        <f>BE7+SUM(BE9:BE11)+SUM(BE14:BE15)</f>
        <v>229623</v>
      </c>
      <c r="BF16" s="18">
        <f t="shared" si="124"/>
        <v>222844</v>
      </c>
      <c r="BG16" s="18">
        <f t="shared" si="124"/>
        <v>230238</v>
      </c>
      <c r="BH16" s="18">
        <f t="shared" si="124"/>
        <v>256408</v>
      </c>
      <c r="BI16" s="18">
        <f t="shared" si="124"/>
        <v>276054</v>
      </c>
      <c r="BJ16" s="18">
        <f t="shared" si="124"/>
        <v>280213</v>
      </c>
      <c r="BK16" s="18">
        <f t="shared" si="124"/>
        <v>294744</v>
      </c>
      <c r="BL16" s="18">
        <f t="shared" si="124"/>
        <v>303844</v>
      </c>
      <c r="BM16" s="18">
        <f t="shared" si="124"/>
        <v>366021</v>
      </c>
      <c r="BN16" s="18">
        <f t="shared" ref="BN16:BP16" si="125">BN7+SUM(BN9:BN11)+SUM(BN14:BN15)</f>
        <v>399400.86068360589</v>
      </c>
      <c r="BO16" s="18">
        <f t="shared" si="125"/>
        <v>422895.43426717847</v>
      </c>
      <c r="BP16" s="18">
        <f t="shared" si="125"/>
        <v>443032.4140107581</v>
      </c>
      <c r="BQ16" s="18">
        <f>BQ7+SUM(BQ9:BQ11)+SUM(BQ14:BQ15)</f>
        <v>482522.83930671727</v>
      </c>
      <c r="BR16" s="18">
        <f>BR7+SUM(BR9:BR11)+SUM(BR14:BR15)</f>
        <v>506875.17249457189</v>
      </c>
      <c r="BS16" s="18">
        <f t="shared" ref="BS16:BU16" si="126">BS7+SUM(BS9:BS11)+SUM(BS14:BS15)</f>
        <v>532675.89997420274</v>
      </c>
      <c r="BT16" s="18">
        <f t="shared" si="126"/>
        <v>553097.23763766885</v>
      </c>
      <c r="BU16" s="18">
        <f t="shared" si="126"/>
        <v>599950.64741634438</v>
      </c>
      <c r="BV16" s="18">
        <f t="shared" ref="BV16:CC16" si="127">BV7+SUM(BV9:BV11)+SUM(BV14:BV15)</f>
        <v>620767.5605783764</v>
      </c>
      <c r="BW16" s="18">
        <f t="shared" si="127"/>
        <v>652234.47587379243</v>
      </c>
      <c r="BX16" s="18">
        <f t="shared" si="127"/>
        <v>675870.72599606705</v>
      </c>
      <c r="BY16" s="18">
        <f t="shared" si="127"/>
        <v>731035.17347200692</v>
      </c>
      <c r="BZ16" s="18">
        <f t="shared" si="127"/>
        <v>746592.52442652488</v>
      </c>
      <c r="CA16" s="18">
        <f t="shared" si="127"/>
        <v>782777.95019432646</v>
      </c>
      <c r="CB16" s="18">
        <f t="shared" si="127"/>
        <v>809086.54910201987</v>
      </c>
      <c r="CC16" s="18">
        <f t="shared" si="127"/>
        <v>873141.63256480219</v>
      </c>
      <c r="CD16" s="18">
        <f t="shared" ref="CD16:CG16" si="128">CD7+SUM(CD9:CD11)+SUM(CD14:CD15)</f>
        <v>882235.8409416622</v>
      </c>
      <c r="CE16" s="18">
        <f t="shared" si="128"/>
        <v>923190.35125102138</v>
      </c>
      <c r="CF16" s="18">
        <f t="shared" si="128"/>
        <v>952419.44835761806</v>
      </c>
      <c r="CG16" s="18">
        <f t="shared" si="128"/>
        <v>1025166.7186624391</v>
      </c>
      <c r="CH16" s="18">
        <f t="shared" ref="CH16:CK16" si="129">CH7+SUM(CH9:CH11)+SUM(CH14:CH15)</f>
        <v>1025992.1066581378</v>
      </c>
      <c r="CI16" s="18">
        <f t="shared" si="129"/>
        <v>1073830.1040483951</v>
      </c>
      <c r="CJ16" s="18">
        <f t="shared" si="129"/>
        <v>1108556.8981686293</v>
      </c>
      <c r="CK16" s="18">
        <f t="shared" si="129"/>
        <v>1191603.1598387633</v>
      </c>
      <c r="CL16" s="18"/>
      <c r="CM16" s="96">
        <f>CM7+SUM(CM9:CM11)+SUM(CM14:CM15)</f>
        <v>2990</v>
      </c>
      <c r="CN16" s="18">
        <f t="shared" ref="CN16:DC16" si="130">CN7+SUM(CN9:CN11)+SUM(CN14:CN15)</f>
        <v>6331</v>
      </c>
      <c r="CO16" s="96">
        <f t="shared" si="130"/>
        <v>15103</v>
      </c>
      <c r="CP16" s="18">
        <f t="shared" si="130"/>
        <v>17895</v>
      </c>
      <c r="CQ16" s="96">
        <f t="shared" si="130"/>
        <v>39966</v>
      </c>
      <c r="CR16" s="18">
        <f t="shared" si="130"/>
        <v>49407</v>
      </c>
      <c r="CS16" s="96">
        <f t="shared" si="130"/>
        <v>64961</v>
      </c>
      <c r="CT16" s="18">
        <f t="shared" si="130"/>
        <v>84524</v>
      </c>
      <c r="CU16" s="96">
        <f t="shared" si="130"/>
        <v>97334</v>
      </c>
      <c r="CV16" s="96">
        <f t="shared" si="130"/>
        <v>133376</v>
      </c>
      <c r="CW16" s="96">
        <f t="shared" si="130"/>
        <v>159316</v>
      </c>
      <c r="CX16" s="96">
        <f t="shared" si="130"/>
        <v>165987</v>
      </c>
      <c r="CY16" s="96">
        <f t="shared" si="130"/>
        <v>185727</v>
      </c>
      <c r="CZ16" s="96">
        <f t="shared" si="130"/>
        <v>229623</v>
      </c>
      <c r="DA16" s="96">
        <f t="shared" si="130"/>
        <v>276054</v>
      </c>
      <c r="DB16" s="18">
        <f t="shared" si="130"/>
        <v>366021</v>
      </c>
      <c r="DC16" s="96">
        <f t="shared" si="130"/>
        <v>482522.83930671727</v>
      </c>
      <c r="DD16" s="96">
        <f>DD7+SUM(DD9:DD11)+SUM(DD14:DD15)</f>
        <v>599950.64741634438</v>
      </c>
      <c r="DE16" s="96">
        <f>DE7+SUM(DE9:DE11)+SUM(DE14:DE15)</f>
        <v>731035.17347200692</v>
      </c>
      <c r="DF16" s="96">
        <f>DF7+SUM(DF9:DF11)+SUM(DF14:DF15)</f>
        <v>873141.63256480219</v>
      </c>
      <c r="DG16" s="96">
        <f>DG7+SUM(DG9:DG11)+SUM(DG14:DG15)</f>
        <v>1025166.7186624391</v>
      </c>
      <c r="DH16" s="96">
        <f>DH7+SUM(DH9:DH11)+SUM(DH14:DH15)</f>
        <v>1191603.1598387633</v>
      </c>
    </row>
    <row r="17" spans="1:112" x14ac:dyDescent="0.25">
      <c r="B17" s="302"/>
      <c r="C17" s="302"/>
      <c r="D17" s="302"/>
      <c r="F17" s="302"/>
      <c r="G17" s="302"/>
      <c r="H17" s="302"/>
      <c r="CM17" s="91"/>
      <c r="CO17" s="91"/>
      <c r="CQ17" s="91"/>
      <c r="CS17" s="91"/>
      <c r="CU17" s="91"/>
      <c r="CV17" s="91"/>
      <c r="CW17" s="91"/>
      <c r="CX17" s="91"/>
      <c r="CY17" s="91"/>
      <c r="CZ17" s="91"/>
      <c r="DA17" s="91"/>
      <c r="DC17" s="91"/>
      <c r="DD17" s="91"/>
      <c r="DE17" s="91"/>
      <c r="DF17" s="91"/>
      <c r="DG17" s="91"/>
      <c r="DH17" s="91"/>
    </row>
    <row r="18" spans="1:112" x14ac:dyDescent="0.25">
      <c r="A18" s="1" t="s">
        <v>109</v>
      </c>
      <c r="B18" s="302"/>
      <c r="C18" s="302"/>
      <c r="D18" s="302"/>
      <c r="E18" s="36">
        <v>29</v>
      </c>
      <c r="F18" s="302"/>
      <c r="G18" s="302"/>
      <c r="H18" s="302"/>
      <c r="I18" s="36">
        <v>63</v>
      </c>
      <c r="J18" s="36">
        <v>129</v>
      </c>
      <c r="K18" s="36">
        <v>43</v>
      </c>
      <c r="L18" s="36">
        <v>59</v>
      </c>
      <c r="M18" s="36">
        <v>65</v>
      </c>
      <c r="N18" s="36">
        <v>75</v>
      </c>
      <c r="O18" s="36">
        <v>55</v>
      </c>
      <c r="P18" s="36">
        <v>36</v>
      </c>
      <c r="Q18" s="36">
        <v>87</v>
      </c>
      <c r="R18" s="36">
        <v>85</v>
      </c>
      <c r="S18" s="36">
        <v>146</v>
      </c>
      <c r="T18" s="36">
        <v>120</v>
      </c>
      <c r="U18" s="36">
        <v>176</v>
      </c>
      <c r="V18" s="36">
        <v>129</v>
      </c>
      <c r="W18" s="36">
        <v>139</v>
      </c>
      <c r="X18" s="36">
        <v>149</v>
      </c>
      <c r="Y18" s="36">
        <v>196</v>
      </c>
      <c r="Z18" s="36">
        <v>149</v>
      </c>
      <c r="AA18" s="36">
        <v>130</v>
      </c>
      <c r="AB18" s="36">
        <v>260</v>
      </c>
      <c r="AC18" s="36">
        <v>302</v>
      </c>
      <c r="AD18" s="36">
        <v>170</v>
      </c>
      <c r="AE18" s="36">
        <v>323</v>
      </c>
      <c r="AF18" s="36">
        <v>383</v>
      </c>
      <c r="AG18" s="36">
        <v>380</v>
      </c>
      <c r="AH18" s="36">
        <v>593</v>
      </c>
      <c r="AI18" s="36">
        <v>419</v>
      </c>
      <c r="AJ18" s="36">
        <v>590</v>
      </c>
      <c r="AK18" s="36">
        <v>820</v>
      </c>
      <c r="AL18" s="36">
        <v>604</v>
      </c>
      <c r="AM18" s="36">
        <v>655</v>
      </c>
      <c r="AN18" s="36">
        <v>860</v>
      </c>
      <c r="AO18" s="36">
        <v>1363</v>
      </c>
      <c r="AP18" s="36">
        <v>829</v>
      </c>
      <c r="AQ18" s="36">
        <v>920</v>
      </c>
      <c r="AR18" s="36">
        <v>1106</v>
      </c>
      <c r="AS18" s="36">
        <v>1331</v>
      </c>
      <c r="AT18" s="36">
        <v>878</v>
      </c>
      <c r="AU18" s="36">
        <v>973</v>
      </c>
      <c r="AV18" s="36">
        <v>2195</v>
      </c>
      <c r="AW18" s="36">
        <v>4083</v>
      </c>
      <c r="AX18" s="36">
        <v>3246</v>
      </c>
      <c r="AY18" s="36">
        <v>4008</v>
      </c>
      <c r="AZ18" s="36">
        <v>3871</v>
      </c>
      <c r="BA18" s="36">
        <v>4990</v>
      </c>
      <c r="BB18" s="36">
        <v>3672</v>
      </c>
      <c r="BC18" s="36">
        <v>3093</v>
      </c>
      <c r="BD18" s="36">
        <v>4372</v>
      </c>
      <c r="BE18" s="36">
        <v>4849</v>
      </c>
      <c r="BF18" s="36">
        <v>3785</v>
      </c>
      <c r="BG18" s="36">
        <v>3173</v>
      </c>
      <c r="BH18" s="36">
        <v>7656</v>
      </c>
      <c r="BI18" s="36">
        <v>7687</v>
      </c>
      <c r="BJ18" s="36">
        <v>8512</v>
      </c>
      <c r="BK18" s="36">
        <v>10271</v>
      </c>
      <c r="BL18" s="36">
        <v>7798</v>
      </c>
      <c r="BM18" s="36">
        <v>8894</v>
      </c>
      <c r="BN18" s="13">
        <f>'Working Capital'!BN16</f>
        <v>15427.074924472503</v>
      </c>
      <c r="BO18" s="13">
        <f>'Working Capital'!BO16</f>
        <v>17496.761082977751</v>
      </c>
      <c r="BP18" s="13">
        <f>'Working Capital'!BP16</f>
        <v>13095.47413286285</v>
      </c>
      <c r="BQ18" s="13">
        <f>'Working Capital'!BQ16</f>
        <v>14880.740977826621</v>
      </c>
      <c r="BR18" s="13">
        <f>'Working Capital'!BR16</f>
        <v>21368.618031406655</v>
      </c>
      <c r="BS18" s="13">
        <f>'Working Capital'!BS16</f>
        <v>24239.002980043228</v>
      </c>
      <c r="BT18" s="13">
        <f>'Working Capital'!BT16</f>
        <v>18132.493426176348</v>
      </c>
      <c r="BU18" s="13">
        <f>'Working Capital'!BU16</f>
        <v>20578.98501474391</v>
      </c>
      <c r="BV18" s="13">
        <f>'Working Capital'!BV16</f>
        <v>27700.311469259526</v>
      </c>
      <c r="BW18" s="13">
        <f>'Working Capital'!BW16</f>
        <v>31424.878544211977</v>
      </c>
      <c r="BX18" s="13">
        <f>'Working Capital'!BX16</f>
        <v>23500.3768924174</v>
      </c>
      <c r="BY18" s="13">
        <f>'Working Capital'!BY16</f>
        <v>26652.685251369436</v>
      </c>
      <c r="BZ18" s="13">
        <f>'Working Capital'!BZ16</f>
        <v>34032.666328859363</v>
      </c>
      <c r="CA18" s="13">
        <f>'Working Capital'!CA16</f>
        <v>38611.116816856855</v>
      </c>
      <c r="CB18" s="13">
        <f>'Working Capital'!CB16</f>
        <v>28867.494507029238</v>
      </c>
      <c r="CC18" s="13">
        <f>'Working Capital'!CC16</f>
        <v>32726.152969702769</v>
      </c>
      <c r="CD18" s="13">
        <f>'Working Capital'!CD16</f>
        <v>39937.901421818729</v>
      </c>
      <c r="CE18" s="13">
        <f>'Working Capital'!CE16</f>
        <v>45312.693062535218</v>
      </c>
      <c r="CF18" s="13">
        <f>'Working Capital'!CF16</f>
        <v>33873.187531592972</v>
      </c>
      <c r="CG18" s="13">
        <f>'Working Capital'!CG16</f>
        <v>38390.915645907247</v>
      </c>
      <c r="CH18" s="13">
        <f>'Working Capital'!CH16</f>
        <v>44521.380282413207</v>
      </c>
      <c r="CI18" s="13">
        <f>'Working Capital'!CI16</f>
        <v>50514.053818987224</v>
      </c>
      <c r="CJ18" s="13">
        <f>'Working Capital'!CJ16</f>
        <v>37760.24781740499</v>
      </c>
      <c r="CK18" s="13">
        <f>'Working Capital'!CK16</f>
        <v>42793.323061749645</v>
      </c>
      <c r="CL18" s="13"/>
      <c r="CM18" s="92">
        <f t="shared" ref="CM18:CM22" si="131">E18</f>
        <v>29</v>
      </c>
      <c r="CN18" s="13">
        <f t="shared" ref="CN18:CN22" si="132">I18</f>
        <v>63</v>
      </c>
      <c r="CO18" s="92">
        <f t="shared" ref="CO18:CO22" si="133">M18</f>
        <v>65</v>
      </c>
      <c r="CP18" s="13">
        <f t="shared" ref="CP18:CP22" si="134">Q18</f>
        <v>87</v>
      </c>
      <c r="CQ18" s="92">
        <f t="shared" ref="CQ18:CQ22" si="135">U18</f>
        <v>176</v>
      </c>
      <c r="CR18" s="13">
        <f t="shared" ref="CR18:CR22" si="136">Y18</f>
        <v>196</v>
      </c>
      <c r="CS18" s="92">
        <f t="shared" ref="CS18:CS22" si="137">AC18</f>
        <v>302</v>
      </c>
      <c r="CT18" s="13">
        <f t="shared" ref="CT18:CT22" si="138">AG18</f>
        <v>380</v>
      </c>
      <c r="CU18" s="92">
        <f t="shared" ref="CU18:CU22" si="139">AK18</f>
        <v>820</v>
      </c>
      <c r="CV18" s="92">
        <f t="shared" ref="CV18:CV22" si="140">AO18</f>
        <v>1363</v>
      </c>
      <c r="CW18" s="92">
        <f t="shared" ref="CW18:CW22" si="141">AS18</f>
        <v>1331</v>
      </c>
      <c r="CX18" s="92">
        <f t="shared" ref="CX18:CX22" si="142">AW18</f>
        <v>4083</v>
      </c>
      <c r="CY18" s="92">
        <f t="shared" ref="CY18:CY22" si="143">BA18</f>
        <v>4990</v>
      </c>
      <c r="CZ18" s="92">
        <f t="shared" ref="CZ18:CZ22" si="144">BE18</f>
        <v>4849</v>
      </c>
      <c r="DA18" s="92">
        <f t="shared" ref="DA18:DA22" si="145">BI18</f>
        <v>7687</v>
      </c>
      <c r="DB18" s="13">
        <f t="shared" ref="DB18:DB22" si="146">BM18</f>
        <v>8894</v>
      </c>
      <c r="DC18" s="92">
        <f t="shared" ref="DC18:DC22" si="147">BQ18</f>
        <v>14880.740977826621</v>
      </c>
      <c r="DD18" s="92">
        <f t="shared" ref="DD18:DD22" si="148">BU18</f>
        <v>20578.98501474391</v>
      </c>
      <c r="DE18" s="92">
        <f t="shared" ref="DE18:DE22" si="149">BY18</f>
        <v>26652.685251369436</v>
      </c>
      <c r="DF18" s="92">
        <f t="shared" ref="DF18:DF22" si="150">CC18</f>
        <v>32726.152969702769</v>
      </c>
      <c r="DG18" s="92">
        <f>CG18</f>
        <v>38390.915645907247</v>
      </c>
      <c r="DH18" s="92">
        <f t="shared" ref="DH18:DH22" si="151">CK18</f>
        <v>42793.323061749645</v>
      </c>
    </row>
    <row r="19" spans="1:112" x14ac:dyDescent="0.25">
      <c r="A19" s="1" t="s">
        <v>110</v>
      </c>
      <c r="B19" s="302"/>
      <c r="C19" s="302"/>
      <c r="D19" s="302"/>
      <c r="E19" s="36">
        <v>75</v>
      </c>
      <c r="F19" s="302"/>
      <c r="G19" s="302"/>
      <c r="H19" s="302"/>
      <c r="I19" s="36">
        <v>171</v>
      </c>
      <c r="J19" s="36">
        <v>178</v>
      </c>
      <c r="K19" s="36">
        <v>153</v>
      </c>
      <c r="L19" s="36">
        <v>155</v>
      </c>
      <c r="M19" s="36">
        <v>169</v>
      </c>
      <c r="N19" s="36">
        <v>190</v>
      </c>
      <c r="O19" s="36">
        <v>172</v>
      </c>
      <c r="P19" s="36">
        <v>171</v>
      </c>
      <c r="Q19" s="36">
        <v>181</v>
      </c>
      <c r="R19" s="36">
        <v>188</v>
      </c>
      <c r="S19" s="36">
        <v>176</v>
      </c>
      <c r="T19" s="36">
        <v>208</v>
      </c>
      <c r="U19" s="36">
        <v>202</v>
      </c>
      <c r="V19" s="36">
        <v>189</v>
      </c>
      <c r="W19" s="36">
        <v>182</v>
      </c>
      <c r="X19" s="36">
        <v>241</v>
      </c>
      <c r="Y19" s="36">
        <v>217</v>
      </c>
      <c r="Z19" s="36">
        <v>216</v>
      </c>
      <c r="AA19" s="36">
        <v>232</v>
      </c>
      <c r="AB19" s="36">
        <v>239</v>
      </c>
      <c r="AC19" s="36">
        <v>280</v>
      </c>
      <c r="AD19" s="36">
        <v>278</v>
      </c>
      <c r="AE19" s="36">
        <v>278</v>
      </c>
      <c r="AF19" s="36">
        <v>314</v>
      </c>
      <c r="AG19" s="36">
        <v>390</v>
      </c>
      <c r="AH19" s="36">
        <v>396</v>
      </c>
      <c r="AI19" s="36">
        <v>440</v>
      </c>
      <c r="AJ19" s="36">
        <v>502</v>
      </c>
      <c r="AK19" s="36">
        <v>541</v>
      </c>
      <c r="AL19" s="36">
        <v>537</v>
      </c>
      <c r="AM19" s="36">
        <v>560</v>
      </c>
      <c r="AN19" s="36">
        <v>590</v>
      </c>
      <c r="AO19" s="36">
        <v>886</v>
      </c>
      <c r="AP19" s="36">
        <v>712</v>
      </c>
      <c r="AQ19" s="36">
        <v>729</v>
      </c>
      <c r="AR19" s="36">
        <v>800</v>
      </c>
      <c r="AS19" s="36">
        <v>1093</v>
      </c>
      <c r="AT19" s="36">
        <v>1006</v>
      </c>
      <c r="AU19" s="36">
        <v>949</v>
      </c>
      <c r="AV19" s="36">
        <v>909</v>
      </c>
      <c r="AW19" s="36">
        <v>1052</v>
      </c>
      <c r="AX19" s="36">
        <v>935</v>
      </c>
      <c r="AY19" s="36">
        <v>982</v>
      </c>
      <c r="AZ19" s="36">
        <v>975</v>
      </c>
      <c r="BA19" s="36">
        <v>1117</v>
      </c>
      <c r="BB19" s="36">
        <v>885</v>
      </c>
      <c r="BC19" s="36">
        <v>772</v>
      </c>
      <c r="BD19" s="36">
        <v>770</v>
      </c>
      <c r="BE19" s="36">
        <v>863</v>
      </c>
      <c r="BF19" s="36">
        <v>0</v>
      </c>
      <c r="BG19" s="36">
        <v>0</v>
      </c>
      <c r="BH19" s="36">
        <v>0</v>
      </c>
      <c r="BI19" s="36">
        <v>0</v>
      </c>
      <c r="BJ19" s="36">
        <v>0</v>
      </c>
      <c r="BK19" s="36">
        <v>0</v>
      </c>
      <c r="BL19" s="36">
        <v>0</v>
      </c>
      <c r="BM19" s="36">
        <v>0</v>
      </c>
      <c r="BN19" s="13">
        <f>'Working Capital'!BN17</f>
        <v>0</v>
      </c>
      <c r="BO19" s="13">
        <f>'Working Capital'!BO17</f>
        <v>0</v>
      </c>
      <c r="BP19" s="13">
        <f>'Working Capital'!BP17</f>
        <v>0</v>
      </c>
      <c r="BQ19" s="13">
        <f>'Working Capital'!BQ17</f>
        <v>0</v>
      </c>
      <c r="BR19" s="13">
        <f>'Working Capital'!BR17</f>
        <v>0</v>
      </c>
      <c r="BS19" s="13">
        <f>'Working Capital'!BS17</f>
        <v>0</v>
      </c>
      <c r="BT19" s="13">
        <f>'Working Capital'!BT17</f>
        <v>0</v>
      </c>
      <c r="BU19" s="13">
        <f>'Working Capital'!BU17</f>
        <v>0</v>
      </c>
      <c r="BV19" s="13">
        <f>'Working Capital'!BV17</f>
        <v>0</v>
      </c>
      <c r="BW19" s="13">
        <f>'Working Capital'!BW17</f>
        <v>0</v>
      </c>
      <c r="BX19" s="13">
        <f>'Working Capital'!BX17</f>
        <v>0</v>
      </c>
      <c r="BY19" s="13">
        <f>'Working Capital'!BY17</f>
        <v>0</v>
      </c>
      <c r="BZ19" s="13">
        <f>'Working Capital'!BZ17</f>
        <v>0</v>
      </c>
      <c r="CA19" s="13">
        <f>'Working Capital'!CA17</f>
        <v>0</v>
      </c>
      <c r="CB19" s="13">
        <f>'Working Capital'!CB17</f>
        <v>0</v>
      </c>
      <c r="CC19" s="13">
        <f>'Working Capital'!CC17</f>
        <v>0</v>
      </c>
      <c r="CD19" s="13">
        <f>'Working Capital'!CD17</f>
        <v>0</v>
      </c>
      <c r="CE19" s="13">
        <f>'Working Capital'!CE17</f>
        <v>0</v>
      </c>
      <c r="CF19" s="13">
        <f>'Working Capital'!CF17</f>
        <v>0</v>
      </c>
      <c r="CG19" s="13">
        <f>'Working Capital'!CG17</f>
        <v>0</v>
      </c>
      <c r="CH19" s="13">
        <f>'Working Capital'!CH17</f>
        <v>0</v>
      </c>
      <c r="CI19" s="13">
        <f>'Working Capital'!CI17</f>
        <v>0</v>
      </c>
      <c r="CJ19" s="13">
        <f>'Working Capital'!CJ17</f>
        <v>0</v>
      </c>
      <c r="CK19" s="13">
        <f>'Working Capital'!CK17</f>
        <v>0</v>
      </c>
      <c r="CL19" s="13"/>
      <c r="CM19" s="92">
        <f t="shared" si="131"/>
        <v>75</v>
      </c>
      <c r="CN19" s="13">
        <f t="shared" si="132"/>
        <v>171</v>
      </c>
      <c r="CO19" s="92">
        <f t="shared" si="133"/>
        <v>169</v>
      </c>
      <c r="CP19" s="13">
        <f t="shared" si="134"/>
        <v>181</v>
      </c>
      <c r="CQ19" s="92">
        <f t="shared" si="135"/>
        <v>202</v>
      </c>
      <c r="CR19" s="13">
        <f t="shared" si="136"/>
        <v>217</v>
      </c>
      <c r="CS19" s="92">
        <f t="shared" si="137"/>
        <v>280</v>
      </c>
      <c r="CT19" s="13">
        <f t="shared" si="138"/>
        <v>390</v>
      </c>
      <c r="CU19" s="92">
        <f t="shared" si="139"/>
        <v>541</v>
      </c>
      <c r="CV19" s="92">
        <f t="shared" si="140"/>
        <v>886</v>
      </c>
      <c r="CW19" s="92">
        <f t="shared" si="141"/>
        <v>1093</v>
      </c>
      <c r="CX19" s="92">
        <f t="shared" si="142"/>
        <v>1052</v>
      </c>
      <c r="CY19" s="92">
        <f t="shared" si="143"/>
        <v>1117</v>
      </c>
      <c r="CZ19" s="92">
        <f t="shared" si="144"/>
        <v>863</v>
      </c>
      <c r="DA19" s="92">
        <f t="shared" si="145"/>
        <v>0</v>
      </c>
      <c r="DB19" s="13">
        <f t="shared" si="146"/>
        <v>0</v>
      </c>
      <c r="DC19" s="92">
        <f t="shared" si="147"/>
        <v>0</v>
      </c>
      <c r="DD19" s="92">
        <f t="shared" si="148"/>
        <v>0</v>
      </c>
      <c r="DE19" s="92">
        <f t="shared" si="149"/>
        <v>0</v>
      </c>
      <c r="DF19" s="92">
        <f t="shared" si="150"/>
        <v>0</v>
      </c>
      <c r="DG19" s="92">
        <f t="shared" ref="DG19:DG22" si="152">CG19</f>
        <v>0</v>
      </c>
      <c r="DH19" s="92">
        <f t="shared" si="151"/>
        <v>0</v>
      </c>
    </row>
    <row r="20" spans="1:112" x14ac:dyDescent="0.25">
      <c r="A20" s="1" t="s">
        <v>153</v>
      </c>
      <c r="B20" s="302"/>
      <c r="C20" s="302"/>
      <c r="D20" s="302"/>
      <c r="E20" s="36">
        <v>106</v>
      </c>
      <c r="F20" s="302"/>
      <c r="G20" s="302"/>
      <c r="H20" s="302"/>
      <c r="I20" s="36">
        <v>279</v>
      </c>
      <c r="J20" s="36">
        <v>302</v>
      </c>
      <c r="K20" s="36">
        <v>312</v>
      </c>
      <c r="L20" s="36">
        <v>372</v>
      </c>
      <c r="M20" s="36">
        <v>365</v>
      </c>
      <c r="N20" s="36">
        <v>338</v>
      </c>
      <c r="O20" s="36">
        <v>316</v>
      </c>
      <c r="P20" s="36">
        <v>288</v>
      </c>
      <c r="Q20" s="36">
        <v>239</v>
      </c>
      <c r="R20" s="36">
        <v>201</v>
      </c>
      <c r="S20" s="36">
        <v>173</v>
      </c>
      <c r="T20" s="36">
        <v>149</v>
      </c>
      <c r="U20" s="36">
        <v>114</v>
      </c>
      <c r="V20" s="36">
        <v>73</v>
      </c>
      <c r="W20" s="36">
        <v>39</v>
      </c>
      <c r="X20" s="36">
        <v>17</v>
      </c>
      <c r="Y20" s="36">
        <v>7</v>
      </c>
      <c r="Z20" s="36">
        <v>0</v>
      </c>
      <c r="AA20" s="36">
        <v>0</v>
      </c>
      <c r="AB20" s="36">
        <v>0</v>
      </c>
      <c r="AC20" s="36">
        <v>0</v>
      </c>
      <c r="AD20" s="36">
        <v>0</v>
      </c>
      <c r="AE20" s="36">
        <v>0</v>
      </c>
      <c r="AF20" s="36">
        <v>0</v>
      </c>
      <c r="AG20" s="36">
        <v>0</v>
      </c>
      <c r="AH20" s="36">
        <v>0</v>
      </c>
      <c r="AI20" s="36">
        <v>0</v>
      </c>
      <c r="AJ20" s="36">
        <v>0</v>
      </c>
      <c r="AK20" s="36">
        <v>0</v>
      </c>
      <c r="AL20" s="36">
        <v>645</v>
      </c>
      <c r="AM20" s="36">
        <v>688</v>
      </c>
      <c r="AN20" s="36">
        <v>776</v>
      </c>
      <c r="AO20" s="36">
        <v>800</v>
      </c>
      <c r="AP20" s="36">
        <v>835</v>
      </c>
      <c r="AQ20" s="36">
        <v>899</v>
      </c>
      <c r="AR20" s="36">
        <v>975</v>
      </c>
      <c r="AS20" s="36">
        <v>1023</v>
      </c>
      <c r="AT20" s="36">
        <v>1040</v>
      </c>
      <c r="AU20" s="36">
        <v>1051</v>
      </c>
      <c r="AV20" s="36">
        <v>1086</v>
      </c>
      <c r="AW20" s="36">
        <v>1127</v>
      </c>
      <c r="AX20" s="36">
        <v>1159</v>
      </c>
      <c r="AY20" s="36">
        <v>1275</v>
      </c>
      <c r="AZ20" s="36">
        <v>1291</v>
      </c>
      <c r="BA20" s="36">
        <v>1367</v>
      </c>
      <c r="BB20" s="36">
        <v>1479</v>
      </c>
      <c r="BC20" s="36">
        <v>1396</v>
      </c>
      <c r="BD20" s="36">
        <v>1460</v>
      </c>
      <c r="BE20" s="36">
        <v>1623</v>
      </c>
      <c r="BF20" s="36">
        <v>1676</v>
      </c>
      <c r="BG20" s="36">
        <v>1917</v>
      </c>
      <c r="BH20" s="36">
        <v>2016</v>
      </c>
      <c r="BI20" s="36">
        <v>1942</v>
      </c>
      <c r="BJ20" s="36">
        <v>1976</v>
      </c>
      <c r="BK20" s="36">
        <v>1977</v>
      </c>
      <c r="BL20" s="36">
        <v>2113</v>
      </c>
      <c r="BM20" s="36">
        <v>2213</v>
      </c>
      <c r="BN20" s="33">
        <f t="shared" ref="BN20" si="153">BM20</f>
        <v>2213</v>
      </c>
      <c r="BO20" s="33">
        <f t="shared" ref="BO20" si="154">BN20</f>
        <v>2213</v>
      </c>
      <c r="BP20" s="33">
        <f t="shared" ref="BP20" si="155">BO20</f>
        <v>2213</v>
      </c>
      <c r="BQ20" s="33">
        <f t="shared" ref="BQ20" si="156">BP20</f>
        <v>2213</v>
      </c>
      <c r="BR20" s="33">
        <f>BQ20</f>
        <v>2213</v>
      </c>
      <c r="BS20" s="33">
        <f t="shared" ref="BS20" si="157">BR20</f>
        <v>2213</v>
      </c>
      <c r="BT20" s="33">
        <f t="shared" ref="BT20" si="158">BS20</f>
        <v>2213</v>
      </c>
      <c r="BU20" s="33">
        <f t="shared" ref="BU20" si="159">BT20</f>
        <v>2213</v>
      </c>
      <c r="BV20" s="33">
        <f t="shared" ref="BV20" si="160">BU20</f>
        <v>2213</v>
      </c>
      <c r="BW20" s="33">
        <f t="shared" ref="BW20" si="161">BV20</f>
        <v>2213</v>
      </c>
      <c r="BX20" s="33">
        <f t="shared" ref="BX20" si="162">BW20</f>
        <v>2213</v>
      </c>
      <c r="BY20" s="33">
        <f t="shared" ref="BY20" si="163">BX20</f>
        <v>2213</v>
      </c>
      <c r="BZ20" s="33">
        <f t="shared" ref="BZ20" si="164">BY20</f>
        <v>2213</v>
      </c>
      <c r="CA20" s="33">
        <f t="shared" ref="CA20" si="165">BZ20</f>
        <v>2213</v>
      </c>
      <c r="CB20" s="33">
        <f t="shared" ref="CB20" si="166">CA20</f>
        <v>2213</v>
      </c>
      <c r="CC20" s="33">
        <f t="shared" ref="CC20" si="167">CB20</f>
        <v>2213</v>
      </c>
      <c r="CD20" s="33">
        <f t="shared" ref="CD20" si="168">CC20</f>
        <v>2213</v>
      </c>
      <c r="CE20" s="33">
        <f t="shared" ref="CE20" si="169">CD20</f>
        <v>2213</v>
      </c>
      <c r="CF20" s="33">
        <f t="shared" ref="CF20" si="170">CE20</f>
        <v>2213</v>
      </c>
      <c r="CG20" s="33">
        <f t="shared" ref="CG20" si="171">CF20</f>
        <v>2213</v>
      </c>
      <c r="CH20" s="33">
        <f t="shared" ref="CH20" si="172">CG20</f>
        <v>2213</v>
      </c>
      <c r="CI20" s="33">
        <f t="shared" ref="CI20" si="173">CH20</f>
        <v>2213</v>
      </c>
      <c r="CJ20" s="33">
        <f t="shared" ref="CJ20" si="174">CI20</f>
        <v>2213</v>
      </c>
      <c r="CK20" s="33">
        <f t="shared" ref="CK20" si="175">CJ20</f>
        <v>2213</v>
      </c>
      <c r="CL20" s="13"/>
      <c r="CM20" s="92">
        <f t="shared" si="131"/>
        <v>106</v>
      </c>
      <c r="CN20" s="13">
        <f t="shared" si="132"/>
        <v>279</v>
      </c>
      <c r="CO20" s="92">
        <f t="shared" si="133"/>
        <v>365</v>
      </c>
      <c r="CP20" s="13">
        <f t="shared" si="134"/>
        <v>239</v>
      </c>
      <c r="CQ20" s="92">
        <f t="shared" si="135"/>
        <v>114</v>
      </c>
      <c r="CR20" s="13">
        <f t="shared" si="136"/>
        <v>7</v>
      </c>
      <c r="CS20" s="92">
        <f t="shared" si="137"/>
        <v>0</v>
      </c>
      <c r="CT20" s="13">
        <f t="shared" si="138"/>
        <v>0</v>
      </c>
      <c r="CU20" s="92">
        <f t="shared" si="139"/>
        <v>0</v>
      </c>
      <c r="CV20" s="92">
        <f t="shared" si="140"/>
        <v>800</v>
      </c>
      <c r="CW20" s="92">
        <f t="shared" si="141"/>
        <v>1023</v>
      </c>
      <c r="CX20" s="92">
        <f t="shared" si="142"/>
        <v>1127</v>
      </c>
      <c r="CY20" s="92">
        <f t="shared" si="143"/>
        <v>1367</v>
      </c>
      <c r="CZ20" s="92">
        <f t="shared" si="144"/>
        <v>1623</v>
      </c>
      <c r="DA20" s="92">
        <f t="shared" si="145"/>
        <v>1942</v>
      </c>
      <c r="DB20" s="13">
        <f t="shared" si="146"/>
        <v>2213</v>
      </c>
      <c r="DC20" s="92">
        <f t="shared" si="147"/>
        <v>2213</v>
      </c>
      <c r="DD20" s="92">
        <f t="shared" si="148"/>
        <v>2213</v>
      </c>
      <c r="DE20" s="92">
        <f t="shared" si="149"/>
        <v>2213</v>
      </c>
      <c r="DF20" s="92">
        <f t="shared" si="150"/>
        <v>2213</v>
      </c>
      <c r="DG20" s="92">
        <f t="shared" si="152"/>
        <v>2213</v>
      </c>
      <c r="DH20" s="92">
        <f t="shared" si="151"/>
        <v>2213</v>
      </c>
    </row>
    <row r="21" spans="1:112" x14ac:dyDescent="0.25">
      <c r="A21" s="1" t="s">
        <v>154</v>
      </c>
      <c r="B21" s="302"/>
      <c r="C21" s="302"/>
      <c r="D21" s="302"/>
      <c r="E21" s="36">
        <v>137</v>
      </c>
      <c r="F21" s="302"/>
      <c r="G21" s="302"/>
      <c r="H21" s="302"/>
      <c r="I21" s="36">
        <v>296</v>
      </c>
      <c r="J21" s="36">
        <v>337</v>
      </c>
      <c r="K21" s="36">
        <v>441</v>
      </c>
      <c r="L21" s="36">
        <v>409</v>
      </c>
      <c r="M21" s="36">
        <v>423</v>
      </c>
      <c r="N21" s="36">
        <v>430</v>
      </c>
      <c r="O21" s="36">
        <v>505</v>
      </c>
      <c r="P21" s="36">
        <v>453</v>
      </c>
      <c r="Q21" s="36">
        <v>555</v>
      </c>
      <c r="R21" s="36">
        <v>525</v>
      </c>
      <c r="S21" s="36">
        <v>666</v>
      </c>
      <c r="T21" s="36">
        <v>709</v>
      </c>
      <c r="U21" s="36">
        <v>866</v>
      </c>
      <c r="V21" s="36">
        <v>1300</v>
      </c>
      <c r="W21" s="36">
        <v>1472</v>
      </c>
      <c r="X21" s="36">
        <v>1338</v>
      </c>
      <c r="Y21" s="36">
        <v>1449</v>
      </c>
      <c r="Z21" s="36">
        <v>1387</v>
      </c>
      <c r="AA21" s="36">
        <v>1762</v>
      </c>
      <c r="AB21" s="36">
        <v>2019</v>
      </c>
      <c r="AC21" s="36">
        <v>2203</v>
      </c>
      <c r="AD21" s="36">
        <v>2400</v>
      </c>
      <c r="AE21" s="36">
        <v>2626</v>
      </c>
      <c r="AF21" s="36">
        <v>2503</v>
      </c>
      <c r="AG21" s="36">
        <v>2892</v>
      </c>
      <c r="AH21" s="36">
        <v>4003</v>
      </c>
      <c r="AI21" s="36">
        <v>3720</v>
      </c>
      <c r="AJ21" s="36">
        <v>4255</v>
      </c>
      <c r="AK21" s="36">
        <v>5509</v>
      </c>
      <c r="AL21" s="36">
        <v>7980</v>
      </c>
      <c r="AM21" s="36">
        <v>10878</v>
      </c>
      <c r="AN21" s="36">
        <v>10877</v>
      </c>
      <c r="AO21" s="36">
        <v>11735</v>
      </c>
      <c r="AP21" s="36">
        <v>12446</v>
      </c>
      <c r="AQ21" s="36">
        <v>8496</v>
      </c>
      <c r="AR21" s="36">
        <v>8684</v>
      </c>
      <c r="AS21" s="36">
        <v>11152</v>
      </c>
      <c r="AT21" s="36">
        <v>9411</v>
      </c>
      <c r="AU21" s="36">
        <v>11510</v>
      </c>
      <c r="AV21" s="36">
        <v>13158</v>
      </c>
      <c r="AW21" s="36">
        <v>14312</v>
      </c>
      <c r="AX21" s="36">
        <v>15226</v>
      </c>
      <c r="AY21" s="36">
        <v>15420</v>
      </c>
      <c r="AZ21" s="36">
        <v>16036</v>
      </c>
      <c r="BA21" s="36">
        <v>19552</v>
      </c>
      <c r="BB21" s="36">
        <v>19345</v>
      </c>
      <c r="BC21" s="36">
        <v>24660</v>
      </c>
      <c r="BD21" s="36">
        <v>23929</v>
      </c>
      <c r="BE21" s="36">
        <v>24625</v>
      </c>
      <c r="BF21" s="36">
        <v>22640</v>
      </c>
      <c r="BG21" s="36">
        <v>21914</v>
      </c>
      <c r="BH21" s="36">
        <v>23658</v>
      </c>
      <c r="BI21" s="36">
        <v>23967</v>
      </c>
      <c r="BJ21" s="36">
        <v>23402</v>
      </c>
      <c r="BK21" s="36">
        <v>25057</v>
      </c>
      <c r="BL21" s="36">
        <v>27047</v>
      </c>
      <c r="BM21" s="36">
        <v>30729</v>
      </c>
      <c r="BN21" s="13">
        <f>'Working Capital'!BN18</f>
        <v>48031.994789517179</v>
      </c>
      <c r="BO21" s="13">
        <f>'Working Capital'!BO18</f>
        <v>50625.790501847368</v>
      </c>
      <c r="BP21" s="13">
        <f>'Working Capital'!BP18</f>
        <v>54109.934859576031</v>
      </c>
      <c r="BQ21" s="13">
        <f>'Working Capital'!BQ18</f>
        <v>63858.857799774865</v>
      </c>
      <c r="BR21" s="13">
        <f>'Working Capital'!BR18</f>
        <v>66530.911074757882</v>
      </c>
      <c r="BS21" s="13">
        <f>'Working Capital'!BS18</f>
        <v>70134.048297382396</v>
      </c>
      <c r="BT21" s="13">
        <f>'Working Capital'!BT18</f>
        <v>74922.681544604784</v>
      </c>
      <c r="BU21" s="13">
        <f>'Working Capital'!BU18</f>
        <v>88312.166691054445</v>
      </c>
      <c r="BV21" s="13">
        <f>'Working Capital'!BV18</f>
        <v>86244.555281757042</v>
      </c>
      <c r="BW21" s="13">
        <f>'Working Capital'!BW18</f>
        <v>90925.93253005197</v>
      </c>
      <c r="BX21" s="13">
        <f>'Working Capital'!BX18</f>
        <v>97102.544735904215</v>
      </c>
      <c r="BY21" s="13">
        <f>'Working Capital'!BY18</f>
        <v>114376.69938516337</v>
      </c>
      <c r="BZ21" s="13">
        <f>'Working Capital'!BZ18</f>
        <v>105960.25881666243</v>
      </c>
      <c r="CA21" s="13">
        <f>'Working Capital'!CA18</f>
        <v>111718.86623714928</v>
      </c>
      <c r="CB21" s="13">
        <f>'Working Capital'!CB18</f>
        <v>119279.24346127073</v>
      </c>
      <c r="CC21" s="13">
        <f>'Working Capital'!CC18</f>
        <v>140440.23425580509</v>
      </c>
      <c r="CD21" s="13">
        <f>'Working Capital'!CD18</f>
        <v>124346.13057812967</v>
      </c>
      <c r="CE21" s="13">
        <f>'Working Capital'!CE18</f>
        <v>131109.46049838894</v>
      </c>
      <c r="CF21" s="13">
        <f>'Working Capital'!CF18</f>
        <v>139962.55135361082</v>
      </c>
      <c r="CG21" s="13">
        <f>'Working Capital'!CG18</f>
        <v>164749.86203228752</v>
      </c>
      <c r="CH21" s="13">
        <f>'Working Capital'!CH18</f>
        <v>138616.73170165819</v>
      </c>
      <c r="CI21" s="13">
        <f>'Working Capital'!CI18</f>
        <v>146159.27450292784</v>
      </c>
      <c r="CJ21" s="13">
        <f>'Working Capital'!CJ18</f>
        <v>156023.71696904412</v>
      </c>
      <c r="CK21" s="13">
        <f>'Working Capital'!CK18</f>
        <v>183642.24847754999</v>
      </c>
      <c r="CL21" s="13"/>
      <c r="CM21" s="92">
        <f t="shared" si="131"/>
        <v>137</v>
      </c>
      <c r="CN21" s="13">
        <f t="shared" si="132"/>
        <v>296</v>
      </c>
      <c r="CO21" s="92">
        <f t="shared" si="133"/>
        <v>423</v>
      </c>
      <c r="CP21" s="13">
        <f t="shared" si="134"/>
        <v>555</v>
      </c>
      <c r="CQ21" s="92">
        <f t="shared" si="135"/>
        <v>866</v>
      </c>
      <c r="CR21" s="13">
        <f t="shared" si="136"/>
        <v>1449</v>
      </c>
      <c r="CS21" s="92">
        <f t="shared" si="137"/>
        <v>2203</v>
      </c>
      <c r="CT21" s="13">
        <f t="shared" si="138"/>
        <v>2892</v>
      </c>
      <c r="CU21" s="92">
        <f t="shared" si="139"/>
        <v>5509</v>
      </c>
      <c r="CV21" s="92">
        <f t="shared" si="140"/>
        <v>11735</v>
      </c>
      <c r="CW21" s="92">
        <f t="shared" si="141"/>
        <v>11152</v>
      </c>
      <c r="CX21" s="92">
        <f t="shared" si="142"/>
        <v>14312</v>
      </c>
      <c r="CY21" s="92">
        <f t="shared" si="143"/>
        <v>19552</v>
      </c>
      <c r="CZ21" s="92">
        <f t="shared" si="144"/>
        <v>24625</v>
      </c>
      <c r="DA21" s="92">
        <f t="shared" si="145"/>
        <v>23967</v>
      </c>
      <c r="DB21" s="13">
        <f t="shared" si="146"/>
        <v>30729</v>
      </c>
      <c r="DC21" s="92">
        <f t="shared" si="147"/>
        <v>63858.857799774865</v>
      </c>
      <c r="DD21" s="92">
        <f t="shared" si="148"/>
        <v>88312.166691054445</v>
      </c>
      <c r="DE21" s="92">
        <f t="shared" si="149"/>
        <v>114376.69938516337</v>
      </c>
      <c r="DF21" s="92">
        <f t="shared" si="150"/>
        <v>140440.23425580509</v>
      </c>
      <c r="DG21" s="92">
        <f t="shared" si="152"/>
        <v>164749.86203228752</v>
      </c>
      <c r="DH21" s="92">
        <f t="shared" si="151"/>
        <v>183642.24847754999</v>
      </c>
    </row>
    <row r="22" spans="1:112" x14ac:dyDescent="0.25">
      <c r="A22" s="1" t="s">
        <v>112</v>
      </c>
      <c r="B22" s="302"/>
      <c r="C22" s="302"/>
      <c r="D22" s="302"/>
      <c r="E22" s="36">
        <v>42</v>
      </c>
      <c r="F22" s="302"/>
      <c r="G22" s="302"/>
      <c r="H22" s="302"/>
      <c r="I22" s="36">
        <v>90</v>
      </c>
      <c r="J22" s="36">
        <v>93</v>
      </c>
      <c r="K22" s="36">
        <v>85</v>
      </c>
      <c r="L22" s="36">
        <v>85</v>
      </c>
      <c r="M22" s="36">
        <v>30</v>
      </c>
      <c r="N22" s="36">
        <v>30</v>
      </c>
      <c r="O22" s="36">
        <v>32</v>
      </c>
      <c r="P22" s="36">
        <v>36</v>
      </c>
      <c r="Q22" s="36">
        <v>38</v>
      </c>
      <c r="R22" s="36">
        <v>38</v>
      </c>
      <c r="S22" s="36">
        <v>53</v>
      </c>
      <c r="T22" s="36">
        <v>48</v>
      </c>
      <c r="U22" s="36">
        <v>66</v>
      </c>
      <c r="V22" s="36">
        <v>55</v>
      </c>
      <c r="W22" s="36">
        <v>49</v>
      </c>
      <c r="X22" s="36">
        <v>47</v>
      </c>
      <c r="Y22" s="36">
        <v>56</v>
      </c>
      <c r="Z22" s="36">
        <v>55</v>
      </c>
      <c r="AA22" s="36">
        <v>79</v>
      </c>
      <c r="AB22" s="36">
        <v>78</v>
      </c>
      <c r="AC22" s="36">
        <v>90</v>
      </c>
      <c r="AD22" s="36">
        <v>80</v>
      </c>
      <c r="AE22" s="36">
        <v>88</v>
      </c>
      <c r="AF22" s="36">
        <v>105</v>
      </c>
      <c r="AG22" s="36">
        <v>98</v>
      </c>
      <c r="AH22" s="36">
        <v>94</v>
      </c>
      <c r="AI22" s="36">
        <v>91</v>
      </c>
      <c r="AJ22" s="36">
        <v>115</v>
      </c>
      <c r="AK22" s="36">
        <v>147</v>
      </c>
      <c r="AL22" s="36">
        <v>142</v>
      </c>
      <c r="AM22" s="36">
        <v>198</v>
      </c>
      <c r="AN22" s="36">
        <v>225</v>
      </c>
      <c r="AO22" s="36">
        <v>269</v>
      </c>
      <c r="AP22" s="36">
        <v>247</v>
      </c>
      <c r="AQ22" s="36">
        <v>264</v>
      </c>
      <c r="AR22" s="36">
        <v>379</v>
      </c>
      <c r="AS22" s="36">
        <v>382</v>
      </c>
      <c r="AT22" s="36">
        <v>382</v>
      </c>
      <c r="AU22" s="36">
        <v>391</v>
      </c>
      <c r="AV22" s="36">
        <v>464</v>
      </c>
      <c r="AW22" s="36">
        <v>561</v>
      </c>
      <c r="AX22" s="36">
        <v>520</v>
      </c>
      <c r="AY22" s="36">
        <v>532</v>
      </c>
      <c r="AZ22" s="36">
        <v>514</v>
      </c>
      <c r="BA22" s="36">
        <v>0</v>
      </c>
      <c r="BB22" s="36">
        <v>0</v>
      </c>
      <c r="BC22" s="36">
        <v>0</v>
      </c>
      <c r="BD22" s="36">
        <v>0</v>
      </c>
      <c r="BE22" s="36">
        <v>0</v>
      </c>
      <c r="BF22" s="36">
        <v>0</v>
      </c>
      <c r="BG22" s="36">
        <v>0</v>
      </c>
      <c r="BH22" s="36">
        <v>0</v>
      </c>
      <c r="BI22" s="36">
        <v>0</v>
      </c>
      <c r="BJ22" s="36">
        <v>0</v>
      </c>
      <c r="BK22" s="36">
        <v>0</v>
      </c>
      <c r="BL22" s="36">
        <v>0</v>
      </c>
      <c r="BM22" s="36">
        <v>0</v>
      </c>
      <c r="BN22" s="13">
        <f>'Working Capital'!BN19</f>
        <v>0</v>
      </c>
      <c r="BO22" s="13">
        <f>'Working Capital'!BO19</f>
        <v>0</v>
      </c>
      <c r="BP22" s="13">
        <f>'Working Capital'!BP19</f>
        <v>0</v>
      </c>
      <c r="BQ22" s="13">
        <f>'Working Capital'!BQ19</f>
        <v>0</v>
      </c>
      <c r="BR22" s="13">
        <f>'Working Capital'!BR19</f>
        <v>0</v>
      </c>
      <c r="BS22" s="13">
        <f>'Working Capital'!BS19</f>
        <v>0</v>
      </c>
      <c r="BT22" s="13">
        <f>'Working Capital'!BT19</f>
        <v>0</v>
      </c>
      <c r="BU22" s="13">
        <f>'Working Capital'!BU19</f>
        <v>0</v>
      </c>
      <c r="BV22" s="13">
        <f>'Working Capital'!BV19</f>
        <v>0</v>
      </c>
      <c r="BW22" s="13">
        <f>'Working Capital'!BW19</f>
        <v>0</v>
      </c>
      <c r="BX22" s="13">
        <f>'Working Capital'!BX19</f>
        <v>0</v>
      </c>
      <c r="BY22" s="13">
        <f>'Working Capital'!BY19</f>
        <v>0</v>
      </c>
      <c r="BZ22" s="13">
        <f>'Working Capital'!BZ19</f>
        <v>0</v>
      </c>
      <c r="CA22" s="13">
        <f>'Working Capital'!CA19</f>
        <v>0</v>
      </c>
      <c r="CB22" s="13">
        <f>'Working Capital'!CB19</f>
        <v>0</v>
      </c>
      <c r="CC22" s="13">
        <f>'Working Capital'!CC19</f>
        <v>0</v>
      </c>
      <c r="CD22" s="13">
        <f>'Working Capital'!CD19</f>
        <v>0</v>
      </c>
      <c r="CE22" s="13">
        <f>'Working Capital'!CE19</f>
        <v>0</v>
      </c>
      <c r="CF22" s="13">
        <f>'Working Capital'!CF19</f>
        <v>0</v>
      </c>
      <c r="CG22" s="13">
        <f>'Working Capital'!CG19</f>
        <v>0</v>
      </c>
      <c r="CH22" s="13">
        <f>'Working Capital'!CH19</f>
        <v>0</v>
      </c>
      <c r="CI22" s="13">
        <f>'Working Capital'!CI19</f>
        <v>0</v>
      </c>
      <c r="CJ22" s="13">
        <f>'Working Capital'!CJ19</f>
        <v>0</v>
      </c>
      <c r="CK22" s="13">
        <f>'Working Capital'!CK19</f>
        <v>0</v>
      </c>
      <c r="CL22" s="13"/>
      <c r="CM22" s="92">
        <f t="shared" si="131"/>
        <v>42</v>
      </c>
      <c r="CN22" s="13">
        <f t="shared" si="132"/>
        <v>90</v>
      </c>
      <c r="CO22" s="92">
        <f t="shared" si="133"/>
        <v>30</v>
      </c>
      <c r="CP22" s="13">
        <f t="shared" si="134"/>
        <v>38</v>
      </c>
      <c r="CQ22" s="92">
        <f t="shared" si="135"/>
        <v>66</v>
      </c>
      <c r="CR22" s="13">
        <f t="shared" si="136"/>
        <v>56</v>
      </c>
      <c r="CS22" s="92">
        <f t="shared" si="137"/>
        <v>90</v>
      </c>
      <c r="CT22" s="13">
        <f t="shared" si="138"/>
        <v>98</v>
      </c>
      <c r="CU22" s="92">
        <f t="shared" si="139"/>
        <v>147</v>
      </c>
      <c r="CV22" s="92">
        <f t="shared" si="140"/>
        <v>269</v>
      </c>
      <c r="CW22" s="92">
        <f t="shared" si="141"/>
        <v>382</v>
      </c>
      <c r="CX22" s="92">
        <f t="shared" si="142"/>
        <v>561</v>
      </c>
      <c r="CY22" s="92">
        <f t="shared" si="143"/>
        <v>0</v>
      </c>
      <c r="CZ22" s="92">
        <f t="shared" si="144"/>
        <v>0</v>
      </c>
      <c r="DA22" s="92">
        <f t="shared" si="145"/>
        <v>0</v>
      </c>
      <c r="DB22" s="13">
        <f t="shared" si="146"/>
        <v>0</v>
      </c>
      <c r="DC22" s="92">
        <f t="shared" si="147"/>
        <v>0</v>
      </c>
      <c r="DD22" s="92">
        <f t="shared" si="148"/>
        <v>0</v>
      </c>
      <c r="DE22" s="92">
        <f t="shared" si="149"/>
        <v>0</v>
      </c>
      <c r="DF22" s="92">
        <f t="shared" si="150"/>
        <v>0</v>
      </c>
      <c r="DG22" s="92">
        <f t="shared" si="152"/>
        <v>0</v>
      </c>
      <c r="DH22" s="92">
        <f t="shared" si="151"/>
        <v>0</v>
      </c>
    </row>
    <row r="23" spans="1:112" x14ac:dyDescent="0.25">
      <c r="A23" s="2" t="s">
        <v>155</v>
      </c>
      <c r="B23" s="318"/>
      <c r="C23" s="318"/>
      <c r="D23" s="318"/>
      <c r="E23" s="38">
        <f t="shared" ref="E23:BM23" si="176">SUM(E18:E22)</f>
        <v>389</v>
      </c>
      <c r="F23" s="318"/>
      <c r="G23" s="318"/>
      <c r="H23" s="318"/>
      <c r="I23" s="38">
        <f t="shared" si="176"/>
        <v>899</v>
      </c>
      <c r="J23" s="38">
        <f t="shared" si="176"/>
        <v>1039</v>
      </c>
      <c r="K23" s="38">
        <f t="shared" si="176"/>
        <v>1034</v>
      </c>
      <c r="L23" s="38">
        <f t="shared" si="176"/>
        <v>1080</v>
      </c>
      <c r="M23" s="38">
        <f t="shared" si="176"/>
        <v>1052</v>
      </c>
      <c r="N23" s="38">
        <f t="shared" si="176"/>
        <v>1063</v>
      </c>
      <c r="O23" s="38">
        <f t="shared" si="176"/>
        <v>1080</v>
      </c>
      <c r="P23" s="38">
        <f t="shared" si="176"/>
        <v>984</v>
      </c>
      <c r="Q23" s="38">
        <f t="shared" si="176"/>
        <v>1100</v>
      </c>
      <c r="R23" s="38">
        <f t="shared" si="176"/>
        <v>1037</v>
      </c>
      <c r="S23" s="38">
        <f t="shared" si="176"/>
        <v>1214</v>
      </c>
      <c r="T23" s="38">
        <f t="shared" si="176"/>
        <v>1234</v>
      </c>
      <c r="U23" s="38">
        <f t="shared" si="176"/>
        <v>1424</v>
      </c>
      <c r="V23" s="38">
        <f t="shared" si="176"/>
        <v>1746</v>
      </c>
      <c r="W23" s="38">
        <f t="shared" si="176"/>
        <v>1881</v>
      </c>
      <c r="X23" s="38">
        <f t="shared" si="176"/>
        <v>1792</v>
      </c>
      <c r="Y23" s="38">
        <f t="shared" si="176"/>
        <v>1925</v>
      </c>
      <c r="Z23" s="38">
        <f t="shared" si="176"/>
        <v>1807</v>
      </c>
      <c r="AA23" s="38">
        <f t="shared" si="176"/>
        <v>2203</v>
      </c>
      <c r="AB23" s="38">
        <f t="shared" si="176"/>
        <v>2596</v>
      </c>
      <c r="AC23" s="38">
        <f t="shared" si="176"/>
        <v>2875</v>
      </c>
      <c r="AD23" s="38">
        <f t="shared" si="176"/>
        <v>2928</v>
      </c>
      <c r="AE23" s="38">
        <f t="shared" si="176"/>
        <v>3315</v>
      </c>
      <c r="AF23" s="38">
        <f t="shared" si="176"/>
        <v>3305</v>
      </c>
      <c r="AG23" s="38">
        <f t="shared" si="176"/>
        <v>3760</v>
      </c>
      <c r="AH23" s="38">
        <f t="shared" si="176"/>
        <v>5086</v>
      </c>
      <c r="AI23" s="38">
        <f t="shared" si="176"/>
        <v>4670</v>
      </c>
      <c r="AJ23" s="38">
        <f t="shared" si="176"/>
        <v>5462</v>
      </c>
      <c r="AK23" s="38">
        <f t="shared" si="176"/>
        <v>7017</v>
      </c>
      <c r="AL23" s="38">
        <f t="shared" si="176"/>
        <v>9908</v>
      </c>
      <c r="AM23" s="38">
        <f t="shared" si="176"/>
        <v>12979</v>
      </c>
      <c r="AN23" s="38">
        <f t="shared" si="176"/>
        <v>13328</v>
      </c>
      <c r="AO23" s="38">
        <f t="shared" si="176"/>
        <v>15053</v>
      </c>
      <c r="AP23" s="38">
        <f t="shared" si="176"/>
        <v>15069</v>
      </c>
      <c r="AQ23" s="38">
        <f t="shared" si="176"/>
        <v>11308</v>
      </c>
      <c r="AR23" s="38">
        <f t="shared" si="176"/>
        <v>11944</v>
      </c>
      <c r="AS23" s="38">
        <f t="shared" si="176"/>
        <v>14981</v>
      </c>
      <c r="AT23" s="38">
        <f t="shared" si="176"/>
        <v>12717</v>
      </c>
      <c r="AU23" s="113">
        <f t="shared" si="176"/>
        <v>14874</v>
      </c>
      <c r="AV23" s="113">
        <f t="shared" si="176"/>
        <v>17812</v>
      </c>
      <c r="AW23" s="113">
        <f t="shared" si="176"/>
        <v>21135</v>
      </c>
      <c r="AX23" s="113">
        <f t="shared" si="176"/>
        <v>21086</v>
      </c>
      <c r="AY23" s="113">
        <f t="shared" si="176"/>
        <v>22217</v>
      </c>
      <c r="AZ23" s="113">
        <f t="shared" si="176"/>
        <v>22687</v>
      </c>
      <c r="BA23" s="113">
        <f t="shared" si="176"/>
        <v>27026</v>
      </c>
      <c r="BB23" s="113">
        <f t="shared" si="176"/>
        <v>25381</v>
      </c>
      <c r="BC23" s="113">
        <f t="shared" si="176"/>
        <v>29921</v>
      </c>
      <c r="BD23" s="113">
        <f t="shared" si="176"/>
        <v>30531</v>
      </c>
      <c r="BE23" s="113">
        <f t="shared" si="176"/>
        <v>31960</v>
      </c>
      <c r="BF23" s="113">
        <f t="shared" si="176"/>
        <v>28101</v>
      </c>
      <c r="BG23" s="113">
        <f t="shared" si="176"/>
        <v>27004</v>
      </c>
      <c r="BH23" s="113">
        <f t="shared" si="176"/>
        <v>33330</v>
      </c>
      <c r="BI23" s="113">
        <f t="shared" si="176"/>
        <v>33596</v>
      </c>
      <c r="BJ23" s="113">
        <f t="shared" si="176"/>
        <v>33890</v>
      </c>
      <c r="BK23" s="113">
        <f t="shared" si="176"/>
        <v>37305</v>
      </c>
      <c r="BL23" s="113">
        <f t="shared" si="176"/>
        <v>36958</v>
      </c>
      <c r="BM23" s="113">
        <f t="shared" si="176"/>
        <v>41836</v>
      </c>
      <c r="BN23" s="113">
        <f t="shared" ref="BN23:BQ23" si="177">SUM(BN18:BN22)</f>
        <v>65672.06971398968</v>
      </c>
      <c r="BO23" s="113">
        <f t="shared" si="177"/>
        <v>70335.551584825123</v>
      </c>
      <c r="BP23" s="113">
        <f t="shared" si="177"/>
        <v>69418.408992438883</v>
      </c>
      <c r="BQ23" s="113">
        <f t="shared" si="177"/>
        <v>80952.598777601495</v>
      </c>
      <c r="BR23" s="113">
        <f t="shared" ref="BR23:BU23" si="178">SUM(BR18:BR22)</f>
        <v>90112.52910616454</v>
      </c>
      <c r="BS23" s="113">
        <f t="shared" si="178"/>
        <v>96586.05127742562</v>
      </c>
      <c r="BT23" s="113">
        <f t="shared" si="178"/>
        <v>95268.17497078114</v>
      </c>
      <c r="BU23" s="113">
        <f t="shared" si="178"/>
        <v>111104.15170579836</v>
      </c>
      <c r="BV23" s="113">
        <f t="shared" ref="BV23:CC23" si="179">SUM(BV18:BV22)</f>
        <v>116157.86675101657</v>
      </c>
      <c r="BW23" s="113">
        <f t="shared" si="179"/>
        <v>124563.81107426394</v>
      </c>
      <c r="BX23" s="113">
        <f t="shared" si="179"/>
        <v>122815.92162832161</v>
      </c>
      <c r="BY23" s="113">
        <f t="shared" si="179"/>
        <v>143242.38463653281</v>
      </c>
      <c r="BZ23" s="113">
        <f t="shared" si="179"/>
        <v>142205.92514552179</v>
      </c>
      <c r="CA23" s="113">
        <f t="shared" si="179"/>
        <v>152542.98305400612</v>
      </c>
      <c r="CB23" s="113">
        <f t="shared" si="179"/>
        <v>150359.73796829997</v>
      </c>
      <c r="CC23" s="113">
        <f t="shared" si="179"/>
        <v>175379.38722550787</v>
      </c>
      <c r="CD23" s="113">
        <f t="shared" ref="CD23:CG23" si="180">SUM(CD18:CD22)</f>
        <v>166497.03199994841</v>
      </c>
      <c r="CE23" s="113">
        <f t="shared" si="180"/>
        <v>178635.15356092417</v>
      </c>
      <c r="CF23" s="113">
        <f t="shared" si="180"/>
        <v>176048.73888520378</v>
      </c>
      <c r="CG23" s="113">
        <f t="shared" si="180"/>
        <v>205353.77767819478</v>
      </c>
      <c r="CH23" s="113">
        <f t="shared" ref="CH23:CK23" si="181">SUM(CH18:CH22)</f>
        <v>185351.11198407141</v>
      </c>
      <c r="CI23" s="113">
        <f t="shared" si="181"/>
        <v>198886.32832191506</v>
      </c>
      <c r="CJ23" s="113">
        <f t="shared" si="181"/>
        <v>195996.9647864491</v>
      </c>
      <c r="CK23" s="113">
        <f t="shared" si="181"/>
        <v>228648.57153929962</v>
      </c>
      <c r="CL23" s="113"/>
      <c r="CM23" s="106">
        <f>SUM(CM18:CM22)</f>
        <v>389</v>
      </c>
      <c r="CN23" s="38">
        <f t="shared" ref="CN23:DC23" si="182">SUM(CN18:CN22)</f>
        <v>899</v>
      </c>
      <c r="CO23" s="106">
        <f t="shared" si="182"/>
        <v>1052</v>
      </c>
      <c r="CP23" s="38">
        <f t="shared" si="182"/>
        <v>1100</v>
      </c>
      <c r="CQ23" s="106">
        <f t="shared" si="182"/>
        <v>1424</v>
      </c>
      <c r="CR23" s="38">
        <f t="shared" si="182"/>
        <v>1925</v>
      </c>
      <c r="CS23" s="106">
        <f t="shared" si="182"/>
        <v>2875</v>
      </c>
      <c r="CT23" s="38">
        <f t="shared" si="182"/>
        <v>3760</v>
      </c>
      <c r="CU23" s="106">
        <f t="shared" si="182"/>
        <v>7017</v>
      </c>
      <c r="CV23" s="106">
        <f t="shared" si="182"/>
        <v>15053</v>
      </c>
      <c r="CW23" s="106">
        <f t="shared" si="182"/>
        <v>14981</v>
      </c>
      <c r="CX23" s="106">
        <f t="shared" si="182"/>
        <v>21135</v>
      </c>
      <c r="CY23" s="106">
        <f t="shared" si="182"/>
        <v>27026</v>
      </c>
      <c r="CZ23" s="106">
        <f t="shared" si="182"/>
        <v>31960</v>
      </c>
      <c r="DA23" s="106">
        <f t="shared" si="182"/>
        <v>33596</v>
      </c>
      <c r="DB23" s="38">
        <f t="shared" si="182"/>
        <v>41836</v>
      </c>
      <c r="DC23" s="106">
        <f t="shared" si="182"/>
        <v>80952.598777601495</v>
      </c>
      <c r="DD23" s="106">
        <f>SUM(DD18:DD22)</f>
        <v>111104.15170579836</v>
      </c>
      <c r="DE23" s="106">
        <f>SUM(DE18:DE22)</f>
        <v>143242.38463653281</v>
      </c>
      <c r="DF23" s="106">
        <f>SUM(DF18:DF22)</f>
        <v>175379.38722550787</v>
      </c>
      <c r="DG23" s="106">
        <f>SUM(DG18:DG22)</f>
        <v>205353.77767819478</v>
      </c>
      <c r="DH23" s="106">
        <f>SUM(DH18:DH22)</f>
        <v>228648.57153929962</v>
      </c>
    </row>
    <row r="24" spans="1:112" x14ac:dyDescent="0.25">
      <c r="B24" s="302"/>
      <c r="C24" s="302"/>
      <c r="D24" s="302"/>
      <c r="F24" s="302"/>
      <c r="G24" s="302"/>
      <c r="H24" s="302"/>
      <c r="CM24" s="91"/>
      <c r="CO24" s="91"/>
      <c r="CQ24" s="91"/>
      <c r="CS24" s="91"/>
      <c r="CU24" s="91"/>
      <c r="CV24" s="91"/>
      <c r="CW24" s="91"/>
      <c r="CX24" s="91"/>
      <c r="CY24" s="91"/>
      <c r="CZ24" s="91"/>
      <c r="DA24" s="91"/>
      <c r="DC24" s="91"/>
      <c r="DD24" s="91"/>
      <c r="DE24" s="91"/>
      <c r="DF24" s="91"/>
      <c r="DG24" s="91"/>
      <c r="DH24" s="91"/>
    </row>
    <row r="25" spans="1:112" x14ac:dyDescent="0.25">
      <c r="A25" s="1" t="s">
        <v>113</v>
      </c>
      <c r="B25" s="302"/>
      <c r="C25" s="302"/>
      <c r="D25" s="302"/>
      <c r="E25" s="36">
        <v>117</v>
      </c>
      <c r="F25" s="316"/>
      <c r="G25" s="316"/>
      <c r="H25" s="316"/>
      <c r="I25" s="36">
        <v>398</v>
      </c>
      <c r="J25" s="36">
        <v>404</v>
      </c>
      <c r="K25" s="36">
        <v>394</v>
      </c>
      <c r="L25" s="36">
        <v>530</v>
      </c>
      <c r="M25" s="36">
        <v>491</v>
      </c>
      <c r="N25" s="36">
        <v>420</v>
      </c>
      <c r="O25" s="36">
        <v>351</v>
      </c>
      <c r="P25" s="36">
        <v>287</v>
      </c>
      <c r="Q25" s="36">
        <v>237</v>
      </c>
      <c r="R25" s="36">
        <v>191</v>
      </c>
      <c r="S25" s="36">
        <v>153</v>
      </c>
      <c r="T25" s="36">
        <v>129</v>
      </c>
      <c r="U25" s="36">
        <v>119</v>
      </c>
      <c r="V25" s="36">
        <v>113</v>
      </c>
      <c r="W25" s="36">
        <v>110</v>
      </c>
      <c r="X25" s="36">
        <v>109</v>
      </c>
      <c r="Y25" s="36">
        <v>107</v>
      </c>
      <c r="Z25" s="36">
        <v>0</v>
      </c>
      <c r="AA25" s="36">
        <v>0</v>
      </c>
      <c r="AB25" s="36">
        <v>0</v>
      </c>
      <c r="AC25" s="36">
        <v>0</v>
      </c>
      <c r="AD25" s="36">
        <v>0</v>
      </c>
      <c r="AE25" s="36">
        <v>0</v>
      </c>
      <c r="AF25" s="36">
        <v>0</v>
      </c>
      <c r="AG25" s="36">
        <v>0</v>
      </c>
      <c r="AH25" s="36">
        <v>0</v>
      </c>
      <c r="AI25" s="36">
        <v>0</v>
      </c>
      <c r="AJ25" s="36">
        <v>0</v>
      </c>
      <c r="AK25" s="36">
        <v>0</v>
      </c>
      <c r="AL25" s="36">
        <v>6565</v>
      </c>
      <c r="AM25" s="36">
        <v>7122</v>
      </c>
      <c r="AN25" s="36">
        <v>8356</v>
      </c>
      <c r="AO25" s="36">
        <v>9524</v>
      </c>
      <c r="AP25" s="36">
        <v>9509</v>
      </c>
      <c r="AQ25" s="36">
        <v>9633</v>
      </c>
      <c r="AR25" s="36">
        <v>9641</v>
      </c>
      <c r="AS25" s="36">
        <v>9631</v>
      </c>
      <c r="AT25" s="36">
        <v>10574</v>
      </c>
      <c r="AU25" s="36">
        <v>10956</v>
      </c>
      <c r="AV25" s="36">
        <v>11554</v>
      </c>
      <c r="AW25" s="36">
        <v>12746</v>
      </c>
      <c r="AX25" s="36">
        <v>12894</v>
      </c>
      <c r="AY25" s="36">
        <v>14792</v>
      </c>
      <c r="AZ25" s="36">
        <v>14687</v>
      </c>
      <c r="BA25" s="36">
        <v>15301</v>
      </c>
      <c r="BB25" s="36">
        <v>16171</v>
      </c>
      <c r="BC25" s="36">
        <v>16440</v>
      </c>
      <c r="BD25" s="36">
        <v>16374</v>
      </c>
      <c r="BE25" s="36">
        <v>17226</v>
      </c>
      <c r="BF25" s="36">
        <v>17570</v>
      </c>
      <c r="BG25" s="36">
        <v>17685</v>
      </c>
      <c r="BH25" s="36">
        <v>18208</v>
      </c>
      <c r="BI25" s="36">
        <v>18292</v>
      </c>
      <c r="BJ25" s="36">
        <v>18714</v>
      </c>
      <c r="BK25" s="36">
        <v>18751</v>
      </c>
      <c r="BL25" s="36">
        <v>20113</v>
      </c>
      <c r="BM25" s="36">
        <v>22940</v>
      </c>
      <c r="BN25" s="33">
        <f t="shared" ref="BN25" si="183">BM25</f>
        <v>22940</v>
      </c>
      <c r="BO25" s="33">
        <f t="shared" ref="BO25" si="184">BN25</f>
        <v>22940</v>
      </c>
      <c r="BP25" s="33">
        <f t="shared" ref="BP25" si="185">BO25</f>
        <v>22940</v>
      </c>
      <c r="BQ25" s="33">
        <f t="shared" ref="BQ25" si="186">BP25</f>
        <v>22940</v>
      </c>
      <c r="BR25" s="33">
        <f>BQ25</f>
        <v>22940</v>
      </c>
      <c r="BS25" s="33">
        <f t="shared" ref="BS25" si="187">BR25</f>
        <v>22940</v>
      </c>
      <c r="BT25" s="33">
        <f t="shared" ref="BT25" si="188">BS25</f>
        <v>22940</v>
      </c>
      <c r="BU25" s="33">
        <f t="shared" ref="BU25" si="189">BT25</f>
        <v>22940</v>
      </c>
      <c r="BV25" s="33">
        <f t="shared" ref="BV25" si="190">BU25</f>
        <v>22940</v>
      </c>
      <c r="BW25" s="33">
        <f t="shared" ref="BW25" si="191">BV25</f>
        <v>22940</v>
      </c>
      <c r="BX25" s="33">
        <f t="shared" ref="BX25" si="192">BW25</f>
        <v>22940</v>
      </c>
      <c r="BY25" s="33">
        <f t="shared" ref="BY25" si="193">BX25</f>
        <v>22940</v>
      </c>
      <c r="BZ25" s="33">
        <f t="shared" ref="BZ25" si="194">BY25</f>
        <v>22940</v>
      </c>
      <c r="CA25" s="33">
        <f t="shared" ref="CA25" si="195">BZ25</f>
        <v>22940</v>
      </c>
      <c r="CB25" s="33">
        <f t="shared" ref="CB25" si="196">CA25</f>
        <v>22940</v>
      </c>
      <c r="CC25" s="33">
        <f t="shared" ref="CC25" si="197">CB25</f>
        <v>22940</v>
      </c>
      <c r="CD25" s="33">
        <f t="shared" ref="CD25" si="198">CC25</f>
        <v>22940</v>
      </c>
      <c r="CE25" s="33">
        <f t="shared" ref="CE25" si="199">CD25</f>
        <v>22940</v>
      </c>
      <c r="CF25" s="33">
        <f t="shared" ref="CF25" si="200">CE25</f>
        <v>22940</v>
      </c>
      <c r="CG25" s="33">
        <f t="shared" ref="CG25" si="201">CF25</f>
        <v>22940</v>
      </c>
      <c r="CH25" s="33">
        <f t="shared" ref="CH25" si="202">CG25</f>
        <v>22940</v>
      </c>
      <c r="CI25" s="33">
        <f t="shared" ref="CI25" si="203">CH25</f>
        <v>22940</v>
      </c>
      <c r="CJ25" s="33">
        <f t="shared" ref="CJ25" si="204">CI25</f>
        <v>22940</v>
      </c>
      <c r="CK25" s="33">
        <f t="shared" ref="CK25" si="205">CJ25</f>
        <v>22940</v>
      </c>
      <c r="CL25" s="13"/>
      <c r="CM25" s="92">
        <f t="shared" ref="CM25:CM27" si="206">E25</f>
        <v>117</v>
      </c>
      <c r="CN25" s="13">
        <f t="shared" ref="CN25:CN27" si="207">I25</f>
        <v>398</v>
      </c>
      <c r="CO25" s="92">
        <f t="shared" ref="CO25:CO27" si="208">M25</f>
        <v>491</v>
      </c>
      <c r="CP25" s="13">
        <f t="shared" ref="CP25:CP27" si="209">Q25</f>
        <v>237</v>
      </c>
      <c r="CQ25" s="92">
        <f t="shared" ref="CQ25:CQ27" si="210">U25</f>
        <v>119</v>
      </c>
      <c r="CR25" s="13">
        <f t="shared" ref="CR25:CR27" si="211">Y25</f>
        <v>107</v>
      </c>
      <c r="CS25" s="92">
        <f t="shared" ref="CS25:CS27" si="212">AC25</f>
        <v>0</v>
      </c>
      <c r="CT25" s="13">
        <f t="shared" ref="CT25:CT27" si="213">AG25</f>
        <v>0</v>
      </c>
      <c r="CU25" s="92">
        <f t="shared" ref="CU25:CU27" si="214">AK25</f>
        <v>0</v>
      </c>
      <c r="CV25" s="92">
        <f t="shared" ref="CV25:CV27" si="215">AO25</f>
        <v>9524</v>
      </c>
      <c r="CW25" s="92">
        <f t="shared" ref="CW25:CW27" si="216">AS25</f>
        <v>9631</v>
      </c>
      <c r="CX25" s="92">
        <f t="shared" ref="CX25:CX27" si="217">AW25</f>
        <v>12746</v>
      </c>
      <c r="CY25" s="92">
        <f t="shared" ref="CY25:CY27" si="218">BA25</f>
        <v>15301</v>
      </c>
      <c r="CZ25" s="92">
        <f t="shared" ref="CZ25:CZ27" si="219">BE25</f>
        <v>17226</v>
      </c>
      <c r="DA25" s="92">
        <f t="shared" ref="DA25:DA27" si="220">BI25</f>
        <v>18292</v>
      </c>
      <c r="DB25" s="13">
        <f t="shared" ref="DB25:DB27" si="221">BM25</f>
        <v>22940</v>
      </c>
      <c r="DC25" s="92">
        <f t="shared" ref="DC25:DC27" si="222">BQ25</f>
        <v>22940</v>
      </c>
      <c r="DD25" s="92">
        <f t="shared" ref="DD25:DD27" si="223">BU25</f>
        <v>22940</v>
      </c>
      <c r="DE25" s="92">
        <f t="shared" ref="DE25:DE27" si="224">BY25</f>
        <v>22940</v>
      </c>
      <c r="DF25" s="92">
        <f t="shared" ref="DF25:DF27" si="225">CC25</f>
        <v>22940</v>
      </c>
      <c r="DG25" s="92">
        <f>CG25</f>
        <v>22940</v>
      </c>
      <c r="DH25" s="92">
        <f t="shared" ref="DH25:DH27" si="226">CK25</f>
        <v>22940</v>
      </c>
    </row>
    <row r="26" spans="1:112" x14ac:dyDescent="0.25">
      <c r="A26" s="1" t="s">
        <v>156</v>
      </c>
      <c r="B26" s="302"/>
      <c r="C26" s="302"/>
      <c r="D26" s="302"/>
      <c r="E26" s="36">
        <v>250</v>
      </c>
      <c r="F26" s="316"/>
      <c r="G26" s="316"/>
      <c r="H26" s="316"/>
      <c r="I26" s="36">
        <v>0</v>
      </c>
      <c r="J26" s="36">
        <v>0</v>
      </c>
      <c r="K26" s="36">
        <v>0</v>
      </c>
      <c r="L26" s="36">
        <v>0</v>
      </c>
      <c r="M26" s="36">
        <v>1500</v>
      </c>
      <c r="N26" s="36">
        <v>1500</v>
      </c>
      <c r="O26" s="36">
        <v>1500</v>
      </c>
      <c r="P26" s="36">
        <v>0</v>
      </c>
      <c r="Q26" s="36">
        <v>0</v>
      </c>
      <c r="R26" s="36">
        <v>0</v>
      </c>
      <c r="S26" s="36">
        <v>0</v>
      </c>
      <c r="T26" s="36">
        <v>0</v>
      </c>
      <c r="U26" s="36">
        <v>0</v>
      </c>
      <c r="V26" s="36">
        <v>0</v>
      </c>
      <c r="W26" s="36">
        <v>0</v>
      </c>
      <c r="X26" s="36">
        <v>0</v>
      </c>
      <c r="Y26" s="36">
        <v>0</v>
      </c>
      <c r="Z26" s="36">
        <v>0</v>
      </c>
      <c r="AA26" s="36">
        <v>0</v>
      </c>
      <c r="AB26" s="36">
        <v>0</v>
      </c>
      <c r="AC26" s="36">
        <v>0</v>
      </c>
      <c r="AD26" s="36">
        <v>0</v>
      </c>
      <c r="AE26" s="36">
        <v>0</v>
      </c>
      <c r="AF26" s="36">
        <v>0</v>
      </c>
      <c r="AG26" s="36">
        <v>0</v>
      </c>
      <c r="AH26" s="36">
        <v>0</v>
      </c>
      <c r="AI26" s="36">
        <v>0</v>
      </c>
      <c r="AJ26" s="36">
        <v>0</v>
      </c>
      <c r="AK26" s="36">
        <v>0</v>
      </c>
      <c r="AL26" s="36">
        <v>0</v>
      </c>
      <c r="AM26" s="36">
        <v>0</v>
      </c>
      <c r="AN26" s="36">
        <v>0</v>
      </c>
      <c r="AO26" s="36">
        <v>0</v>
      </c>
      <c r="AP26" s="36">
        <v>0</v>
      </c>
      <c r="AQ26" s="36">
        <v>0</v>
      </c>
      <c r="AR26" s="36">
        <v>0</v>
      </c>
      <c r="AS26" s="36">
        <v>0</v>
      </c>
      <c r="AT26" s="36">
        <v>0</v>
      </c>
      <c r="AU26" s="36">
        <v>0</v>
      </c>
      <c r="AV26" s="36">
        <v>0</v>
      </c>
      <c r="AW26" s="36">
        <v>0</v>
      </c>
      <c r="AX26" s="36">
        <v>0</v>
      </c>
      <c r="AY26" s="36">
        <v>0</v>
      </c>
      <c r="AZ26" s="36">
        <v>9922</v>
      </c>
      <c r="BA26" s="36">
        <v>9923</v>
      </c>
      <c r="BB26" s="36">
        <v>9925</v>
      </c>
      <c r="BC26" s="36">
        <v>18382</v>
      </c>
      <c r="BD26" s="36">
        <v>18383</v>
      </c>
      <c r="BE26" s="36">
        <v>18385</v>
      </c>
      <c r="BF26" s="36">
        <v>18387</v>
      </c>
      <c r="BG26" s="36">
        <v>18389</v>
      </c>
      <c r="BH26" s="36">
        <v>28823</v>
      </c>
      <c r="BI26" s="36">
        <v>28826</v>
      </c>
      <c r="BJ26" s="36">
        <v>28829</v>
      </c>
      <c r="BK26" s="36">
        <v>28832</v>
      </c>
      <c r="BL26" s="36">
        <v>28834</v>
      </c>
      <c r="BM26" s="36">
        <v>58744</v>
      </c>
      <c r="BN26" s="13">
        <f>'Debt &amp; Interest'!BN21</f>
        <v>58744</v>
      </c>
      <c r="BO26" s="13">
        <f>'Debt &amp; Interest'!BO21</f>
        <v>58744</v>
      </c>
      <c r="BP26" s="13">
        <f>'Debt &amp; Interest'!BP21</f>
        <v>58744</v>
      </c>
      <c r="BQ26" s="13">
        <f>'Debt &amp; Interest'!BQ21</f>
        <v>58744</v>
      </c>
      <c r="BR26" s="13">
        <f>'Debt &amp; Interest'!BR21</f>
        <v>58744</v>
      </c>
      <c r="BS26" s="13">
        <f>'Debt &amp; Interest'!BS21</f>
        <v>58744</v>
      </c>
      <c r="BT26" s="13">
        <f>'Debt &amp; Interest'!BT21</f>
        <v>58744</v>
      </c>
      <c r="BU26" s="13">
        <f>'Debt &amp; Interest'!BU21</f>
        <v>58744</v>
      </c>
      <c r="BV26" s="13">
        <f>'Debt &amp; Interest'!BV21</f>
        <v>58744</v>
      </c>
      <c r="BW26" s="13">
        <f>'Debt &amp; Interest'!BW21</f>
        <v>58744</v>
      </c>
      <c r="BX26" s="13">
        <f>'Debt &amp; Interest'!BX21</f>
        <v>58744</v>
      </c>
      <c r="BY26" s="13">
        <f>'Debt &amp; Interest'!BY21</f>
        <v>58744</v>
      </c>
      <c r="BZ26" s="13">
        <f>'Debt &amp; Interest'!BZ21</f>
        <v>58744</v>
      </c>
      <c r="CA26" s="13">
        <f>'Debt &amp; Interest'!CA21</f>
        <v>58744</v>
      </c>
      <c r="CB26" s="13">
        <f>'Debt &amp; Interest'!CB21</f>
        <v>58744</v>
      </c>
      <c r="CC26" s="13">
        <f>'Debt &amp; Interest'!CC21</f>
        <v>58744</v>
      </c>
      <c r="CD26" s="13">
        <f>'Debt &amp; Interest'!CD21</f>
        <v>58744</v>
      </c>
      <c r="CE26" s="13">
        <f>'Debt &amp; Interest'!CE21</f>
        <v>58744</v>
      </c>
      <c r="CF26" s="13">
        <f>'Debt &amp; Interest'!CF21</f>
        <v>58744</v>
      </c>
      <c r="CG26" s="13">
        <f>'Debt &amp; Interest'!CG21</f>
        <v>58744</v>
      </c>
      <c r="CH26" s="13">
        <f>'Debt &amp; Interest'!CH21</f>
        <v>58744</v>
      </c>
      <c r="CI26" s="13">
        <f>'Debt &amp; Interest'!CI21</f>
        <v>58744</v>
      </c>
      <c r="CJ26" s="13">
        <f>'Debt &amp; Interest'!CJ21</f>
        <v>58744</v>
      </c>
      <c r="CK26" s="13">
        <f>'Debt &amp; Interest'!CK21</f>
        <v>58744</v>
      </c>
      <c r="CL26" s="13"/>
      <c r="CM26" s="92">
        <f t="shared" si="206"/>
        <v>250</v>
      </c>
      <c r="CN26" s="13">
        <f t="shared" si="207"/>
        <v>0</v>
      </c>
      <c r="CO26" s="92">
        <f t="shared" si="208"/>
        <v>1500</v>
      </c>
      <c r="CP26" s="13">
        <f t="shared" si="209"/>
        <v>0</v>
      </c>
      <c r="CQ26" s="92">
        <f t="shared" si="210"/>
        <v>0</v>
      </c>
      <c r="CR26" s="13">
        <f t="shared" si="211"/>
        <v>0</v>
      </c>
      <c r="CS26" s="92">
        <f t="shared" si="212"/>
        <v>0</v>
      </c>
      <c r="CT26" s="13">
        <f t="shared" si="213"/>
        <v>0</v>
      </c>
      <c r="CU26" s="92">
        <f t="shared" si="214"/>
        <v>0</v>
      </c>
      <c r="CV26" s="92">
        <f t="shared" si="215"/>
        <v>0</v>
      </c>
      <c r="CW26" s="92">
        <f t="shared" si="216"/>
        <v>0</v>
      </c>
      <c r="CX26" s="92">
        <f t="shared" si="217"/>
        <v>0</v>
      </c>
      <c r="CY26" s="92">
        <f t="shared" si="218"/>
        <v>9923</v>
      </c>
      <c r="CZ26" s="92">
        <f t="shared" si="219"/>
        <v>18385</v>
      </c>
      <c r="DA26" s="92">
        <f t="shared" si="220"/>
        <v>28826</v>
      </c>
      <c r="DB26" s="13">
        <f t="shared" si="221"/>
        <v>58744</v>
      </c>
      <c r="DC26" s="92">
        <f t="shared" si="222"/>
        <v>58744</v>
      </c>
      <c r="DD26" s="92">
        <f t="shared" si="223"/>
        <v>58744</v>
      </c>
      <c r="DE26" s="92">
        <f t="shared" si="224"/>
        <v>58744</v>
      </c>
      <c r="DF26" s="92">
        <f t="shared" si="225"/>
        <v>58744</v>
      </c>
      <c r="DG26" s="92">
        <f t="shared" ref="DG26:DG27" si="227">CG26</f>
        <v>58744</v>
      </c>
      <c r="DH26" s="92">
        <f t="shared" si="226"/>
        <v>58744</v>
      </c>
    </row>
    <row r="27" spans="1:112" x14ac:dyDescent="0.25">
      <c r="A27" s="1" t="s">
        <v>114</v>
      </c>
      <c r="B27" s="302"/>
      <c r="C27" s="302"/>
      <c r="D27" s="302"/>
      <c r="E27" s="36">
        <v>72</v>
      </c>
      <c r="F27" s="316"/>
      <c r="G27" s="316"/>
      <c r="H27" s="316"/>
      <c r="I27" s="36">
        <v>135</v>
      </c>
      <c r="J27" s="36">
        <v>144</v>
      </c>
      <c r="K27" s="36">
        <v>191</v>
      </c>
      <c r="L27" s="36">
        <v>254</v>
      </c>
      <c r="M27" s="36">
        <v>305</v>
      </c>
      <c r="N27" s="36">
        <v>356</v>
      </c>
      <c r="O27" s="36">
        <v>444</v>
      </c>
      <c r="P27" s="36">
        <v>614</v>
      </c>
      <c r="Q27" s="36">
        <v>1088</v>
      </c>
      <c r="R27" s="36">
        <v>1045</v>
      </c>
      <c r="S27" s="36">
        <v>1063</v>
      </c>
      <c r="T27" s="36">
        <v>1432</v>
      </c>
      <c r="U27" s="36">
        <v>2327</v>
      </c>
      <c r="V27" s="36">
        <v>2353</v>
      </c>
      <c r="W27" s="36">
        <v>2427</v>
      </c>
      <c r="X27" s="36">
        <v>2862</v>
      </c>
      <c r="Y27" s="36">
        <v>3157</v>
      </c>
      <c r="Z27" s="36">
        <v>1867</v>
      </c>
      <c r="AA27" s="36">
        <v>2170</v>
      </c>
      <c r="AB27" s="36">
        <v>2290</v>
      </c>
      <c r="AC27" s="36">
        <v>2892</v>
      </c>
      <c r="AD27" s="36">
        <v>3598</v>
      </c>
      <c r="AE27" s="36">
        <v>4047</v>
      </c>
      <c r="AF27" s="36">
        <v>4485</v>
      </c>
      <c r="AG27" s="36">
        <v>6417</v>
      </c>
      <c r="AH27" s="36">
        <v>6239</v>
      </c>
      <c r="AI27" s="36">
        <v>6239</v>
      </c>
      <c r="AJ27" s="36">
        <v>6648</v>
      </c>
      <c r="AK27" s="36">
        <v>6190</v>
      </c>
      <c r="AL27" s="36">
        <v>6488</v>
      </c>
      <c r="AM27" s="36">
        <v>8143</v>
      </c>
      <c r="AN27" s="36">
        <v>8735</v>
      </c>
      <c r="AO27" s="36">
        <v>7745</v>
      </c>
      <c r="AP27" s="36">
        <v>8489</v>
      </c>
      <c r="AQ27" s="36">
        <v>8303</v>
      </c>
      <c r="AR27" s="36">
        <v>7121</v>
      </c>
      <c r="AS27" s="36">
        <v>6414</v>
      </c>
      <c r="AT27" s="36">
        <v>6575</v>
      </c>
      <c r="AU27" s="36">
        <v>6552</v>
      </c>
      <c r="AV27" s="36">
        <v>6859</v>
      </c>
      <c r="AW27" s="36">
        <v>7227</v>
      </c>
      <c r="AX27" s="36">
        <v>7010</v>
      </c>
      <c r="AY27" s="36">
        <v>7003</v>
      </c>
      <c r="AZ27" s="36">
        <v>7504</v>
      </c>
      <c r="BA27" s="36">
        <v>7764</v>
      </c>
      <c r="BB27" s="36">
        <v>8219</v>
      </c>
      <c r="BC27" s="36">
        <v>7912</v>
      </c>
      <c r="BD27" s="36">
        <v>8113</v>
      </c>
      <c r="BE27" s="36">
        <v>8884</v>
      </c>
      <c r="BF27" s="36">
        <f>7795+1462</f>
        <v>9257</v>
      </c>
      <c r="BG27" s="36">
        <f>7897+2500</f>
        <v>10397</v>
      </c>
      <c r="BH27" s="36">
        <f>9171+2347</f>
        <v>11518</v>
      </c>
      <c r="BI27" s="36">
        <f>9987+2716</f>
        <v>12703</v>
      </c>
      <c r="BJ27" s="36">
        <f>10991+2760</f>
        <v>13751</v>
      </c>
      <c r="BK27" s="36">
        <f>12046+2740</f>
        <v>14786</v>
      </c>
      <c r="BL27" s="36">
        <f>11738+12135</f>
        <v>23873</v>
      </c>
      <c r="BM27" s="36">
        <f>21005+4253</f>
        <v>25258</v>
      </c>
      <c r="BN27" s="13">
        <f>BN47*'Income Statement'!BN157</f>
        <v>19290.236682040737</v>
      </c>
      <c r="BO27" s="13">
        <f>BO47*'Income Statement'!BO157</f>
        <v>20954.789791318464</v>
      </c>
      <c r="BP27" s="13">
        <f>BP47*'Income Statement'!BP157</f>
        <v>23279.738381737861</v>
      </c>
      <c r="BQ27" s="13">
        <f>BQ47*'Income Statement'!BQ157</f>
        <v>27765.778517049013</v>
      </c>
      <c r="BR27" s="13">
        <f>BR47*'Income Statement'!BR157</f>
        <v>25935.56128830092</v>
      </c>
      <c r="BS27" s="13">
        <f>BS47*'Income Statement'!BS157</f>
        <v>26469.209611318791</v>
      </c>
      <c r="BT27" s="13">
        <f>BT47*'Income Statement'!BT157</f>
        <v>27620.704985574506</v>
      </c>
      <c r="BU27" s="13">
        <f>BU47*'Income Statement'!BU157</f>
        <v>32636.983344056043</v>
      </c>
      <c r="BV27" s="13">
        <f>BV47*'Income Statement'!BV157</f>
        <v>28933.917033455749</v>
      </c>
      <c r="BW27" s="13">
        <f>BW47*'Income Statement'!BW157</f>
        <v>30604.09547100764</v>
      </c>
      <c r="BX27" s="13">
        <f>BX47*'Income Statement'!BX157</f>
        <v>32569.906332236376</v>
      </c>
      <c r="BY27" s="13">
        <f>BY47*'Income Statement'!BY157</f>
        <v>37868.000829274984</v>
      </c>
      <c r="BZ27" s="13">
        <f>BZ47*'Income Statement'!BZ157</f>
        <v>32551.588225838361</v>
      </c>
      <c r="CA27" s="13">
        <f>CA47*'Income Statement'!CA157</f>
        <v>34428.289012011068</v>
      </c>
      <c r="CB27" s="13">
        <f>CB47*'Income Statement'!CB157</f>
        <v>36694.542981406215</v>
      </c>
      <c r="CC27" s="13">
        <f>CC47*'Income Statement'!CC157</f>
        <v>42901.16818991684</v>
      </c>
      <c r="CD27" s="13">
        <f>CD47*'Income Statement'!CD157</f>
        <v>36224.169321834379</v>
      </c>
      <c r="CE27" s="13">
        <f>CE47*'Income Statement'!CE157</f>
        <v>38197.449388180597</v>
      </c>
      <c r="CF27" s="13">
        <f>CF47*'Income Statement'!CF157</f>
        <v>40679.635026895456</v>
      </c>
      <c r="CG27" s="13">
        <f>CG47*'Income Statement'!CG157</f>
        <v>47590.870692689983</v>
      </c>
      <c r="CH27" s="13">
        <f>CH47*'Income Statement'!CH157</f>
        <v>39630.758867574514</v>
      </c>
      <c r="CI27" s="13">
        <f>CI47*'Income Statement'!CI157</f>
        <v>41810.369078115691</v>
      </c>
      <c r="CJ27" s="13">
        <f>CJ47*'Income Statement'!CJ157</f>
        <v>44513.593304516464</v>
      </c>
      <c r="CK27" s="13">
        <f>CK47*'Income Statement'!CK157</f>
        <v>52057.196877914117</v>
      </c>
      <c r="CL27" s="13"/>
      <c r="CM27" s="92">
        <f t="shared" si="206"/>
        <v>72</v>
      </c>
      <c r="CN27" s="13">
        <f t="shared" si="207"/>
        <v>135</v>
      </c>
      <c r="CO27" s="92">
        <f t="shared" si="208"/>
        <v>305</v>
      </c>
      <c r="CP27" s="13">
        <f t="shared" si="209"/>
        <v>1088</v>
      </c>
      <c r="CQ27" s="92">
        <f t="shared" si="210"/>
        <v>2327</v>
      </c>
      <c r="CR27" s="13">
        <f t="shared" si="211"/>
        <v>3157</v>
      </c>
      <c r="CS27" s="92">
        <f t="shared" si="212"/>
        <v>2892</v>
      </c>
      <c r="CT27" s="13">
        <f t="shared" si="213"/>
        <v>6417</v>
      </c>
      <c r="CU27" s="92">
        <f t="shared" si="214"/>
        <v>6190</v>
      </c>
      <c r="CV27" s="92">
        <f t="shared" si="215"/>
        <v>7745</v>
      </c>
      <c r="CW27" s="92">
        <f t="shared" si="216"/>
        <v>6414</v>
      </c>
      <c r="CX27" s="92">
        <f t="shared" si="217"/>
        <v>7227</v>
      </c>
      <c r="CY27" s="92">
        <f t="shared" si="218"/>
        <v>7764</v>
      </c>
      <c r="CZ27" s="92">
        <f t="shared" si="219"/>
        <v>8884</v>
      </c>
      <c r="DA27" s="92">
        <f t="shared" si="220"/>
        <v>12703</v>
      </c>
      <c r="DB27" s="13">
        <f t="shared" si="221"/>
        <v>25258</v>
      </c>
      <c r="DC27" s="92">
        <f t="shared" si="222"/>
        <v>27765.778517049013</v>
      </c>
      <c r="DD27" s="92">
        <f t="shared" si="223"/>
        <v>32636.983344056043</v>
      </c>
      <c r="DE27" s="92">
        <f t="shared" si="224"/>
        <v>37868.000829274984</v>
      </c>
      <c r="DF27" s="92">
        <f t="shared" si="225"/>
        <v>42901.16818991684</v>
      </c>
      <c r="DG27" s="92">
        <f t="shared" si="227"/>
        <v>47590.870692689983</v>
      </c>
      <c r="DH27" s="92">
        <f t="shared" si="226"/>
        <v>52057.196877914117</v>
      </c>
    </row>
    <row r="28" spans="1:112" ht="14.5" x14ac:dyDescent="0.55000000000000004">
      <c r="A28" s="7" t="s">
        <v>157</v>
      </c>
      <c r="B28" s="317"/>
      <c r="C28" s="317"/>
      <c r="D28" s="317"/>
      <c r="E28" s="18">
        <f t="shared" ref="E28:BI28" si="228">E23+SUM(E25:E27)</f>
        <v>828</v>
      </c>
      <c r="F28" s="317"/>
      <c r="G28" s="317"/>
      <c r="H28" s="317"/>
      <c r="I28" s="18">
        <f t="shared" si="228"/>
        <v>1432</v>
      </c>
      <c r="J28" s="18">
        <f t="shared" si="228"/>
        <v>1587</v>
      </c>
      <c r="K28" s="18">
        <f t="shared" si="228"/>
        <v>1619</v>
      </c>
      <c r="L28" s="18">
        <f t="shared" si="228"/>
        <v>1864</v>
      </c>
      <c r="M28" s="18">
        <f t="shared" si="228"/>
        <v>3348</v>
      </c>
      <c r="N28" s="18">
        <f t="shared" si="228"/>
        <v>3339</v>
      </c>
      <c r="O28" s="18">
        <f t="shared" si="228"/>
        <v>3375</v>
      </c>
      <c r="P28" s="18">
        <f t="shared" si="228"/>
        <v>1885</v>
      </c>
      <c r="Q28" s="18">
        <f t="shared" si="228"/>
        <v>2425</v>
      </c>
      <c r="R28" s="18">
        <f t="shared" si="228"/>
        <v>2273</v>
      </c>
      <c r="S28" s="18">
        <f t="shared" si="228"/>
        <v>2430</v>
      </c>
      <c r="T28" s="18">
        <f t="shared" si="228"/>
        <v>2795</v>
      </c>
      <c r="U28" s="18">
        <f t="shared" si="228"/>
        <v>3870</v>
      </c>
      <c r="V28" s="18">
        <f t="shared" si="228"/>
        <v>4212</v>
      </c>
      <c r="W28" s="18">
        <f t="shared" si="228"/>
        <v>4418</v>
      </c>
      <c r="X28" s="18">
        <f t="shared" si="228"/>
        <v>4763</v>
      </c>
      <c r="Y28" s="18">
        <f t="shared" si="228"/>
        <v>5189</v>
      </c>
      <c r="Z28" s="18">
        <f t="shared" si="228"/>
        <v>3674</v>
      </c>
      <c r="AA28" s="18">
        <f t="shared" si="228"/>
        <v>4373</v>
      </c>
      <c r="AB28" s="18">
        <f t="shared" si="228"/>
        <v>4886</v>
      </c>
      <c r="AC28" s="18">
        <f t="shared" si="228"/>
        <v>5767</v>
      </c>
      <c r="AD28" s="18">
        <f t="shared" si="228"/>
        <v>6526</v>
      </c>
      <c r="AE28" s="18">
        <f t="shared" si="228"/>
        <v>7362</v>
      </c>
      <c r="AF28" s="18">
        <f t="shared" si="228"/>
        <v>7790</v>
      </c>
      <c r="AG28" s="18">
        <f t="shared" si="228"/>
        <v>10177</v>
      </c>
      <c r="AH28" s="18">
        <f t="shared" si="228"/>
        <v>11325</v>
      </c>
      <c r="AI28" s="18">
        <f t="shared" si="228"/>
        <v>10909</v>
      </c>
      <c r="AJ28" s="18">
        <f t="shared" si="228"/>
        <v>12110</v>
      </c>
      <c r="AK28" s="18">
        <f t="shared" si="228"/>
        <v>13207</v>
      </c>
      <c r="AL28" s="18">
        <f t="shared" si="228"/>
        <v>22961</v>
      </c>
      <c r="AM28" s="18">
        <f t="shared" si="228"/>
        <v>28244</v>
      </c>
      <c r="AN28" s="18">
        <f t="shared" si="228"/>
        <v>30419</v>
      </c>
      <c r="AO28" s="18">
        <f t="shared" si="228"/>
        <v>32322</v>
      </c>
      <c r="AP28" s="18">
        <f t="shared" si="228"/>
        <v>33067</v>
      </c>
      <c r="AQ28" s="18">
        <f t="shared" si="228"/>
        <v>29244</v>
      </c>
      <c r="AR28" s="18">
        <f t="shared" si="228"/>
        <v>28706</v>
      </c>
      <c r="AS28" s="18">
        <f t="shared" si="228"/>
        <v>31026</v>
      </c>
      <c r="AT28" s="18">
        <f t="shared" si="228"/>
        <v>29866</v>
      </c>
      <c r="AU28" s="18">
        <f t="shared" si="228"/>
        <v>32382</v>
      </c>
      <c r="AV28" s="18">
        <f t="shared" si="228"/>
        <v>36225</v>
      </c>
      <c r="AW28" s="18">
        <f t="shared" si="228"/>
        <v>41108</v>
      </c>
      <c r="AX28" s="18">
        <f t="shared" si="228"/>
        <v>40990</v>
      </c>
      <c r="AY28" s="18">
        <f t="shared" si="228"/>
        <v>44012</v>
      </c>
      <c r="AZ28" s="18">
        <f t="shared" si="228"/>
        <v>54800</v>
      </c>
      <c r="BA28" s="18">
        <f t="shared" si="228"/>
        <v>60014</v>
      </c>
      <c r="BB28" s="18">
        <f t="shared" si="228"/>
        <v>59696</v>
      </c>
      <c r="BC28" s="18">
        <f t="shared" si="228"/>
        <v>72655</v>
      </c>
      <c r="BD28" s="18">
        <f t="shared" si="228"/>
        <v>73401</v>
      </c>
      <c r="BE28" s="18">
        <f t="shared" si="228"/>
        <v>76455</v>
      </c>
      <c r="BF28" s="18">
        <f t="shared" si="228"/>
        <v>73315</v>
      </c>
      <c r="BG28" s="18">
        <f t="shared" si="228"/>
        <v>73475</v>
      </c>
      <c r="BH28" s="18">
        <f t="shared" si="228"/>
        <v>91879</v>
      </c>
      <c r="BI28" s="18">
        <f t="shared" si="228"/>
        <v>93417</v>
      </c>
      <c r="BJ28" s="18">
        <f t="shared" ref="BJ28:BM28" si="229">BJ23+SUM(BJ25:BJ27)</f>
        <v>95184</v>
      </c>
      <c r="BK28" s="18">
        <f t="shared" si="229"/>
        <v>99674</v>
      </c>
      <c r="BL28" s="18">
        <f t="shared" si="229"/>
        <v>109778</v>
      </c>
      <c r="BM28" s="18">
        <f t="shared" si="229"/>
        <v>148778</v>
      </c>
      <c r="BN28" s="18">
        <f t="shared" ref="BN28:BQ28" si="230">BN23+SUM(BN25:BN27)</f>
        <v>166646.30639603041</v>
      </c>
      <c r="BO28" s="18">
        <f t="shared" si="230"/>
        <v>172974.34137614359</v>
      </c>
      <c r="BP28" s="18">
        <f t="shared" si="230"/>
        <v>174382.14737417674</v>
      </c>
      <c r="BQ28" s="18">
        <f t="shared" si="230"/>
        <v>190402.37729465051</v>
      </c>
      <c r="BR28" s="18">
        <f t="shared" ref="BR28:BU28" si="231">BR23+SUM(BR25:BR27)</f>
        <v>197732.09039446546</v>
      </c>
      <c r="BS28" s="18">
        <f t="shared" si="231"/>
        <v>204739.26088874441</v>
      </c>
      <c r="BT28" s="18">
        <f t="shared" si="231"/>
        <v>204572.87995635564</v>
      </c>
      <c r="BU28" s="18">
        <f t="shared" si="231"/>
        <v>225425.13504985441</v>
      </c>
      <c r="BV28" s="18">
        <f t="shared" ref="BV28:CC28" si="232">BV23+SUM(BV25:BV27)</f>
        <v>226775.78378447233</v>
      </c>
      <c r="BW28" s="18">
        <f t="shared" si="232"/>
        <v>236851.90654527157</v>
      </c>
      <c r="BX28" s="18">
        <f t="shared" si="232"/>
        <v>237069.827960558</v>
      </c>
      <c r="BY28" s="18">
        <f t="shared" si="232"/>
        <v>262794.38546580781</v>
      </c>
      <c r="BZ28" s="18">
        <f t="shared" si="232"/>
        <v>256441.51337136014</v>
      </c>
      <c r="CA28" s="18">
        <f t="shared" si="232"/>
        <v>268655.27206601721</v>
      </c>
      <c r="CB28" s="18">
        <f t="shared" si="232"/>
        <v>268738.28094970621</v>
      </c>
      <c r="CC28" s="18">
        <f t="shared" si="232"/>
        <v>299964.55541542475</v>
      </c>
      <c r="CD28" s="18">
        <f t="shared" ref="CD28:CG28" si="233">CD23+SUM(CD25:CD27)</f>
        <v>284405.20132178278</v>
      </c>
      <c r="CE28" s="18">
        <f t="shared" si="233"/>
        <v>298516.60294910474</v>
      </c>
      <c r="CF28" s="18">
        <f t="shared" si="233"/>
        <v>298412.37391209922</v>
      </c>
      <c r="CG28" s="18">
        <f t="shared" si="233"/>
        <v>334628.64837088477</v>
      </c>
      <c r="CH28" s="18">
        <f t="shared" ref="CH28:CK28" si="234">CH23+SUM(CH25:CH27)</f>
        <v>306665.87085164594</v>
      </c>
      <c r="CI28" s="18">
        <f t="shared" si="234"/>
        <v>322380.69740003074</v>
      </c>
      <c r="CJ28" s="18">
        <f t="shared" si="234"/>
        <v>322194.55809096555</v>
      </c>
      <c r="CK28" s="18">
        <f t="shared" si="234"/>
        <v>362389.76841721375</v>
      </c>
      <c r="CL28" s="18"/>
      <c r="CM28" s="96">
        <f>CM23+SUM(CM25:CM27)</f>
        <v>828</v>
      </c>
      <c r="CN28" s="18">
        <f t="shared" ref="CN28:DC28" si="235">CN23+SUM(CN25:CN27)</f>
        <v>1432</v>
      </c>
      <c r="CO28" s="96">
        <f t="shared" si="235"/>
        <v>3348</v>
      </c>
      <c r="CP28" s="18">
        <f t="shared" si="235"/>
        <v>2425</v>
      </c>
      <c r="CQ28" s="96">
        <f t="shared" si="235"/>
        <v>3870</v>
      </c>
      <c r="CR28" s="18">
        <f t="shared" si="235"/>
        <v>5189</v>
      </c>
      <c r="CS28" s="96">
        <f t="shared" si="235"/>
        <v>5767</v>
      </c>
      <c r="CT28" s="18">
        <f t="shared" si="235"/>
        <v>10177</v>
      </c>
      <c r="CU28" s="96">
        <f t="shared" si="235"/>
        <v>13207</v>
      </c>
      <c r="CV28" s="96">
        <f t="shared" si="235"/>
        <v>32322</v>
      </c>
      <c r="CW28" s="96">
        <f t="shared" si="235"/>
        <v>31026</v>
      </c>
      <c r="CX28" s="96">
        <f t="shared" si="235"/>
        <v>41108</v>
      </c>
      <c r="CY28" s="96">
        <f t="shared" si="235"/>
        <v>60014</v>
      </c>
      <c r="CZ28" s="96">
        <f t="shared" si="235"/>
        <v>76455</v>
      </c>
      <c r="DA28" s="96">
        <f t="shared" si="235"/>
        <v>93417</v>
      </c>
      <c r="DB28" s="18">
        <f t="shared" si="235"/>
        <v>148778</v>
      </c>
      <c r="DC28" s="96">
        <f t="shared" si="235"/>
        <v>190402.37729465051</v>
      </c>
      <c r="DD28" s="96">
        <f>DD23+SUM(DD25:DD27)</f>
        <v>225425.13504985441</v>
      </c>
      <c r="DE28" s="96">
        <f>DE23+SUM(DE25:DE27)</f>
        <v>262794.38546580781</v>
      </c>
      <c r="DF28" s="96">
        <f>DF23+SUM(DF25:DF27)</f>
        <v>299964.55541542475</v>
      </c>
      <c r="DG28" s="96">
        <f>DG23+SUM(DG25:DG27)</f>
        <v>334628.64837088477</v>
      </c>
      <c r="DH28" s="96">
        <f>DH23+SUM(DH25:DH27)</f>
        <v>362389.76841721375</v>
      </c>
    </row>
    <row r="29" spans="1:112" x14ac:dyDescent="0.25">
      <c r="B29" s="302"/>
      <c r="C29" s="302"/>
      <c r="D29" s="302"/>
      <c r="F29" s="302"/>
      <c r="G29" s="302"/>
      <c r="H29" s="302"/>
      <c r="CM29" s="91"/>
      <c r="CO29" s="91"/>
      <c r="CQ29" s="91"/>
      <c r="CS29" s="91"/>
      <c r="CU29" s="91"/>
      <c r="CV29" s="91"/>
      <c r="CW29" s="91"/>
      <c r="CX29" s="91"/>
      <c r="CY29" s="91"/>
      <c r="CZ29" s="91"/>
      <c r="DA29" s="91"/>
      <c r="DC29" s="91"/>
      <c r="DD29" s="91"/>
      <c r="DE29" s="91"/>
      <c r="DF29" s="91"/>
      <c r="DG29" s="91"/>
      <c r="DH29" s="91"/>
    </row>
    <row r="30" spans="1:112" x14ac:dyDescent="0.25">
      <c r="A30" s="2" t="s">
        <v>158</v>
      </c>
      <c r="B30" s="302"/>
      <c r="C30" s="302"/>
      <c r="D30" s="302"/>
      <c r="E30" s="14">
        <f>SUM(E31:E33)</f>
        <v>1556</v>
      </c>
      <c r="F30" s="302"/>
      <c r="G30" s="302"/>
      <c r="H30" s="302"/>
      <c r="I30" s="14">
        <f t="shared" ref="I30:AU30" si="236">SUM(I31:I33)</f>
        <v>3293</v>
      </c>
      <c r="J30" s="14">
        <f t="shared" si="236"/>
        <v>3461</v>
      </c>
      <c r="K30" s="14">
        <f t="shared" si="236"/>
        <v>11655</v>
      </c>
      <c r="L30" s="14">
        <f t="shared" si="236"/>
        <v>12579</v>
      </c>
      <c r="M30" s="14">
        <f t="shared" si="236"/>
        <v>10096</v>
      </c>
      <c r="N30" s="14">
        <f t="shared" si="236"/>
        <v>9946</v>
      </c>
      <c r="O30" s="14">
        <f t="shared" si="236"/>
        <v>10138</v>
      </c>
      <c r="P30" s="14">
        <f t="shared" si="236"/>
        <v>10412</v>
      </c>
      <c r="Q30" s="14">
        <f t="shared" si="236"/>
        <v>12311</v>
      </c>
      <c r="R30" s="14">
        <f t="shared" si="236"/>
        <v>12936</v>
      </c>
      <c r="S30" s="14">
        <f t="shared" si="236"/>
        <v>13754</v>
      </c>
      <c r="T30" s="14">
        <f t="shared" si="236"/>
        <v>15840</v>
      </c>
      <c r="U30" s="14">
        <f t="shared" si="236"/>
        <v>29997</v>
      </c>
      <c r="V30" s="14">
        <f t="shared" si="236"/>
        <v>30890</v>
      </c>
      <c r="W30" s="14">
        <f t="shared" si="236"/>
        <v>32122</v>
      </c>
      <c r="X30" s="14">
        <f t="shared" si="236"/>
        <v>33194</v>
      </c>
      <c r="Y30" s="14">
        <f t="shared" si="236"/>
        <v>34431</v>
      </c>
      <c r="Z30" s="14">
        <f t="shared" si="236"/>
        <v>35397</v>
      </c>
      <c r="AA30" s="14">
        <f t="shared" si="236"/>
        <v>36120</v>
      </c>
      <c r="AB30" s="14">
        <f t="shared" si="236"/>
        <v>37019</v>
      </c>
      <c r="AC30" s="14">
        <f t="shared" si="236"/>
        <v>37524</v>
      </c>
      <c r="AD30" s="14">
        <f t="shared" si="236"/>
        <v>38013</v>
      </c>
      <c r="AE30" s="14">
        <f t="shared" si="236"/>
        <v>38921</v>
      </c>
      <c r="AF30" s="14">
        <f t="shared" si="236"/>
        <v>39999</v>
      </c>
      <c r="AG30" s="14">
        <f t="shared" si="236"/>
        <v>40357</v>
      </c>
      <c r="AH30" s="14">
        <f t="shared" si="236"/>
        <v>40840</v>
      </c>
      <c r="AI30" s="14">
        <f t="shared" si="236"/>
        <v>41145</v>
      </c>
      <c r="AJ30" s="14">
        <f t="shared" si="236"/>
        <v>41575</v>
      </c>
      <c r="AK30" s="14">
        <f t="shared" si="236"/>
        <v>42146</v>
      </c>
      <c r="AL30" s="14">
        <f t="shared" si="236"/>
        <v>42752</v>
      </c>
      <c r="AM30" s="14">
        <f t="shared" si="236"/>
        <v>43794</v>
      </c>
      <c r="AN30" s="14">
        <f t="shared" si="236"/>
        <v>44210</v>
      </c>
      <c r="AO30" s="14">
        <f t="shared" si="236"/>
        <v>45362</v>
      </c>
      <c r="AP30" s="14">
        <f t="shared" si="236"/>
        <v>46144</v>
      </c>
      <c r="AQ30" s="14">
        <f t="shared" si="236"/>
        <v>47663</v>
      </c>
      <c r="AR30" s="14">
        <f t="shared" si="236"/>
        <v>49218</v>
      </c>
      <c r="AS30" s="14">
        <f t="shared" si="236"/>
        <v>50945</v>
      </c>
      <c r="AT30" s="14">
        <f t="shared" si="236"/>
        <v>51314</v>
      </c>
      <c r="AU30" s="14">
        <f t="shared" si="236"/>
        <v>53130</v>
      </c>
      <c r="AV30" s="14">
        <f t="shared" ref="AV30:BD30" si="237">SUM(AV31:AV33)</f>
        <v>54127</v>
      </c>
      <c r="AW30" s="14">
        <f t="shared" si="237"/>
        <v>55118</v>
      </c>
      <c r="AX30" s="14">
        <f t="shared" si="237"/>
        <v>55516</v>
      </c>
      <c r="AY30" s="14">
        <f t="shared" si="237"/>
        <v>56518</v>
      </c>
      <c r="AZ30" s="14">
        <f t="shared" si="237"/>
        <v>57038</v>
      </c>
      <c r="BA30" s="14">
        <f t="shared" si="237"/>
        <v>60914</v>
      </c>
      <c r="BB30" s="14">
        <f t="shared" si="237"/>
        <v>63554</v>
      </c>
      <c r="BC30" s="14">
        <f t="shared" si="237"/>
        <v>66053</v>
      </c>
      <c r="BD30" s="14">
        <f t="shared" si="237"/>
        <v>67668</v>
      </c>
      <c r="BE30" s="14">
        <f>SUM(BE31:BE33)</f>
        <v>71098</v>
      </c>
      <c r="BF30" s="14">
        <f t="shared" ref="BF30:CC30" si="238">SUM(BF31:BF33)</f>
        <v>72736</v>
      </c>
      <c r="BG30" s="14">
        <f t="shared" si="238"/>
        <v>75575</v>
      </c>
      <c r="BH30" s="14">
        <f t="shared" si="238"/>
        <v>79557</v>
      </c>
      <c r="BI30" s="14">
        <f t="shared" si="238"/>
        <v>80131</v>
      </c>
      <c r="BJ30" s="14">
        <f t="shared" ref="BJ30:BM30" si="239">SUM(BJ31:BJ33)</f>
        <v>83703</v>
      </c>
      <c r="BK30" s="14">
        <f t="shared" si="239"/>
        <v>88725</v>
      </c>
      <c r="BL30" s="14">
        <f t="shared" si="239"/>
        <v>92489</v>
      </c>
      <c r="BM30" s="14">
        <f t="shared" si="239"/>
        <v>96064</v>
      </c>
      <c r="BN30" s="14">
        <f t="shared" si="238"/>
        <v>97260.152512733446</v>
      </c>
      <c r="BO30" s="14">
        <f t="shared" si="238"/>
        <v>98654.461952461803</v>
      </c>
      <c r="BP30" s="14">
        <f t="shared" si="238"/>
        <v>100256.73521222411</v>
      </c>
      <c r="BQ30" s="14">
        <f t="shared" si="238"/>
        <v>101955.63521222411</v>
      </c>
      <c r="BR30" s="14">
        <f t="shared" si="238"/>
        <v>101711.59535059423</v>
      </c>
      <c r="BS30" s="14">
        <f t="shared" si="238"/>
        <v>101675.62026230901</v>
      </c>
      <c r="BT30" s="14">
        <f t="shared" si="238"/>
        <v>101858.00718505942</v>
      </c>
      <c r="BU30" s="14">
        <f t="shared" si="238"/>
        <v>102141.85218505943</v>
      </c>
      <c r="BV30" s="14">
        <f t="shared" si="238"/>
        <v>101954.3305296562</v>
      </c>
      <c r="BW30" s="14">
        <f t="shared" si="238"/>
        <v>101984.23656239813</v>
      </c>
      <c r="BX30" s="14">
        <f t="shared" si="238"/>
        <v>102242.33089667233</v>
      </c>
      <c r="BY30" s="14">
        <f t="shared" si="238"/>
        <v>102606.44892167233</v>
      </c>
      <c r="BZ30" s="14">
        <f t="shared" si="238"/>
        <v>102471.42640005298</v>
      </c>
      <c r="CA30" s="14">
        <f t="shared" si="238"/>
        <v>102562.5286741046</v>
      </c>
      <c r="CB30" s="14">
        <f t="shared" si="238"/>
        <v>102890.94678174976</v>
      </c>
      <c r="CC30" s="14">
        <f t="shared" si="238"/>
        <v>103329.62952774977</v>
      </c>
      <c r="CD30" s="14">
        <f t="shared" ref="CD30:CG30" si="240">SUM(CD31:CD33)</f>
        <v>103242.38121787374</v>
      </c>
      <c r="CE30" s="14">
        <f t="shared" si="240"/>
        <v>103389.17207151715</v>
      </c>
      <c r="CF30" s="14">
        <f t="shared" si="240"/>
        <v>103781.5848129299</v>
      </c>
      <c r="CG30" s="14">
        <f t="shared" si="240"/>
        <v>104288.1214550399</v>
      </c>
      <c r="CH30" s="14">
        <f t="shared" ref="CH30:CK30" si="241">SUM(CH31:CH33)</f>
        <v>104740.25569586759</v>
      </c>
      <c r="CI30" s="14">
        <f t="shared" si="241"/>
        <v>106436.45027512031</v>
      </c>
      <c r="CJ30" s="14">
        <f t="shared" si="241"/>
        <v>108385.63539877543</v>
      </c>
      <c r="CK30" s="14">
        <f t="shared" si="241"/>
        <v>110452.36814014873</v>
      </c>
      <c r="CL30" s="14"/>
      <c r="CM30" s="88">
        <f t="shared" ref="CM30" si="242">E30</f>
        <v>1556</v>
      </c>
      <c r="CN30" s="14">
        <f t="shared" ref="CN30" si="243">I30</f>
        <v>3293</v>
      </c>
      <c r="CO30" s="88">
        <f t="shared" ref="CO30" si="244">M30</f>
        <v>10096</v>
      </c>
      <c r="CP30" s="14">
        <f t="shared" ref="CP30" si="245">Q30</f>
        <v>12311</v>
      </c>
      <c r="CQ30" s="88">
        <f t="shared" ref="CQ30" si="246">U30</f>
        <v>29997</v>
      </c>
      <c r="CR30" s="14">
        <f t="shared" ref="CR30" si="247">Y30</f>
        <v>34431</v>
      </c>
      <c r="CS30" s="88">
        <f t="shared" ref="CS30" si="248">AC30</f>
        <v>37524</v>
      </c>
      <c r="CT30" s="14">
        <f t="shared" ref="CT30" si="249">AG30</f>
        <v>40357</v>
      </c>
      <c r="CU30" s="88">
        <f t="shared" ref="CU30" si="250">AK30</f>
        <v>42146</v>
      </c>
      <c r="CV30" s="88">
        <f t="shared" ref="CV30" si="251">AO30</f>
        <v>45362</v>
      </c>
      <c r="CW30" s="88">
        <f t="shared" ref="CW30" si="252">AS30</f>
        <v>50945</v>
      </c>
      <c r="CX30" s="88">
        <f t="shared" ref="CX30" si="253">AW30</f>
        <v>55118</v>
      </c>
      <c r="CY30" s="88">
        <f t="shared" ref="CY30" si="254">BA30</f>
        <v>60914</v>
      </c>
      <c r="CZ30" s="88">
        <f t="shared" ref="CZ30" si="255">BE30</f>
        <v>71098</v>
      </c>
      <c r="DA30" s="88">
        <f t="shared" ref="DA30" si="256">BI30</f>
        <v>80131</v>
      </c>
      <c r="DB30" s="14">
        <f t="shared" ref="DB30" si="257">BM30</f>
        <v>96064</v>
      </c>
      <c r="DC30" s="88">
        <f t="shared" ref="DC30" si="258">BQ30</f>
        <v>101955.63521222411</v>
      </c>
      <c r="DD30" s="88">
        <f t="shared" ref="DD30" si="259">BU30</f>
        <v>102141.85218505943</v>
      </c>
      <c r="DE30" s="88">
        <f t="shared" ref="DE30" si="260">BY30</f>
        <v>102606.44892167233</v>
      </c>
      <c r="DF30" s="88">
        <f t="shared" ref="DF30" si="261">CC30</f>
        <v>103329.62952774977</v>
      </c>
      <c r="DG30" s="88">
        <f>CG30</f>
        <v>104288.1214550399</v>
      </c>
      <c r="DH30" s="88">
        <f t="shared" ref="DH30:DH34" si="262">CK30</f>
        <v>110452.36814014873</v>
      </c>
    </row>
    <row r="31" spans="1:112" x14ac:dyDescent="0.25">
      <c r="A31" s="1" t="s">
        <v>159</v>
      </c>
      <c r="B31" s="302"/>
      <c r="C31" s="302"/>
      <c r="D31" s="302"/>
      <c r="E31" s="36">
        <v>615</v>
      </c>
      <c r="F31" s="316"/>
      <c r="G31" s="316"/>
      <c r="H31" s="316"/>
      <c r="I31" s="36">
        <v>615</v>
      </c>
      <c r="J31" s="36">
        <v>615</v>
      </c>
      <c r="K31" s="36">
        <v>0</v>
      </c>
      <c r="L31" s="36">
        <v>0</v>
      </c>
      <c r="M31" s="36">
        <v>0</v>
      </c>
      <c r="N31" s="36">
        <v>0</v>
      </c>
      <c r="O31" s="36">
        <v>0</v>
      </c>
      <c r="P31" s="36">
        <v>0</v>
      </c>
      <c r="Q31" s="36">
        <v>0</v>
      </c>
      <c r="R31" s="36">
        <v>0</v>
      </c>
      <c r="S31" s="36">
        <v>0</v>
      </c>
      <c r="T31" s="36">
        <v>0</v>
      </c>
      <c r="U31" s="36">
        <v>0</v>
      </c>
      <c r="V31" s="36">
        <v>0</v>
      </c>
      <c r="W31" s="36">
        <v>0</v>
      </c>
      <c r="X31" s="36">
        <v>0</v>
      </c>
      <c r="Y31" s="36">
        <v>0</v>
      </c>
      <c r="Z31" s="36">
        <v>0</v>
      </c>
      <c r="AA31" s="36">
        <v>0</v>
      </c>
      <c r="AB31" s="36">
        <v>0</v>
      </c>
      <c r="AC31" s="36">
        <v>0</v>
      </c>
      <c r="AD31" s="36">
        <v>0</v>
      </c>
      <c r="AE31" s="36">
        <v>0</v>
      </c>
      <c r="AF31" s="36">
        <v>0</v>
      </c>
      <c r="AG31" s="36">
        <v>0</v>
      </c>
      <c r="AH31" s="36">
        <v>0</v>
      </c>
      <c r="AI31" s="36">
        <v>0</v>
      </c>
      <c r="AJ31" s="36">
        <v>0</v>
      </c>
      <c r="AK31" s="36">
        <v>0</v>
      </c>
      <c r="AL31" s="36">
        <v>0</v>
      </c>
      <c r="AM31" s="36">
        <v>0</v>
      </c>
      <c r="AN31" s="36">
        <v>0</v>
      </c>
      <c r="AO31" s="36">
        <v>0</v>
      </c>
      <c r="AP31" s="36">
        <v>0</v>
      </c>
      <c r="AQ31" s="36">
        <v>0</v>
      </c>
      <c r="AR31" s="36">
        <v>0</v>
      </c>
      <c r="AS31" s="36">
        <v>0</v>
      </c>
      <c r="AT31" s="36">
        <v>0</v>
      </c>
      <c r="AU31" s="36">
        <v>0</v>
      </c>
      <c r="AV31" s="36">
        <v>0</v>
      </c>
      <c r="AW31" s="36">
        <v>0</v>
      </c>
      <c r="AX31" s="36">
        <v>0</v>
      </c>
      <c r="AY31" s="36">
        <v>0</v>
      </c>
      <c r="AZ31" s="36">
        <v>0</v>
      </c>
      <c r="BA31" s="36">
        <v>0</v>
      </c>
      <c r="BB31" s="36">
        <v>0</v>
      </c>
      <c r="BC31" s="36">
        <v>0</v>
      </c>
      <c r="BD31" s="36">
        <v>0</v>
      </c>
      <c r="BE31" s="36">
        <v>0</v>
      </c>
      <c r="BF31" s="36">
        <v>0</v>
      </c>
      <c r="BG31" s="36">
        <v>0</v>
      </c>
      <c r="BH31" s="36">
        <v>0</v>
      </c>
      <c r="BI31" s="36">
        <v>0</v>
      </c>
      <c r="BJ31" s="36">
        <v>0</v>
      </c>
      <c r="BK31" s="36">
        <v>0</v>
      </c>
      <c r="BL31" s="36">
        <v>0</v>
      </c>
      <c r="BM31" s="36">
        <v>0</v>
      </c>
      <c r="BN31" s="33">
        <f t="shared" ref="BN31:CC31" si="263">BM31</f>
        <v>0</v>
      </c>
      <c r="BO31" s="33">
        <f t="shared" si="263"/>
        <v>0</v>
      </c>
      <c r="BP31" s="33">
        <f t="shared" si="263"/>
        <v>0</v>
      </c>
      <c r="BQ31" s="33">
        <f t="shared" si="263"/>
        <v>0</v>
      </c>
      <c r="BR31" s="33">
        <f t="shared" si="263"/>
        <v>0</v>
      </c>
      <c r="BS31" s="33">
        <f t="shared" si="263"/>
        <v>0</v>
      </c>
      <c r="BT31" s="33">
        <f t="shared" si="263"/>
        <v>0</v>
      </c>
      <c r="BU31" s="33">
        <f t="shared" si="263"/>
        <v>0</v>
      </c>
      <c r="BV31" s="33">
        <f t="shared" si="263"/>
        <v>0</v>
      </c>
      <c r="BW31" s="33">
        <f t="shared" si="263"/>
        <v>0</v>
      </c>
      <c r="BX31" s="33">
        <f t="shared" si="263"/>
        <v>0</v>
      </c>
      <c r="BY31" s="33">
        <f t="shared" si="263"/>
        <v>0</v>
      </c>
      <c r="BZ31" s="33">
        <f t="shared" si="263"/>
        <v>0</v>
      </c>
      <c r="CA31" s="33">
        <f t="shared" si="263"/>
        <v>0</v>
      </c>
      <c r="CB31" s="33">
        <f t="shared" si="263"/>
        <v>0</v>
      </c>
      <c r="CC31" s="33">
        <f t="shared" si="263"/>
        <v>0</v>
      </c>
      <c r="CD31" s="33">
        <f t="shared" ref="CD31" si="264">CC31</f>
        <v>0</v>
      </c>
      <c r="CE31" s="33">
        <f t="shared" ref="CE31" si="265">CD31</f>
        <v>0</v>
      </c>
      <c r="CF31" s="33">
        <f t="shared" ref="CF31" si="266">CE31</f>
        <v>0</v>
      </c>
      <c r="CG31" s="33">
        <f t="shared" ref="CG31" si="267">CF31</f>
        <v>0</v>
      </c>
      <c r="CH31" s="33">
        <f t="shared" ref="CH31" si="268">CG31</f>
        <v>0</v>
      </c>
      <c r="CI31" s="33">
        <f t="shared" ref="CI31" si="269">CH31</f>
        <v>0</v>
      </c>
      <c r="CJ31" s="33">
        <f t="shared" ref="CJ31" si="270">CI31</f>
        <v>0</v>
      </c>
      <c r="CK31" s="33">
        <f t="shared" ref="CK31" si="271">CJ31</f>
        <v>0</v>
      </c>
      <c r="CM31" s="288">
        <f t="shared" ref="CM31:CM33" si="272">E31</f>
        <v>615</v>
      </c>
      <c r="CN31" s="289">
        <f t="shared" ref="CN31:CN33" si="273">I31</f>
        <v>615</v>
      </c>
      <c r="CO31" s="288">
        <f t="shared" ref="CO31:CO33" si="274">M31</f>
        <v>0</v>
      </c>
      <c r="CP31" s="289">
        <f t="shared" ref="CP31:CP33" si="275">Q31</f>
        <v>0</v>
      </c>
      <c r="CQ31" s="288">
        <f t="shared" ref="CQ31:CQ33" si="276">U31</f>
        <v>0</v>
      </c>
      <c r="CR31" s="289">
        <f t="shared" ref="CR31:CR33" si="277">Y31</f>
        <v>0</v>
      </c>
      <c r="CS31" s="288">
        <f t="shared" ref="CS31:CS33" si="278">AC31</f>
        <v>0</v>
      </c>
      <c r="CT31" s="289">
        <f t="shared" ref="CT31:CT33" si="279">AG31</f>
        <v>0</v>
      </c>
      <c r="CU31" s="288">
        <f t="shared" ref="CU31:CU33" si="280">AK31</f>
        <v>0</v>
      </c>
      <c r="CV31" s="288">
        <f t="shared" ref="CV31:CV33" si="281">AO31</f>
        <v>0</v>
      </c>
      <c r="CW31" s="288">
        <f t="shared" ref="CW31:CW33" si="282">AS31</f>
        <v>0</v>
      </c>
      <c r="CX31" s="288">
        <f t="shared" ref="CX31:CX33" si="283">AW31</f>
        <v>0</v>
      </c>
      <c r="CY31" s="288">
        <f t="shared" ref="CY31:CY33" si="284">BA31</f>
        <v>0</v>
      </c>
      <c r="CZ31" s="288">
        <f t="shared" ref="CZ31:CZ33" si="285">BE31</f>
        <v>0</v>
      </c>
      <c r="DA31" s="288">
        <f t="shared" ref="DA31:DA33" si="286">BI31</f>
        <v>0</v>
      </c>
      <c r="DB31" s="289">
        <f t="shared" ref="DB31:DB33" si="287">BM31</f>
        <v>0</v>
      </c>
      <c r="DC31" s="288">
        <f t="shared" ref="DC31:DC33" si="288">BQ31</f>
        <v>0</v>
      </c>
      <c r="DD31" s="288">
        <f t="shared" ref="DD31:DD33" si="289">BU31</f>
        <v>0</v>
      </c>
      <c r="DE31" s="288">
        <f t="shared" ref="DE31:DE33" si="290">BY31</f>
        <v>0</v>
      </c>
      <c r="DF31" s="288">
        <f t="shared" ref="DF31:DF33" si="291">CC31</f>
        <v>0</v>
      </c>
      <c r="DG31" s="288">
        <f t="shared" ref="DG31:DG32" si="292">CG31</f>
        <v>0</v>
      </c>
      <c r="DH31" s="288">
        <f t="shared" si="262"/>
        <v>0</v>
      </c>
    </row>
    <row r="32" spans="1:112" x14ac:dyDescent="0.25">
      <c r="A32" s="1" t="s">
        <v>160</v>
      </c>
      <c r="B32" s="302"/>
      <c r="C32" s="302"/>
      <c r="D32" s="302"/>
      <c r="E32" s="36">
        <v>947</v>
      </c>
      <c r="F32" s="316"/>
      <c r="G32" s="316"/>
      <c r="H32" s="316"/>
      <c r="I32" s="36">
        <v>2684</v>
      </c>
      <c r="J32" s="36">
        <v>2853</v>
      </c>
      <c r="K32" s="36">
        <v>11684</v>
      </c>
      <c r="L32" s="36">
        <v>12585</v>
      </c>
      <c r="M32" s="36">
        <v>10094</v>
      </c>
      <c r="N32" s="36">
        <v>9961</v>
      </c>
      <c r="O32" s="36">
        <v>10167</v>
      </c>
      <c r="P32" s="36">
        <v>10399</v>
      </c>
      <c r="Q32" s="36">
        <v>12297</v>
      </c>
      <c r="R32" s="36">
        <v>12921</v>
      </c>
      <c r="S32" s="36">
        <v>13759</v>
      </c>
      <c r="T32" s="36">
        <v>15949</v>
      </c>
      <c r="U32" s="36">
        <v>30225</v>
      </c>
      <c r="V32" s="36">
        <v>31337</v>
      </c>
      <c r="W32" s="36">
        <v>32479</v>
      </c>
      <c r="X32" s="36">
        <v>33574</v>
      </c>
      <c r="Y32" s="36">
        <v>34886</v>
      </c>
      <c r="Z32" s="36">
        <v>35673</v>
      </c>
      <c r="AA32" s="36">
        <v>36494</v>
      </c>
      <c r="AB32" s="36">
        <v>37391</v>
      </c>
      <c r="AC32" s="36">
        <v>38227</v>
      </c>
      <c r="AD32" s="36">
        <v>38639</v>
      </c>
      <c r="AE32" s="36">
        <v>39291</v>
      </c>
      <c r="AF32" s="36">
        <v>40199</v>
      </c>
      <c r="AG32" s="36">
        <v>40584</v>
      </c>
      <c r="AH32" s="36">
        <v>41134</v>
      </c>
      <c r="AI32" s="36">
        <v>41832</v>
      </c>
      <c r="AJ32" s="36">
        <v>42352</v>
      </c>
      <c r="AK32" s="36">
        <v>42906</v>
      </c>
      <c r="AL32" s="36">
        <v>43533</v>
      </c>
      <c r="AM32" s="36">
        <v>44277</v>
      </c>
      <c r="AN32" s="36">
        <v>45059</v>
      </c>
      <c r="AO32" s="36">
        <v>45851</v>
      </c>
      <c r="AP32" s="36">
        <v>46688</v>
      </c>
      <c r="AQ32" s="36">
        <v>47805</v>
      </c>
      <c r="AR32" s="36">
        <v>48910</v>
      </c>
      <c r="AS32" s="36">
        <v>50018</v>
      </c>
      <c r="AT32" s="36">
        <v>51160</v>
      </c>
      <c r="AU32" s="36">
        <v>52845</v>
      </c>
      <c r="AV32" s="36">
        <v>54334</v>
      </c>
      <c r="AW32" s="36">
        <v>55811</v>
      </c>
      <c r="AX32" s="36">
        <v>57512</v>
      </c>
      <c r="AY32" s="36">
        <v>59929</v>
      </c>
      <c r="AZ32" s="36">
        <v>62092</v>
      </c>
      <c r="BA32" s="36">
        <v>64444</v>
      </c>
      <c r="BB32" s="36">
        <v>66535</v>
      </c>
      <c r="BC32" s="36">
        <v>69159</v>
      </c>
      <c r="BD32" s="36">
        <v>71224</v>
      </c>
      <c r="BE32" s="36">
        <v>73253</v>
      </c>
      <c r="BF32" s="36">
        <v>75391</v>
      </c>
      <c r="BG32" s="36">
        <v>78270</v>
      </c>
      <c r="BH32" s="36">
        <v>80749</v>
      </c>
      <c r="BI32" s="36">
        <v>83228</v>
      </c>
      <c r="BJ32" s="36">
        <v>85568</v>
      </c>
      <c r="BK32" s="36">
        <v>88496</v>
      </c>
      <c r="BL32" s="36">
        <v>92330</v>
      </c>
      <c r="BM32" s="36">
        <v>95793</v>
      </c>
      <c r="BN32" s="283">
        <f>BM32-'Income Statement'!BN236+'Cash Flow Statement'!BN39+'Cash Flow Statement'!BN47+'Shares Outstanding &amp; Corporate'!BN16+'Cash Flow Statement'!BN46</f>
        <v>96989.152512733446</v>
      </c>
      <c r="BO32" s="283">
        <f>BN32-'Income Statement'!BO236+'Cash Flow Statement'!BO39+'Cash Flow Statement'!BO47+'Shares Outstanding &amp; Corporate'!BO16+'Cash Flow Statement'!BO46</f>
        <v>98383.461952461803</v>
      </c>
      <c r="BP32" s="283">
        <f>BO32-'Income Statement'!BP236+'Cash Flow Statement'!BP39+'Cash Flow Statement'!BP47+'Shares Outstanding &amp; Corporate'!BP16+'Cash Flow Statement'!BP46</f>
        <v>99985.735212224114</v>
      </c>
      <c r="BQ32" s="283">
        <f>BP32-'Income Statement'!BQ236+'Cash Flow Statement'!BQ39+'Cash Flow Statement'!BQ47+'Shares Outstanding &amp; Corporate'!BQ16+'Cash Flow Statement'!BQ46</f>
        <v>101684.63521222411</v>
      </c>
      <c r="BR32" s="283">
        <f>BQ32-'Income Statement'!BR236+'Cash Flow Statement'!BR39+'Cash Flow Statement'!BR47+'Shares Outstanding &amp; Corporate'!BR16+'Cash Flow Statement'!BR46</f>
        <v>101440.59535059423</v>
      </c>
      <c r="BS32" s="283">
        <f>BR32-'Income Statement'!BS236+'Cash Flow Statement'!BS39+'Cash Flow Statement'!BS47+'Shares Outstanding &amp; Corporate'!BS16+'Cash Flow Statement'!BS46</f>
        <v>101404.62026230901</v>
      </c>
      <c r="BT32" s="283">
        <f>BS32-'Income Statement'!BT236+'Cash Flow Statement'!BT39+'Cash Flow Statement'!BT47+'Shares Outstanding &amp; Corporate'!BT16+'Cash Flow Statement'!BT46</f>
        <v>101587.00718505942</v>
      </c>
      <c r="BU32" s="283">
        <f>BT32-'Income Statement'!BU236+'Cash Flow Statement'!BU39+'Cash Flow Statement'!BU47+'Shares Outstanding &amp; Corporate'!BU16+'Cash Flow Statement'!BU46</f>
        <v>101870.85218505943</v>
      </c>
      <c r="BV32" s="283">
        <f>BU32-'Income Statement'!BV236+'Cash Flow Statement'!BV39+'Cash Flow Statement'!BV47+'Shares Outstanding &amp; Corporate'!BV16+'Cash Flow Statement'!BV46</f>
        <v>101683.3305296562</v>
      </c>
      <c r="BW32" s="283">
        <f>BV32-'Income Statement'!BW236+'Cash Flow Statement'!BW39+'Cash Flow Statement'!BW47+'Shares Outstanding &amp; Corporate'!BW16+'Cash Flow Statement'!BW46</f>
        <v>101713.23656239813</v>
      </c>
      <c r="BX32" s="283">
        <f>BW32-'Income Statement'!BX236+'Cash Flow Statement'!BX39+'Cash Flow Statement'!BX47+'Shares Outstanding &amp; Corporate'!BX16+'Cash Flow Statement'!BX46</f>
        <v>101971.33089667233</v>
      </c>
      <c r="BY32" s="283">
        <f>BX32-'Income Statement'!BY236+'Cash Flow Statement'!BY39+'Cash Flow Statement'!BY47+'Shares Outstanding &amp; Corporate'!BY16+'Cash Flow Statement'!BY46</f>
        <v>102335.44892167233</v>
      </c>
      <c r="BZ32" s="283">
        <f>BY32-'Income Statement'!BZ236+'Cash Flow Statement'!BZ39+'Cash Flow Statement'!BZ47+'Shares Outstanding &amp; Corporate'!BZ16+'Cash Flow Statement'!BZ46</f>
        <v>102200.42640005298</v>
      </c>
      <c r="CA32" s="283">
        <f>BZ32-'Income Statement'!CA236+'Cash Flow Statement'!CA39+'Cash Flow Statement'!CA47+'Shares Outstanding &amp; Corporate'!CA16+'Cash Flow Statement'!CA46</f>
        <v>102291.5286741046</v>
      </c>
      <c r="CB32" s="283">
        <f>CA32-'Income Statement'!CB236+'Cash Flow Statement'!CB39+'Cash Flow Statement'!CB47+'Shares Outstanding &amp; Corporate'!CB16+'Cash Flow Statement'!CB46</f>
        <v>102619.94678174976</v>
      </c>
      <c r="CC32" s="283">
        <f>CB32-'Income Statement'!CC236+'Cash Flow Statement'!CC39+'Cash Flow Statement'!CC47+'Shares Outstanding &amp; Corporate'!CC16+'Cash Flow Statement'!CC46</f>
        <v>103058.62952774977</v>
      </c>
      <c r="CD32" s="283">
        <f>CC32-'Income Statement'!CD236+'Cash Flow Statement'!CD39+'Cash Flow Statement'!CD47+'Shares Outstanding &amp; Corporate'!CD16+'Cash Flow Statement'!CD46</f>
        <v>102971.38121787374</v>
      </c>
      <c r="CE32" s="283">
        <f>CD32-'Income Statement'!CE236+'Cash Flow Statement'!CE39+'Cash Flow Statement'!CE47+'Shares Outstanding &amp; Corporate'!CE16+'Cash Flow Statement'!CE46</f>
        <v>103118.17207151715</v>
      </c>
      <c r="CF32" s="283">
        <f>CE32-'Income Statement'!CF236+'Cash Flow Statement'!CF39+'Cash Flow Statement'!CF47+'Shares Outstanding &amp; Corporate'!CF16+'Cash Flow Statement'!CF46</f>
        <v>103510.5848129299</v>
      </c>
      <c r="CG32" s="283">
        <f>CF32-'Income Statement'!CG236+'Cash Flow Statement'!CG39+'Cash Flow Statement'!CG47+'Shares Outstanding &amp; Corporate'!CG16+'Cash Flow Statement'!CG46</f>
        <v>104017.1214550399</v>
      </c>
      <c r="CH32" s="283">
        <f>CG32-'Income Statement'!CH236+'Cash Flow Statement'!CH39+'Cash Flow Statement'!CH47+'Shares Outstanding &amp; Corporate'!CH16+'Cash Flow Statement'!CH46</f>
        <v>104469.25569586759</v>
      </c>
      <c r="CI32" s="283">
        <f>CH32-'Income Statement'!CI236+'Cash Flow Statement'!CI39+'Cash Flow Statement'!CI47+'Shares Outstanding &amp; Corporate'!CI16+'Cash Flow Statement'!CI46</f>
        <v>106165.45027512031</v>
      </c>
      <c r="CJ32" s="283">
        <f>CI32-'Income Statement'!CJ236+'Cash Flow Statement'!CJ39+'Cash Flow Statement'!CJ47+'Shares Outstanding &amp; Corporate'!CJ16+'Cash Flow Statement'!CJ46</f>
        <v>108114.63539877543</v>
      </c>
      <c r="CK32" s="283">
        <f>CJ32-'Income Statement'!CK236+'Cash Flow Statement'!CK39+'Cash Flow Statement'!CK47+'Shares Outstanding &amp; Corporate'!CK16+'Cash Flow Statement'!CK46</f>
        <v>110181.36814014873</v>
      </c>
      <c r="CM32" s="288">
        <f t="shared" si="272"/>
        <v>947</v>
      </c>
      <c r="CN32" s="289">
        <f t="shared" si="273"/>
        <v>2684</v>
      </c>
      <c r="CO32" s="288">
        <f t="shared" si="274"/>
        <v>10094</v>
      </c>
      <c r="CP32" s="289">
        <f t="shared" si="275"/>
        <v>12297</v>
      </c>
      <c r="CQ32" s="288">
        <f t="shared" si="276"/>
        <v>30225</v>
      </c>
      <c r="CR32" s="289">
        <f t="shared" si="277"/>
        <v>34886</v>
      </c>
      <c r="CS32" s="288">
        <f t="shared" si="278"/>
        <v>38227</v>
      </c>
      <c r="CT32" s="289">
        <f t="shared" si="279"/>
        <v>40584</v>
      </c>
      <c r="CU32" s="288">
        <f t="shared" si="280"/>
        <v>42906</v>
      </c>
      <c r="CV32" s="288">
        <f t="shared" si="281"/>
        <v>45851</v>
      </c>
      <c r="CW32" s="288">
        <f t="shared" si="282"/>
        <v>50018</v>
      </c>
      <c r="CX32" s="288">
        <f t="shared" si="283"/>
        <v>55811</v>
      </c>
      <c r="CY32" s="288">
        <f t="shared" si="284"/>
        <v>64444</v>
      </c>
      <c r="CZ32" s="288">
        <f t="shared" si="285"/>
        <v>73253</v>
      </c>
      <c r="DA32" s="288">
        <f t="shared" si="286"/>
        <v>83228</v>
      </c>
      <c r="DB32" s="289">
        <f t="shared" si="287"/>
        <v>95793</v>
      </c>
      <c r="DC32" s="288">
        <f t="shared" si="288"/>
        <v>101684.63521222411</v>
      </c>
      <c r="DD32" s="288">
        <f t="shared" si="289"/>
        <v>101870.85218505943</v>
      </c>
      <c r="DE32" s="288">
        <f t="shared" si="290"/>
        <v>102335.44892167233</v>
      </c>
      <c r="DF32" s="288">
        <f t="shared" si="291"/>
        <v>103058.62952774977</v>
      </c>
      <c r="DG32" s="288">
        <f t="shared" si="292"/>
        <v>104017.1214550399</v>
      </c>
      <c r="DH32" s="288">
        <f t="shared" si="262"/>
        <v>110181.36814014873</v>
      </c>
    </row>
    <row r="33" spans="1:112" x14ac:dyDescent="0.25">
      <c r="A33" s="1" t="s">
        <v>170</v>
      </c>
      <c r="B33" s="302"/>
      <c r="C33" s="302"/>
      <c r="D33" s="302"/>
      <c r="E33" s="36">
        <v>-6</v>
      </c>
      <c r="F33" s="316"/>
      <c r="G33" s="316"/>
      <c r="H33" s="316"/>
      <c r="I33" s="36">
        <v>-6</v>
      </c>
      <c r="J33" s="36">
        <v>-7</v>
      </c>
      <c r="K33" s="36">
        <v>-29</v>
      </c>
      <c r="L33" s="36">
        <v>-6</v>
      </c>
      <c r="M33" s="36">
        <v>2</v>
      </c>
      <c r="N33" s="36">
        <v>-15</v>
      </c>
      <c r="O33" s="36">
        <v>-29</v>
      </c>
      <c r="P33" s="36">
        <v>13</v>
      </c>
      <c r="Q33" s="36">
        <v>14</v>
      </c>
      <c r="R33" s="36">
        <v>15</v>
      </c>
      <c r="S33" s="36">
        <v>-5</v>
      </c>
      <c r="T33" s="36">
        <v>-109</v>
      </c>
      <c r="U33" s="36">
        <v>-228</v>
      </c>
      <c r="V33" s="36">
        <v>-447</v>
      </c>
      <c r="W33" s="36">
        <v>-357</v>
      </c>
      <c r="X33" s="36">
        <v>-380</v>
      </c>
      <c r="Y33" s="36">
        <v>-455</v>
      </c>
      <c r="Z33" s="36">
        <v>-276</v>
      </c>
      <c r="AA33" s="36">
        <v>-374</v>
      </c>
      <c r="AB33" s="36">
        <v>-372</v>
      </c>
      <c r="AC33" s="36">
        <v>-703</v>
      </c>
      <c r="AD33" s="36">
        <v>-626</v>
      </c>
      <c r="AE33" s="36">
        <v>-370</v>
      </c>
      <c r="AF33" s="36">
        <v>-200</v>
      </c>
      <c r="AG33" s="36">
        <v>-227</v>
      </c>
      <c r="AH33" s="36">
        <v>-294</v>
      </c>
      <c r="AI33" s="36">
        <v>-687</v>
      </c>
      <c r="AJ33" s="36">
        <v>-777</v>
      </c>
      <c r="AK33" s="36">
        <v>-760</v>
      </c>
      <c r="AL33" s="36">
        <v>-781</v>
      </c>
      <c r="AM33" s="36">
        <v>-483</v>
      </c>
      <c r="AN33" s="36">
        <v>-849</v>
      </c>
      <c r="AO33" s="36">
        <v>-489</v>
      </c>
      <c r="AP33" s="36">
        <v>-544</v>
      </c>
      <c r="AQ33" s="36">
        <v>-142</v>
      </c>
      <c r="AR33" s="36">
        <v>308</v>
      </c>
      <c r="AS33" s="36">
        <v>927</v>
      </c>
      <c r="AT33" s="36">
        <v>154</v>
      </c>
      <c r="AU33" s="36">
        <v>285</v>
      </c>
      <c r="AV33" s="36">
        <v>-207</v>
      </c>
      <c r="AW33" s="36">
        <v>-693</v>
      </c>
      <c r="AX33" s="36">
        <v>-1996</v>
      </c>
      <c r="AY33" s="36">
        <v>-3411</v>
      </c>
      <c r="AZ33" s="36">
        <v>-5054</v>
      </c>
      <c r="BA33" s="36">
        <v>-3530</v>
      </c>
      <c r="BB33" s="36">
        <v>-2981</v>
      </c>
      <c r="BC33" s="36">
        <v>-3106</v>
      </c>
      <c r="BD33" s="36">
        <v>-3556</v>
      </c>
      <c r="BE33" s="36">
        <v>-2155</v>
      </c>
      <c r="BF33" s="36">
        <v>-2655</v>
      </c>
      <c r="BG33" s="36">
        <v>-2695</v>
      </c>
      <c r="BH33" s="36">
        <v>-1192</v>
      </c>
      <c r="BI33" s="36">
        <v>-3097</v>
      </c>
      <c r="BJ33" s="36">
        <v>-1865</v>
      </c>
      <c r="BK33" s="36">
        <v>229</v>
      </c>
      <c r="BL33" s="36">
        <v>159</v>
      </c>
      <c r="BM33" s="36">
        <v>271</v>
      </c>
      <c r="BN33" s="13">
        <f>BM33+'Cash Flow Statement'!BN53</f>
        <v>271</v>
      </c>
      <c r="BO33" s="13">
        <f>BN33+'Cash Flow Statement'!BO53</f>
        <v>271</v>
      </c>
      <c r="BP33" s="13">
        <f>BO33+'Cash Flow Statement'!BP53</f>
        <v>271</v>
      </c>
      <c r="BQ33" s="13">
        <f>BP33+'Cash Flow Statement'!BQ53</f>
        <v>271</v>
      </c>
      <c r="BR33" s="13">
        <f>BQ33+'Cash Flow Statement'!BR53</f>
        <v>271</v>
      </c>
      <c r="BS33" s="13">
        <f>BR33+'Cash Flow Statement'!BS53</f>
        <v>271</v>
      </c>
      <c r="BT33" s="13">
        <f>BS33+'Cash Flow Statement'!BT53</f>
        <v>271</v>
      </c>
      <c r="BU33" s="13">
        <f>BT33+'Cash Flow Statement'!BU53</f>
        <v>271</v>
      </c>
      <c r="BV33" s="13">
        <f>BU33+'Cash Flow Statement'!BV53</f>
        <v>271</v>
      </c>
      <c r="BW33" s="13">
        <f>BV33+'Cash Flow Statement'!BW53</f>
        <v>271</v>
      </c>
      <c r="BX33" s="13">
        <f>BW33+'Cash Flow Statement'!BX53</f>
        <v>271</v>
      </c>
      <c r="BY33" s="13">
        <f>BX33+'Cash Flow Statement'!BY53</f>
        <v>271</v>
      </c>
      <c r="BZ33" s="13">
        <f>BY33+'Cash Flow Statement'!BZ53</f>
        <v>271</v>
      </c>
      <c r="CA33" s="13">
        <f>BZ33+'Cash Flow Statement'!CA53</f>
        <v>271</v>
      </c>
      <c r="CB33" s="13">
        <f>CA33+'Cash Flow Statement'!CB53</f>
        <v>271</v>
      </c>
      <c r="CC33" s="13">
        <f>CB33+'Cash Flow Statement'!CC53</f>
        <v>271</v>
      </c>
      <c r="CD33" s="13">
        <f>CC33+'Cash Flow Statement'!CD53</f>
        <v>271</v>
      </c>
      <c r="CE33" s="13">
        <f>CD33+'Cash Flow Statement'!CE53</f>
        <v>271</v>
      </c>
      <c r="CF33" s="13">
        <f>CE33+'Cash Flow Statement'!CF53</f>
        <v>271</v>
      </c>
      <c r="CG33" s="13">
        <f>CF33+'Cash Flow Statement'!CG53</f>
        <v>271</v>
      </c>
      <c r="CH33" s="13">
        <f>CG33+'Cash Flow Statement'!CH53</f>
        <v>271</v>
      </c>
      <c r="CI33" s="13">
        <f>CH33+'Cash Flow Statement'!CI53</f>
        <v>271</v>
      </c>
      <c r="CJ33" s="13">
        <f>CI33+'Cash Flow Statement'!CJ53</f>
        <v>271</v>
      </c>
      <c r="CK33" s="13">
        <f>CJ33+'Cash Flow Statement'!CK53</f>
        <v>271</v>
      </c>
      <c r="CM33" s="288">
        <f t="shared" si="272"/>
        <v>-6</v>
      </c>
      <c r="CN33" s="289">
        <f t="shared" si="273"/>
        <v>-6</v>
      </c>
      <c r="CO33" s="288">
        <f t="shared" si="274"/>
        <v>2</v>
      </c>
      <c r="CP33" s="289">
        <f t="shared" si="275"/>
        <v>14</v>
      </c>
      <c r="CQ33" s="288">
        <f t="shared" si="276"/>
        <v>-228</v>
      </c>
      <c r="CR33" s="289">
        <f t="shared" si="277"/>
        <v>-455</v>
      </c>
      <c r="CS33" s="288">
        <f t="shared" si="278"/>
        <v>-703</v>
      </c>
      <c r="CT33" s="289">
        <f t="shared" si="279"/>
        <v>-227</v>
      </c>
      <c r="CU33" s="288">
        <f t="shared" si="280"/>
        <v>-760</v>
      </c>
      <c r="CV33" s="288">
        <f t="shared" si="281"/>
        <v>-489</v>
      </c>
      <c r="CW33" s="288">
        <f t="shared" si="282"/>
        <v>927</v>
      </c>
      <c r="CX33" s="288">
        <f t="shared" si="283"/>
        <v>-693</v>
      </c>
      <c r="CY33" s="288">
        <f t="shared" si="284"/>
        <v>-3530</v>
      </c>
      <c r="CZ33" s="288">
        <f t="shared" si="285"/>
        <v>-2155</v>
      </c>
      <c r="DA33" s="288">
        <f t="shared" si="286"/>
        <v>-3097</v>
      </c>
      <c r="DB33" s="289">
        <f t="shared" si="287"/>
        <v>271</v>
      </c>
      <c r="DC33" s="288">
        <f t="shared" si="288"/>
        <v>271</v>
      </c>
      <c r="DD33" s="288">
        <f t="shared" si="289"/>
        <v>271</v>
      </c>
      <c r="DE33" s="288">
        <f t="shared" si="290"/>
        <v>271</v>
      </c>
      <c r="DF33" s="288">
        <f t="shared" si="291"/>
        <v>271</v>
      </c>
      <c r="DG33" s="288">
        <f>CG33</f>
        <v>271</v>
      </c>
      <c r="DH33" s="288">
        <f t="shared" si="262"/>
        <v>271</v>
      </c>
    </row>
    <row r="34" spans="1:112" x14ac:dyDescent="0.25">
      <c r="A34" s="2" t="s">
        <v>161</v>
      </c>
      <c r="B34" s="302"/>
      <c r="C34" s="302"/>
      <c r="D34" s="302"/>
      <c r="E34" s="39">
        <v>606</v>
      </c>
      <c r="F34" s="319"/>
      <c r="G34" s="319"/>
      <c r="H34" s="319"/>
      <c r="I34" s="39">
        <v>1606</v>
      </c>
      <c r="J34" s="39">
        <v>1811</v>
      </c>
      <c r="K34" s="39">
        <v>1654</v>
      </c>
      <c r="L34" s="39">
        <v>1595</v>
      </c>
      <c r="M34" s="39">
        <v>1659</v>
      </c>
      <c r="N34" s="39">
        <v>1878</v>
      </c>
      <c r="O34" s="39">
        <v>2211</v>
      </c>
      <c r="P34" s="39">
        <v>2636</v>
      </c>
      <c r="Q34" s="39">
        <v>3159</v>
      </c>
      <c r="R34" s="39">
        <v>3801</v>
      </c>
      <c r="S34" s="39">
        <v>4592</v>
      </c>
      <c r="T34" s="39">
        <v>5398</v>
      </c>
      <c r="U34" s="39">
        <v>6099</v>
      </c>
      <c r="V34" s="39">
        <v>6611</v>
      </c>
      <c r="W34" s="39">
        <v>7330</v>
      </c>
      <c r="X34" s="39">
        <v>8226</v>
      </c>
      <c r="Y34" s="39">
        <v>9787</v>
      </c>
      <c r="Z34" s="39">
        <v>13191</v>
      </c>
      <c r="AA34" s="39">
        <v>15475</v>
      </c>
      <c r="AB34" s="39">
        <v>18102</v>
      </c>
      <c r="AC34" s="39">
        <v>21670</v>
      </c>
      <c r="AD34" s="39">
        <v>24175</v>
      </c>
      <c r="AE34" s="39">
        <v>27560</v>
      </c>
      <c r="AF34" s="39">
        <v>31209</v>
      </c>
      <c r="AG34" s="39">
        <v>33990</v>
      </c>
      <c r="AH34" s="39">
        <v>36780</v>
      </c>
      <c r="AI34" s="39">
        <v>38237</v>
      </c>
      <c r="AJ34" s="39">
        <v>38767</v>
      </c>
      <c r="AK34" s="39">
        <v>41981</v>
      </c>
      <c r="AL34" s="39">
        <v>43764</v>
      </c>
      <c r="AM34" s="39">
        <v>44968</v>
      </c>
      <c r="AN34" s="39">
        <v>49789</v>
      </c>
      <c r="AO34" s="39">
        <v>55692</v>
      </c>
      <c r="AP34" s="39">
        <v>59160</v>
      </c>
      <c r="AQ34" s="39">
        <v>62784</v>
      </c>
      <c r="AR34" s="39">
        <v>68513</v>
      </c>
      <c r="AS34" s="39">
        <v>77345</v>
      </c>
      <c r="AT34" s="39">
        <v>82343</v>
      </c>
      <c r="AU34" s="39">
        <v>85097</v>
      </c>
      <c r="AV34" s="39">
        <v>79233</v>
      </c>
      <c r="AW34" s="39">
        <v>69761</v>
      </c>
      <c r="AX34" s="39">
        <v>67712</v>
      </c>
      <c r="AY34" s="39">
        <v>69249</v>
      </c>
      <c r="AZ34" s="39">
        <v>67056</v>
      </c>
      <c r="BA34" s="39">
        <v>64799</v>
      </c>
      <c r="BB34" s="39">
        <v>61241</v>
      </c>
      <c r="BC34" s="39">
        <v>67980</v>
      </c>
      <c r="BD34" s="39">
        <v>75205</v>
      </c>
      <c r="BE34" s="39">
        <v>82070</v>
      </c>
      <c r="BF34" s="39">
        <v>76793</v>
      </c>
      <c r="BG34" s="39">
        <v>81188</v>
      </c>
      <c r="BH34" s="39">
        <v>84972</v>
      </c>
      <c r="BI34" s="39">
        <v>102506</v>
      </c>
      <c r="BJ34" s="39">
        <v>101326</v>
      </c>
      <c r="BK34" s="39">
        <v>106345</v>
      </c>
      <c r="BL34" s="39">
        <v>101577</v>
      </c>
      <c r="BM34" s="39">
        <v>121179</v>
      </c>
      <c r="BN34" s="14">
        <f>BM34+'Income Statement'!BN271-'Cash Flow Statement'!BN101</f>
        <v>135494.401774842</v>
      </c>
      <c r="BO34" s="14">
        <f>BN34+'Income Statement'!BO271-'Cash Flow Statement'!BO101</f>
        <v>151266.63093857307</v>
      </c>
      <c r="BP34" s="14">
        <f>BO34+'Income Statement'!BP271-'Cash Flow Statement'!BP101</f>
        <v>168393.53142435729</v>
      </c>
      <c r="BQ34" s="14">
        <f>BP34+'Income Statement'!BQ271-'Cash Flow Statement'!BQ101</f>
        <v>190164.82679984273</v>
      </c>
      <c r="BR34" s="14">
        <f>BQ34+'Income Statement'!BR271-'Cash Flow Statement'!BR101</f>
        <v>207431.4867495122</v>
      </c>
      <c r="BS34" s="14">
        <f>BR34+'Income Statement'!BS271-'Cash Flow Statement'!BS101</f>
        <v>226261.01882314924</v>
      </c>
      <c r="BT34" s="14">
        <f>BS34+'Income Statement'!BT271-'Cash Flow Statement'!BT101</f>
        <v>246666.3504962537</v>
      </c>
      <c r="BU34" s="14">
        <f>BT34+'Income Statement'!BU271-'Cash Flow Statement'!BU101</f>
        <v>272383.66018143052</v>
      </c>
      <c r="BV34" s="14">
        <f>BU34+'Income Statement'!BV271-'Cash Flow Statement'!BV101</f>
        <v>292037.44626424782</v>
      </c>
      <c r="BW34" s="14">
        <f>BV34+'Income Statement'!BW271-'Cash Flow Statement'!BW101</f>
        <v>313398.33276612259</v>
      </c>
      <c r="BX34" s="14">
        <f>BW34+'Income Statement'!BX271-'Cash Flow Statement'!BX101</f>
        <v>336558.56713883672</v>
      </c>
      <c r="BY34" s="14">
        <f>BX34+'Income Statement'!BY271-'Cash Flow Statement'!BY101</f>
        <v>365634.33908452676</v>
      </c>
      <c r="BZ34" s="14">
        <f>BY34+'Income Statement'!BZ271-'Cash Flow Statement'!BZ101</f>
        <v>387679.58465511177</v>
      </c>
      <c r="CA34" s="14">
        <f>BZ34+'Income Statement'!CA271-'Cash Flow Statement'!CA101</f>
        <v>411560.14945420448</v>
      </c>
      <c r="CB34" s="14">
        <f>CA34+'Income Statement'!CB271-'Cash Flow Statement'!CB101</f>
        <v>437457.32137056382</v>
      </c>
      <c r="CC34" s="14">
        <f>CB34+'Income Statement'!CC271-'Cash Flow Statement'!CC101</f>
        <v>469847.44762162754</v>
      </c>
      <c r="CD34" s="14">
        <f>CC34+'Income Statement'!CD271-'Cash Flow Statement'!CD101</f>
        <v>494588.25840200536</v>
      </c>
      <c r="CE34" s="14">
        <f>CD34+'Income Statement'!CE271-'Cash Flow Statement'!CE101</f>
        <v>521284.57623039925</v>
      </c>
      <c r="CF34" s="14">
        <f>CE34+'Income Statement'!CF271-'Cash Flow Statement'!CF101</f>
        <v>550225.48963258869</v>
      </c>
      <c r="CG34" s="14">
        <f>CF34+'Income Statement'!CG271-'Cash Flow Statement'!CG101</f>
        <v>586249.94883651414</v>
      </c>
      <c r="CH34" s="14">
        <f>CG34+'Income Statement'!CH271-'Cash Flow Statement'!CH101</f>
        <v>614585.98011062376</v>
      </c>
      <c r="CI34" s="14">
        <f>CH34+'Income Statement'!CI271-'Cash Flow Statement'!CI101</f>
        <v>645012.95637324383</v>
      </c>
      <c r="CJ34" s="14">
        <f>CI34+'Income Statement'!CJ271-'Cash Flow Statement'!CJ101</f>
        <v>677976.70467888797</v>
      </c>
      <c r="CK34" s="14">
        <f>CJ34+'Income Statement'!CK271-'Cash Flow Statement'!CK101</f>
        <v>718761.02328140056</v>
      </c>
      <c r="CL34" s="14"/>
      <c r="CM34" s="88">
        <f t="shared" ref="CM34" si="293">E34</f>
        <v>606</v>
      </c>
      <c r="CN34" s="14">
        <f t="shared" ref="CN34" si="294">I34</f>
        <v>1606</v>
      </c>
      <c r="CO34" s="88">
        <f t="shared" ref="CO34" si="295">M34</f>
        <v>1659</v>
      </c>
      <c r="CP34" s="14">
        <f t="shared" ref="CP34" si="296">Q34</f>
        <v>3159</v>
      </c>
      <c r="CQ34" s="88">
        <f t="shared" ref="CQ34" si="297">U34</f>
        <v>6099</v>
      </c>
      <c r="CR34" s="14">
        <f t="shared" ref="CR34" si="298">Y34</f>
        <v>9787</v>
      </c>
      <c r="CS34" s="88">
        <f t="shared" ref="CS34" si="299">AC34</f>
        <v>21670</v>
      </c>
      <c r="CT34" s="14">
        <f t="shared" ref="CT34" si="300">AG34</f>
        <v>33990</v>
      </c>
      <c r="CU34" s="88">
        <f t="shared" ref="CU34" si="301">AK34</f>
        <v>41981</v>
      </c>
      <c r="CV34" s="88">
        <f t="shared" ref="CV34" si="302">AO34</f>
        <v>55692</v>
      </c>
      <c r="CW34" s="88">
        <f t="shared" ref="CW34" si="303">AS34</f>
        <v>77345</v>
      </c>
      <c r="CX34" s="88">
        <f t="shared" ref="CX34" si="304">AW34</f>
        <v>69761</v>
      </c>
      <c r="CY34" s="88">
        <f t="shared" ref="CY34" si="305">BA34</f>
        <v>64799</v>
      </c>
      <c r="CZ34" s="88">
        <f t="shared" ref="CZ34" si="306">BE34</f>
        <v>82070</v>
      </c>
      <c r="DA34" s="88">
        <f t="shared" ref="DA34" si="307">BI34</f>
        <v>102506</v>
      </c>
      <c r="DB34" s="14">
        <f t="shared" ref="DB34" si="308">BM34</f>
        <v>121179</v>
      </c>
      <c r="DC34" s="88">
        <f t="shared" ref="DC34" si="309">BQ34</f>
        <v>190164.82679984273</v>
      </c>
      <c r="DD34" s="88">
        <f>BU34</f>
        <v>272383.66018143052</v>
      </c>
      <c r="DE34" s="88">
        <f t="shared" ref="DE34" si="310">BY34</f>
        <v>365634.33908452676</v>
      </c>
      <c r="DF34" s="88">
        <f t="shared" ref="DF34" si="311">CC34</f>
        <v>469847.44762162754</v>
      </c>
      <c r="DG34" s="88">
        <f>CG34</f>
        <v>586249.94883651414</v>
      </c>
      <c r="DH34" s="88">
        <f t="shared" si="262"/>
        <v>718761.02328140056</v>
      </c>
    </row>
    <row r="35" spans="1:112" x14ac:dyDescent="0.25">
      <c r="B35" s="302"/>
      <c r="C35" s="302"/>
      <c r="D35" s="302"/>
      <c r="F35" s="302"/>
      <c r="G35" s="302"/>
      <c r="H35" s="302"/>
      <c r="CM35" s="91"/>
      <c r="CO35" s="91"/>
      <c r="CQ35" s="91"/>
      <c r="CS35" s="91"/>
      <c r="CU35" s="91"/>
      <c r="CV35" s="91"/>
      <c r="CW35" s="91"/>
      <c r="CX35" s="91"/>
      <c r="CY35" s="91"/>
      <c r="CZ35" s="91"/>
      <c r="DA35" s="91"/>
      <c r="DC35" s="91"/>
      <c r="DD35" s="91"/>
      <c r="DE35" s="91"/>
      <c r="DF35" s="91"/>
      <c r="DG35" s="91"/>
      <c r="DH35" s="91"/>
    </row>
    <row r="36" spans="1:112" x14ac:dyDescent="0.25">
      <c r="A36" s="2" t="s">
        <v>162</v>
      </c>
      <c r="B36" s="301"/>
      <c r="C36" s="301"/>
      <c r="D36" s="301"/>
      <c r="E36" s="14">
        <f t="shared" ref="E36:BP36" si="312">E30+E34</f>
        <v>2162</v>
      </c>
      <c r="F36" s="301"/>
      <c r="G36" s="301"/>
      <c r="H36" s="301"/>
      <c r="I36" s="14">
        <f t="shared" si="312"/>
        <v>4899</v>
      </c>
      <c r="J36" s="14">
        <f t="shared" si="312"/>
        <v>5272</v>
      </c>
      <c r="K36" s="14">
        <f t="shared" si="312"/>
        <v>13309</v>
      </c>
      <c r="L36" s="14">
        <f t="shared" si="312"/>
        <v>14174</v>
      </c>
      <c r="M36" s="14">
        <f t="shared" si="312"/>
        <v>11755</v>
      </c>
      <c r="N36" s="14">
        <f t="shared" si="312"/>
        <v>11824</v>
      </c>
      <c r="O36" s="14">
        <f t="shared" si="312"/>
        <v>12349</v>
      </c>
      <c r="P36" s="14">
        <f t="shared" si="312"/>
        <v>13048</v>
      </c>
      <c r="Q36" s="14">
        <f t="shared" si="312"/>
        <v>15470</v>
      </c>
      <c r="R36" s="14">
        <f t="shared" si="312"/>
        <v>16737</v>
      </c>
      <c r="S36" s="14">
        <f t="shared" si="312"/>
        <v>18346</v>
      </c>
      <c r="T36" s="14">
        <f t="shared" si="312"/>
        <v>21238</v>
      </c>
      <c r="U36" s="14">
        <f t="shared" si="312"/>
        <v>36096</v>
      </c>
      <c r="V36" s="14">
        <f t="shared" si="312"/>
        <v>37501</v>
      </c>
      <c r="W36" s="14">
        <f t="shared" si="312"/>
        <v>39452</v>
      </c>
      <c r="X36" s="14">
        <f t="shared" si="312"/>
        <v>41420</v>
      </c>
      <c r="Y36" s="14">
        <f t="shared" si="312"/>
        <v>44218</v>
      </c>
      <c r="Z36" s="14">
        <f t="shared" si="312"/>
        <v>48588</v>
      </c>
      <c r="AA36" s="14">
        <f t="shared" si="312"/>
        <v>51595</v>
      </c>
      <c r="AB36" s="14">
        <f t="shared" si="312"/>
        <v>55121</v>
      </c>
      <c r="AC36" s="14">
        <f t="shared" si="312"/>
        <v>59194</v>
      </c>
      <c r="AD36" s="14">
        <f t="shared" si="312"/>
        <v>62188</v>
      </c>
      <c r="AE36" s="14">
        <f t="shared" si="312"/>
        <v>66481</v>
      </c>
      <c r="AF36" s="14">
        <f t="shared" si="312"/>
        <v>71208</v>
      </c>
      <c r="AG36" s="14">
        <f t="shared" si="312"/>
        <v>74347</v>
      </c>
      <c r="AH36" s="14">
        <f t="shared" si="312"/>
        <v>77620</v>
      </c>
      <c r="AI36" s="14">
        <f t="shared" si="312"/>
        <v>79382</v>
      </c>
      <c r="AJ36" s="14">
        <f t="shared" si="312"/>
        <v>80342</v>
      </c>
      <c r="AK36" s="14">
        <f t="shared" si="312"/>
        <v>84127</v>
      </c>
      <c r="AL36" s="14">
        <f t="shared" si="312"/>
        <v>86516</v>
      </c>
      <c r="AM36" s="14">
        <f t="shared" si="312"/>
        <v>88762</v>
      </c>
      <c r="AN36" s="14">
        <f t="shared" si="312"/>
        <v>93999</v>
      </c>
      <c r="AO36" s="14">
        <f t="shared" si="312"/>
        <v>101054</v>
      </c>
      <c r="AP36" s="14">
        <f t="shared" si="312"/>
        <v>105304</v>
      </c>
      <c r="AQ36" s="14">
        <f t="shared" si="312"/>
        <v>110447</v>
      </c>
      <c r="AR36" s="14">
        <f t="shared" si="312"/>
        <v>117731</v>
      </c>
      <c r="AS36" s="14">
        <f t="shared" si="312"/>
        <v>128290</v>
      </c>
      <c r="AT36" s="14">
        <f t="shared" si="312"/>
        <v>133657</v>
      </c>
      <c r="AU36" s="14">
        <f t="shared" si="312"/>
        <v>138227</v>
      </c>
      <c r="AV36" s="14">
        <f t="shared" si="312"/>
        <v>133360</v>
      </c>
      <c r="AW36" s="14">
        <f t="shared" ref="AW36" si="313">AW30+AW34</f>
        <v>124879</v>
      </c>
      <c r="AX36" s="14">
        <f t="shared" si="312"/>
        <v>123228</v>
      </c>
      <c r="AY36" s="14">
        <f t="shared" si="312"/>
        <v>125767</v>
      </c>
      <c r="AZ36" s="14">
        <f t="shared" si="312"/>
        <v>124094</v>
      </c>
      <c r="BA36" s="14">
        <f t="shared" si="312"/>
        <v>125713</v>
      </c>
      <c r="BB36" s="14">
        <f t="shared" si="312"/>
        <v>124795</v>
      </c>
      <c r="BC36" s="14">
        <f t="shared" si="312"/>
        <v>134033</v>
      </c>
      <c r="BD36" s="14">
        <f t="shared" si="312"/>
        <v>142873</v>
      </c>
      <c r="BE36" s="14">
        <f>BE30+BE34</f>
        <v>153168</v>
      </c>
      <c r="BF36" s="14">
        <f t="shared" si="312"/>
        <v>149529</v>
      </c>
      <c r="BG36" s="14">
        <f t="shared" si="312"/>
        <v>156763</v>
      </c>
      <c r="BH36" s="14">
        <f t="shared" ref="BH36:BI36" si="314">BH30+BH34</f>
        <v>164529</v>
      </c>
      <c r="BI36" s="14">
        <f t="shared" si="314"/>
        <v>182637</v>
      </c>
      <c r="BJ36" s="14">
        <f t="shared" ref="BJ36:BK36" si="315">BJ30+BJ34</f>
        <v>185029</v>
      </c>
      <c r="BK36" s="14">
        <f t="shared" si="315"/>
        <v>195070</v>
      </c>
      <c r="BL36" s="14">
        <f t="shared" ref="BL36:BM36" si="316">BL30+BL34</f>
        <v>194066</v>
      </c>
      <c r="BM36" s="14">
        <f t="shared" si="316"/>
        <v>217243</v>
      </c>
      <c r="BN36" s="14">
        <f t="shared" si="312"/>
        <v>232754.55428757545</v>
      </c>
      <c r="BO36" s="14">
        <f t="shared" si="312"/>
        <v>249921.09289103487</v>
      </c>
      <c r="BP36" s="14">
        <f t="shared" si="312"/>
        <v>268650.26663658139</v>
      </c>
      <c r="BQ36" s="14">
        <f t="shared" ref="BQ36:BU36" si="317">BQ30+BQ34</f>
        <v>292120.46201206686</v>
      </c>
      <c r="BR36" s="14">
        <f t="shared" si="317"/>
        <v>309143.0821001064</v>
      </c>
      <c r="BS36" s="14">
        <f t="shared" si="317"/>
        <v>327936.63908545824</v>
      </c>
      <c r="BT36" s="14">
        <f t="shared" si="317"/>
        <v>348524.35768131312</v>
      </c>
      <c r="BU36" s="14">
        <f t="shared" si="317"/>
        <v>374525.51236648997</v>
      </c>
      <c r="BV36" s="14">
        <f t="shared" ref="BV36:CC36" si="318">BV30+BV34</f>
        <v>393991.77679390402</v>
      </c>
      <c r="BW36" s="14">
        <f t="shared" si="318"/>
        <v>415382.56932852074</v>
      </c>
      <c r="BX36" s="14">
        <f t="shared" si="318"/>
        <v>438800.89803550905</v>
      </c>
      <c r="BY36" s="14">
        <f t="shared" si="318"/>
        <v>468240.78800619906</v>
      </c>
      <c r="BZ36" s="14">
        <f t="shared" si="318"/>
        <v>490151.01105516474</v>
      </c>
      <c r="CA36" s="14">
        <f t="shared" si="318"/>
        <v>514122.67812830908</v>
      </c>
      <c r="CB36" s="14">
        <f t="shared" si="318"/>
        <v>540348.26815231354</v>
      </c>
      <c r="CC36" s="14">
        <f t="shared" si="318"/>
        <v>573177.07714937732</v>
      </c>
      <c r="CD36" s="14">
        <f t="shared" ref="CD36:CG36" si="319">CD30+CD34</f>
        <v>597830.63961987908</v>
      </c>
      <c r="CE36" s="14">
        <f t="shared" si="319"/>
        <v>624673.74830191641</v>
      </c>
      <c r="CF36" s="14">
        <f t="shared" si="319"/>
        <v>654007.07444551855</v>
      </c>
      <c r="CG36" s="14">
        <f t="shared" si="319"/>
        <v>690538.07029155409</v>
      </c>
      <c r="CH36" s="14">
        <f t="shared" ref="CH36:CK36" si="320">CH30+CH34</f>
        <v>719326.23580649134</v>
      </c>
      <c r="CI36" s="14">
        <f t="shared" si="320"/>
        <v>751449.40664836415</v>
      </c>
      <c r="CJ36" s="14">
        <f t="shared" si="320"/>
        <v>786362.34007766342</v>
      </c>
      <c r="CK36" s="14">
        <f t="shared" si="320"/>
        <v>829213.39142154926</v>
      </c>
      <c r="CL36" s="14"/>
      <c r="CM36" s="88">
        <f>CM30+CM34</f>
        <v>2162</v>
      </c>
      <c r="CN36" s="14">
        <f t="shared" ref="CN36:DC36" si="321">CN30+CN34</f>
        <v>4899</v>
      </c>
      <c r="CO36" s="88">
        <f t="shared" si="321"/>
        <v>11755</v>
      </c>
      <c r="CP36" s="14">
        <f t="shared" si="321"/>
        <v>15470</v>
      </c>
      <c r="CQ36" s="88">
        <f t="shared" si="321"/>
        <v>36096</v>
      </c>
      <c r="CR36" s="14">
        <f t="shared" si="321"/>
        <v>44218</v>
      </c>
      <c r="CS36" s="88">
        <f t="shared" si="321"/>
        <v>59194</v>
      </c>
      <c r="CT36" s="14">
        <f t="shared" si="321"/>
        <v>74347</v>
      </c>
      <c r="CU36" s="88">
        <f t="shared" si="321"/>
        <v>84127</v>
      </c>
      <c r="CV36" s="88">
        <f t="shared" si="321"/>
        <v>101054</v>
      </c>
      <c r="CW36" s="88">
        <f t="shared" si="321"/>
        <v>128290</v>
      </c>
      <c r="CX36" s="88">
        <f t="shared" si="321"/>
        <v>124879</v>
      </c>
      <c r="CY36" s="88">
        <f t="shared" si="321"/>
        <v>125713</v>
      </c>
      <c r="CZ36" s="88">
        <f t="shared" si="321"/>
        <v>153168</v>
      </c>
      <c r="DA36" s="88">
        <f t="shared" si="321"/>
        <v>182637</v>
      </c>
      <c r="DB36" s="14">
        <f t="shared" si="321"/>
        <v>217243</v>
      </c>
      <c r="DC36" s="88">
        <f t="shared" si="321"/>
        <v>292120.46201206686</v>
      </c>
      <c r="DD36" s="88">
        <f>DD30+DD34</f>
        <v>374525.51236648997</v>
      </c>
      <c r="DE36" s="88">
        <f>DE30+DE34</f>
        <v>468240.78800619906</v>
      </c>
      <c r="DF36" s="88">
        <f>DF30+DF34</f>
        <v>573177.07714937732</v>
      </c>
      <c r="DG36" s="88">
        <f>DG30+DG34</f>
        <v>690538.07029155409</v>
      </c>
      <c r="DH36" s="88">
        <f>DH30+DH34</f>
        <v>829213.39142154926</v>
      </c>
    </row>
    <row r="37" spans="1:112" x14ac:dyDescent="0.25">
      <c r="B37" s="302"/>
      <c r="C37" s="302"/>
      <c r="D37" s="302"/>
      <c r="F37" s="302"/>
      <c r="G37" s="302"/>
      <c r="H37" s="302"/>
      <c r="CM37" s="91"/>
      <c r="CO37" s="91"/>
      <c r="CQ37" s="91"/>
      <c r="CS37" s="91"/>
      <c r="CU37" s="91"/>
      <c r="CV37" s="91"/>
      <c r="CW37" s="91"/>
      <c r="CX37" s="91"/>
      <c r="CY37" s="91"/>
      <c r="CZ37" s="91"/>
      <c r="DA37" s="91"/>
      <c r="DC37" s="91"/>
      <c r="DD37" s="91"/>
      <c r="DE37" s="91"/>
      <c r="DF37" s="91"/>
      <c r="DG37" s="91"/>
      <c r="DH37" s="91"/>
    </row>
    <row r="38" spans="1:112" ht="14.5" x14ac:dyDescent="0.55000000000000004">
      <c r="A38" s="7" t="s">
        <v>163</v>
      </c>
      <c r="B38" s="317"/>
      <c r="C38" s="317"/>
      <c r="D38" s="317"/>
      <c r="E38" s="18">
        <f t="shared" ref="E38:BD38" si="322">E28+E36</f>
        <v>2990</v>
      </c>
      <c r="F38" s="317"/>
      <c r="G38" s="317"/>
      <c r="H38" s="317"/>
      <c r="I38" s="18">
        <f t="shared" si="322"/>
        <v>6331</v>
      </c>
      <c r="J38" s="18">
        <f t="shared" si="322"/>
        <v>6859</v>
      </c>
      <c r="K38" s="18">
        <f t="shared" si="322"/>
        <v>14928</v>
      </c>
      <c r="L38" s="18">
        <f t="shared" si="322"/>
        <v>16038</v>
      </c>
      <c r="M38" s="18">
        <f t="shared" si="322"/>
        <v>15103</v>
      </c>
      <c r="N38" s="18">
        <f t="shared" si="322"/>
        <v>15163</v>
      </c>
      <c r="O38" s="18">
        <f t="shared" si="322"/>
        <v>15724</v>
      </c>
      <c r="P38" s="18">
        <f t="shared" si="322"/>
        <v>14933</v>
      </c>
      <c r="Q38" s="18">
        <f t="shared" si="322"/>
        <v>17895</v>
      </c>
      <c r="R38" s="18">
        <f t="shared" si="322"/>
        <v>19010</v>
      </c>
      <c r="S38" s="18">
        <f t="shared" si="322"/>
        <v>20776</v>
      </c>
      <c r="T38" s="18">
        <f t="shared" si="322"/>
        <v>24033</v>
      </c>
      <c r="U38" s="18">
        <f t="shared" si="322"/>
        <v>39966</v>
      </c>
      <c r="V38" s="18">
        <f t="shared" si="322"/>
        <v>41713</v>
      </c>
      <c r="W38" s="18">
        <f t="shared" si="322"/>
        <v>43870</v>
      </c>
      <c r="X38" s="18">
        <f t="shared" si="322"/>
        <v>46183</v>
      </c>
      <c r="Y38" s="18">
        <f t="shared" si="322"/>
        <v>49407</v>
      </c>
      <c r="Z38" s="18">
        <f t="shared" si="322"/>
        <v>52262</v>
      </c>
      <c r="AA38" s="18">
        <f t="shared" si="322"/>
        <v>55968</v>
      </c>
      <c r="AB38" s="18">
        <f t="shared" si="322"/>
        <v>60007</v>
      </c>
      <c r="AC38" s="18">
        <f t="shared" si="322"/>
        <v>64961</v>
      </c>
      <c r="AD38" s="18">
        <f t="shared" si="322"/>
        <v>68714</v>
      </c>
      <c r="AE38" s="18">
        <f t="shared" si="322"/>
        <v>73843</v>
      </c>
      <c r="AF38" s="18">
        <f t="shared" si="322"/>
        <v>78998</v>
      </c>
      <c r="AG38" s="18">
        <f t="shared" si="322"/>
        <v>84524</v>
      </c>
      <c r="AH38" s="18">
        <f t="shared" si="322"/>
        <v>88945</v>
      </c>
      <c r="AI38" s="18">
        <f t="shared" si="322"/>
        <v>90291</v>
      </c>
      <c r="AJ38" s="18">
        <f t="shared" si="322"/>
        <v>92452</v>
      </c>
      <c r="AK38" s="18">
        <f t="shared" si="322"/>
        <v>97334</v>
      </c>
      <c r="AL38" s="18">
        <f t="shared" si="322"/>
        <v>109477</v>
      </c>
      <c r="AM38" s="18">
        <f t="shared" si="322"/>
        <v>117006</v>
      </c>
      <c r="AN38" s="18">
        <f t="shared" si="322"/>
        <v>124418</v>
      </c>
      <c r="AO38" s="18">
        <f t="shared" si="322"/>
        <v>133376</v>
      </c>
      <c r="AP38" s="18">
        <f t="shared" si="322"/>
        <v>138371</v>
      </c>
      <c r="AQ38" s="18">
        <f t="shared" si="322"/>
        <v>139691</v>
      </c>
      <c r="AR38" s="18">
        <f t="shared" si="322"/>
        <v>146437</v>
      </c>
      <c r="AS38" s="18">
        <f t="shared" si="322"/>
        <v>159316</v>
      </c>
      <c r="AT38" s="18">
        <f t="shared" si="322"/>
        <v>163523</v>
      </c>
      <c r="AU38" s="18">
        <f t="shared" si="322"/>
        <v>170609</v>
      </c>
      <c r="AV38" s="18">
        <f t="shared" si="322"/>
        <v>169585</v>
      </c>
      <c r="AW38" s="18">
        <f t="shared" ref="AW38" si="323">AW28+AW36</f>
        <v>165987</v>
      </c>
      <c r="AX38" s="18">
        <f t="shared" si="322"/>
        <v>164218</v>
      </c>
      <c r="AY38" s="18">
        <f t="shared" si="322"/>
        <v>169779</v>
      </c>
      <c r="AZ38" s="18">
        <f t="shared" si="322"/>
        <v>178894</v>
      </c>
      <c r="BA38" s="18">
        <f t="shared" si="322"/>
        <v>185727</v>
      </c>
      <c r="BB38" s="18">
        <f t="shared" si="322"/>
        <v>184491</v>
      </c>
      <c r="BC38" s="18">
        <f t="shared" si="322"/>
        <v>206688</v>
      </c>
      <c r="BD38" s="18">
        <f t="shared" si="322"/>
        <v>216274</v>
      </c>
      <c r="BE38" s="18">
        <f t="shared" ref="BE38:BJ38" si="324">BE28+BE36</f>
        <v>229623</v>
      </c>
      <c r="BF38" s="18">
        <f t="shared" si="324"/>
        <v>222844</v>
      </c>
      <c r="BG38" s="18">
        <f t="shared" si="324"/>
        <v>230238</v>
      </c>
      <c r="BH38" s="18">
        <f t="shared" si="324"/>
        <v>256408</v>
      </c>
      <c r="BI38" s="18">
        <f t="shared" si="324"/>
        <v>276054</v>
      </c>
      <c r="BJ38" s="18">
        <f t="shared" si="324"/>
        <v>280213</v>
      </c>
      <c r="BK38" s="18">
        <f t="shared" ref="BK38:BL38" si="325">BK28+BK36</f>
        <v>294744</v>
      </c>
      <c r="BL38" s="18">
        <f t="shared" si="325"/>
        <v>303844</v>
      </c>
      <c r="BM38" s="18">
        <f t="shared" ref="BM38" si="326">BM28+BM36</f>
        <v>366021</v>
      </c>
      <c r="BN38" s="18">
        <f t="shared" ref="BN38:BQ38" si="327">BN28+BN36</f>
        <v>399400.86068360589</v>
      </c>
      <c r="BO38" s="18">
        <f t="shared" si="327"/>
        <v>422895.43426717847</v>
      </c>
      <c r="BP38" s="18">
        <f t="shared" si="327"/>
        <v>443032.41401075816</v>
      </c>
      <c r="BQ38" s="18">
        <f t="shared" si="327"/>
        <v>482522.83930671739</v>
      </c>
      <c r="BR38" s="18">
        <f t="shared" ref="BR38:BU38" si="328">BR28+BR36</f>
        <v>506875.17249457189</v>
      </c>
      <c r="BS38" s="18">
        <f t="shared" si="328"/>
        <v>532675.89997420262</v>
      </c>
      <c r="BT38" s="18">
        <f t="shared" si="328"/>
        <v>553097.23763766873</v>
      </c>
      <c r="BU38" s="18">
        <f t="shared" si="328"/>
        <v>599950.64741634438</v>
      </c>
      <c r="BV38" s="18">
        <f t="shared" ref="BV38:CC38" si="329">BV28+BV36</f>
        <v>620767.56057837629</v>
      </c>
      <c r="BW38" s="18">
        <f t="shared" si="329"/>
        <v>652234.47587379231</v>
      </c>
      <c r="BX38" s="18">
        <f t="shared" si="329"/>
        <v>675870.72599606705</v>
      </c>
      <c r="BY38" s="18">
        <f t="shared" si="329"/>
        <v>731035.17347200681</v>
      </c>
      <c r="BZ38" s="18">
        <f t="shared" si="329"/>
        <v>746592.52442652488</v>
      </c>
      <c r="CA38" s="18">
        <f t="shared" si="329"/>
        <v>782777.95019432623</v>
      </c>
      <c r="CB38" s="18">
        <f t="shared" si="329"/>
        <v>809086.54910201975</v>
      </c>
      <c r="CC38" s="18">
        <f t="shared" si="329"/>
        <v>873141.63256480207</v>
      </c>
      <c r="CD38" s="18">
        <f t="shared" ref="CD38:CG38" si="330">CD28+CD36</f>
        <v>882235.84094166185</v>
      </c>
      <c r="CE38" s="18">
        <f t="shared" si="330"/>
        <v>923190.35125102114</v>
      </c>
      <c r="CF38" s="18">
        <f t="shared" si="330"/>
        <v>952419.44835761772</v>
      </c>
      <c r="CG38" s="18">
        <f t="shared" si="330"/>
        <v>1025166.7186624389</v>
      </c>
      <c r="CH38" s="18">
        <f t="shared" ref="CH38:CK38" si="331">CH28+CH36</f>
        <v>1025992.1066581373</v>
      </c>
      <c r="CI38" s="18">
        <f t="shared" si="331"/>
        <v>1073830.1040483948</v>
      </c>
      <c r="CJ38" s="18">
        <f t="shared" si="331"/>
        <v>1108556.898168629</v>
      </c>
      <c r="CK38" s="18">
        <f t="shared" si="331"/>
        <v>1191603.1598387631</v>
      </c>
      <c r="CL38" s="18"/>
      <c r="CM38" s="96">
        <f>CM28+CM36</f>
        <v>2990</v>
      </c>
      <c r="CN38" s="18">
        <f t="shared" ref="CN38:DC38" si="332">CN28+CN36</f>
        <v>6331</v>
      </c>
      <c r="CO38" s="96">
        <f t="shared" si="332"/>
        <v>15103</v>
      </c>
      <c r="CP38" s="18">
        <f t="shared" si="332"/>
        <v>17895</v>
      </c>
      <c r="CQ38" s="96">
        <f t="shared" si="332"/>
        <v>39966</v>
      </c>
      <c r="CR38" s="18">
        <f t="shared" si="332"/>
        <v>49407</v>
      </c>
      <c r="CS38" s="96">
        <f t="shared" si="332"/>
        <v>64961</v>
      </c>
      <c r="CT38" s="18">
        <f t="shared" si="332"/>
        <v>84524</v>
      </c>
      <c r="CU38" s="96">
        <f t="shared" si="332"/>
        <v>97334</v>
      </c>
      <c r="CV38" s="96">
        <f t="shared" si="332"/>
        <v>133376</v>
      </c>
      <c r="CW38" s="96">
        <f t="shared" si="332"/>
        <v>159316</v>
      </c>
      <c r="CX38" s="96">
        <f t="shared" si="332"/>
        <v>165987</v>
      </c>
      <c r="CY38" s="96">
        <f t="shared" si="332"/>
        <v>185727</v>
      </c>
      <c r="CZ38" s="96">
        <f t="shared" si="332"/>
        <v>229623</v>
      </c>
      <c r="DA38" s="96">
        <f t="shared" si="332"/>
        <v>276054</v>
      </c>
      <c r="DB38" s="18">
        <f t="shared" si="332"/>
        <v>366021</v>
      </c>
      <c r="DC38" s="96">
        <f t="shared" si="332"/>
        <v>482522.83930671739</v>
      </c>
      <c r="DD38" s="96">
        <f>DD28+DD36</f>
        <v>599950.64741634438</v>
      </c>
      <c r="DE38" s="96">
        <f>DE28+DE36</f>
        <v>731035.17347200681</v>
      </c>
      <c r="DF38" s="96">
        <f>DF28+DF36</f>
        <v>873141.63256480207</v>
      </c>
      <c r="DG38" s="96">
        <f>DG28+DG36</f>
        <v>1025166.7186624389</v>
      </c>
      <c r="DH38" s="96">
        <f>DH28+DH36</f>
        <v>1191603.1598387631</v>
      </c>
    </row>
    <row r="39" spans="1:112" x14ac:dyDescent="0.25">
      <c r="B39" s="302"/>
      <c r="C39" s="302"/>
      <c r="D39" s="302"/>
      <c r="F39" s="302"/>
      <c r="G39" s="302"/>
      <c r="H39" s="302"/>
      <c r="CM39" s="91"/>
      <c r="CO39" s="91"/>
      <c r="CQ39" s="91"/>
      <c r="CS39" s="91"/>
      <c r="CU39" s="91"/>
      <c r="CV39" s="91"/>
      <c r="CW39" s="91"/>
      <c r="CX39" s="91"/>
      <c r="CY39" s="91"/>
      <c r="CZ39" s="91"/>
      <c r="DA39" s="91"/>
      <c r="DC39" s="91"/>
      <c r="DD39" s="91"/>
      <c r="DE39" s="91"/>
      <c r="DF39" s="91"/>
      <c r="DG39" s="91"/>
      <c r="DH39" s="91"/>
    </row>
    <row r="40" spans="1:112" ht="12" x14ac:dyDescent="0.3">
      <c r="A40" s="3" t="s">
        <v>164</v>
      </c>
      <c r="B40" s="314"/>
      <c r="C40" s="314"/>
      <c r="D40" s="314"/>
      <c r="E40" s="51">
        <f t="shared" ref="E40:BD40" si="333">E16-E38</f>
        <v>0</v>
      </c>
      <c r="F40" s="314"/>
      <c r="G40" s="314"/>
      <c r="H40" s="314"/>
      <c r="I40" s="51">
        <f t="shared" si="333"/>
        <v>0</v>
      </c>
      <c r="J40" s="51">
        <f t="shared" si="333"/>
        <v>0</v>
      </c>
      <c r="K40" s="51">
        <f t="shared" si="333"/>
        <v>0</v>
      </c>
      <c r="L40" s="51">
        <f t="shared" si="333"/>
        <v>0</v>
      </c>
      <c r="M40" s="51">
        <f t="shared" si="333"/>
        <v>0</v>
      </c>
      <c r="N40" s="51">
        <f t="shared" si="333"/>
        <v>0</v>
      </c>
      <c r="O40" s="51">
        <f t="shared" si="333"/>
        <v>0</v>
      </c>
      <c r="P40" s="51">
        <f t="shared" si="333"/>
        <v>0</v>
      </c>
      <c r="Q40" s="51">
        <f t="shared" si="333"/>
        <v>0</v>
      </c>
      <c r="R40" s="51">
        <f t="shared" si="333"/>
        <v>0</v>
      </c>
      <c r="S40" s="51">
        <f t="shared" si="333"/>
        <v>0</v>
      </c>
      <c r="T40" s="51">
        <f t="shared" si="333"/>
        <v>0</v>
      </c>
      <c r="U40" s="51">
        <f t="shared" si="333"/>
        <v>0</v>
      </c>
      <c r="V40" s="51">
        <f t="shared" si="333"/>
        <v>0</v>
      </c>
      <c r="W40" s="51">
        <f t="shared" si="333"/>
        <v>0</v>
      </c>
      <c r="X40" s="51">
        <f t="shared" si="333"/>
        <v>0</v>
      </c>
      <c r="Y40" s="51">
        <f t="shared" si="333"/>
        <v>0</v>
      </c>
      <c r="Z40" s="51">
        <f t="shared" si="333"/>
        <v>0</v>
      </c>
      <c r="AA40" s="51">
        <f t="shared" si="333"/>
        <v>0</v>
      </c>
      <c r="AB40" s="51">
        <f t="shared" si="333"/>
        <v>0</v>
      </c>
      <c r="AC40" s="51">
        <f t="shared" si="333"/>
        <v>0</v>
      </c>
      <c r="AD40" s="51">
        <f t="shared" si="333"/>
        <v>0</v>
      </c>
      <c r="AE40" s="51">
        <f t="shared" si="333"/>
        <v>0</v>
      </c>
      <c r="AF40" s="51">
        <f t="shared" si="333"/>
        <v>0</v>
      </c>
      <c r="AG40" s="51">
        <f t="shared" si="333"/>
        <v>0</v>
      </c>
      <c r="AH40" s="51">
        <f t="shared" si="333"/>
        <v>0</v>
      </c>
      <c r="AI40" s="51">
        <f t="shared" si="333"/>
        <v>0</v>
      </c>
      <c r="AJ40" s="51">
        <f t="shared" si="333"/>
        <v>0</v>
      </c>
      <c r="AK40" s="51">
        <f t="shared" si="333"/>
        <v>0</v>
      </c>
      <c r="AL40" s="51">
        <f t="shared" si="333"/>
        <v>0</v>
      </c>
      <c r="AM40" s="51">
        <f t="shared" si="333"/>
        <v>0</v>
      </c>
      <c r="AN40" s="51">
        <f t="shared" si="333"/>
        <v>0</v>
      </c>
      <c r="AO40" s="51">
        <f t="shared" si="333"/>
        <v>0</v>
      </c>
      <c r="AP40" s="51">
        <f t="shared" si="333"/>
        <v>0</v>
      </c>
      <c r="AQ40" s="51">
        <f t="shared" si="333"/>
        <v>0</v>
      </c>
      <c r="AR40" s="51">
        <f t="shared" si="333"/>
        <v>0</v>
      </c>
      <c r="AS40" s="51">
        <f t="shared" si="333"/>
        <v>0</v>
      </c>
      <c r="AT40" s="51">
        <f t="shared" si="333"/>
        <v>0</v>
      </c>
      <c r="AU40" s="51">
        <f t="shared" si="333"/>
        <v>0</v>
      </c>
      <c r="AV40" s="51">
        <f t="shared" si="333"/>
        <v>0</v>
      </c>
      <c r="AW40" s="51">
        <f t="shared" ref="AW40" si="334">AW16-AW38</f>
        <v>0</v>
      </c>
      <c r="AX40" s="51">
        <f t="shared" si="333"/>
        <v>0</v>
      </c>
      <c r="AY40" s="51">
        <f t="shared" si="333"/>
        <v>0</v>
      </c>
      <c r="AZ40" s="51">
        <f t="shared" si="333"/>
        <v>0</v>
      </c>
      <c r="BA40" s="51">
        <f t="shared" si="333"/>
        <v>0</v>
      </c>
      <c r="BB40" s="51">
        <f t="shared" si="333"/>
        <v>0</v>
      </c>
      <c r="BC40" s="51">
        <f t="shared" si="333"/>
        <v>0</v>
      </c>
      <c r="BD40" s="51">
        <f t="shared" si="333"/>
        <v>0</v>
      </c>
      <c r="BE40" s="51">
        <f t="shared" ref="BE40:BJ40" si="335">BE16-BE38</f>
        <v>0</v>
      </c>
      <c r="BF40" s="51">
        <f t="shared" si="335"/>
        <v>0</v>
      </c>
      <c r="BG40" s="51">
        <f t="shared" si="335"/>
        <v>0</v>
      </c>
      <c r="BH40" s="51">
        <f t="shared" si="335"/>
        <v>0</v>
      </c>
      <c r="BI40" s="51">
        <f t="shared" si="335"/>
        <v>0</v>
      </c>
      <c r="BJ40" s="51">
        <f t="shared" si="335"/>
        <v>0</v>
      </c>
      <c r="BK40" s="51">
        <f t="shared" ref="BK40:BL40" si="336">BK16-BK38</f>
        <v>0</v>
      </c>
      <c r="BL40" s="51">
        <f t="shared" si="336"/>
        <v>0</v>
      </c>
      <c r="BM40" s="51">
        <f t="shared" ref="BM40" si="337">BM16-BM38</f>
        <v>0</v>
      </c>
      <c r="BN40" s="51">
        <f t="shared" ref="BN40:BQ40" si="338">BN16-BN38</f>
        <v>0</v>
      </c>
      <c r="BO40" s="51">
        <f t="shared" si="338"/>
        <v>0</v>
      </c>
      <c r="BP40" s="51">
        <f t="shared" si="338"/>
        <v>0</v>
      </c>
      <c r="BQ40" s="51">
        <f t="shared" si="338"/>
        <v>0</v>
      </c>
      <c r="BR40" s="51">
        <f t="shared" ref="BR40:BU40" si="339">BR16-BR38</f>
        <v>0</v>
      </c>
      <c r="BS40" s="51">
        <f t="shared" si="339"/>
        <v>0</v>
      </c>
      <c r="BT40" s="51">
        <f t="shared" si="339"/>
        <v>0</v>
      </c>
      <c r="BU40" s="51">
        <f t="shared" si="339"/>
        <v>0</v>
      </c>
      <c r="BV40" s="51">
        <f t="shared" ref="BV40:CC40" si="340">BV16-BV38</f>
        <v>0</v>
      </c>
      <c r="BW40" s="51">
        <f t="shared" si="340"/>
        <v>0</v>
      </c>
      <c r="BX40" s="51">
        <f t="shared" si="340"/>
        <v>0</v>
      </c>
      <c r="BY40" s="51">
        <f t="shared" si="340"/>
        <v>0</v>
      </c>
      <c r="BZ40" s="51">
        <f t="shared" si="340"/>
        <v>0</v>
      </c>
      <c r="CA40" s="51">
        <f t="shared" si="340"/>
        <v>0</v>
      </c>
      <c r="CB40" s="51">
        <f t="shared" si="340"/>
        <v>0</v>
      </c>
      <c r="CC40" s="51">
        <f t="shared" si="340"/>
        <v>0</v>
      </c>
      <c r="CD40" s="51">
        <f t="shared" ref="CD40:CG40" si="341">CD16-CD38</f>
        <v>0</v>
      </c>
      <c r="CE40" s="51">
        <f t="shared" si="341"/>
        <v>0</v>
      </c>
      <c r="CF40" s="51">
        <f t="shared" si="341"/>
        <v>0</v>
      </c>
      <c r="CG40" s="51">
        <f t="shared" si="341"/>
        <v>0</v>
      </c>
      <c r="CH40" s="51">
        <f t="shared" ref="CH40:CK40" si="342">CH16-CH38</f>
        <v>0</v>
      </c>
      <c r="CI40" s="51">
        <f t="shared" si="342"/>
        <v>0</v>
      </c>
      <c r="CJ40" s="51">
        <f t="shared" si="342"/>
        <v>0</v>
      </c>
      <c r="CK40" s="51">
        <f t="shared" si="342"/>
        <v>0</v>
      </c>
      <c r="CL40" s="51"/>
      <c r="CM40" s="107">
        <f>CM16-CM38</f>
        <v>0</v>
      </c>
      <c r="CN40" s="51">
        <f t="shared" ref="CN40:DC40" si="343">CN16-CN38</f>
        <v>0</v>
      </c>
      <c r="CO40" s="107">
        <f t="shared" si="343"/>
        <v>0</v>
      </c>
      <c r="CP40" s="51">
        <f t="shared" si="343"/>
        <v>0</v>
      </c>
      <c r="CQ40" s="107">
        <f t="shared" si="343"/>
        <v>0</v>
      </c>
      <c r="CR40" s="51">
        <f t="shared" si="343"/>
        <v>0</v>
      </c>
      <c r="CS40" s="107">
        <f t="shared" si="343"/>
        <v>0</v>
      </c>
      <c r="CT40" s="51">
        <f t="shared" si="343"/>
        <v>0</v>
      </c>
      <c r="CU40" s="107">
        <f t="shared" si="343"/>
        <v>0</v>
      </c>
      <c r="CV40" s="107">
        <f t="shared" si="343"/>
        <v>0</v>
      </c>
      <c r="CW40" s="107">
        <f t="shared" si="343"/>
        <v>0</v>
      </c>
      <c r="CX40" s="107">
        <f t="shared" si="343"/>
        <v>0</v>
      </c>
      <c r="CY40" s="107">
        <f t="shared" si="343"/>
        <v>0</v>
      </c>
      <c r="CZ40" s="107">
        <f t="shared" si="343"/>
        <v>0</v>
      </c>
      <c r="DA40" s="107">
        <f t="shared" si="343"/>
        <v>0</v>
      </c>
      <c r="DB40" s="51">
        <f t="shared" si="343"/>
        <v>0</v>
      </c>
      <c r="DC40" s="107">
        <f t="shared" si="343"/>
        <v>0</v>
      </c>
      <c r="DD40" s="107">
        <f>DD16-DD38</f>
        <v>0</v>
      </c>
      <c r="DE40" s="107">
        <f>DE16-DE38</f>
        <v>0</v>
      </c>
      <c r="DF40" s="107">
        <f>DF16-DF38</f>
        <v>0</v>
      </c>
      <c r="DG40" s="107">
        <f>DG16-DG38</f>
        <v>0</v>
      </c>
      <c r="DH40" s="107">
        <f>DH16-DH38</f>
        <v>0</v>
      </c>
    </row>
    <row r="41" spans="1:112" x14ac:dyDescent="0.25">
      <c r="B41" s="302"/>
      <c r="C41" s="302"/>
      <c r="D41" s="302"/>
      <c r="F41" s="302"/>
      <c r="G41" s="302"/>
      <c r="H41" s="302"/>
      <c r="CM41" s="91"/>
      <c r="CO41" s="91"/>
      <c r="CQ41" s="91"/>
      <c r="CS41" s="91"/>
      <c r="CU41" s="91"/>
      <c r="CV41" s="91"/>
      <c r="CW41" s="91"/>
      <c r="CX41" s="91"/>
      <c r="CY41" s="91"/>
      <c r="CZ41" s="91"/>
      <c r="DA41" s="91"/>
      <c r="DC41" s="91"/>
      <c r="DD41" s="91"/>
      <c r="DE41" s="91"/>
      <c r="DF41" s="91"/>
      <c r="DG41" s="91"/>
      <c r="DH41" s="91"/>
    </row>
    <row r="42" spans="1:112" x14ac:dyDescent="0.25">
      <c r="A42" s="1" t="s">
        <v>165</v>
      </c>
      <c r="B42" s="302"/>
      <c r="C42" s="302"/>
      <c r="D42" s="302"/>
      <c r="E42" s="13">
        <f>E26-E3-E4</f>
        <v>-1535</v>
      </c>
      <c r="F42" s="302"/>
      <c r="G42" s="302"/>
      <c r="H42" s="302"/>
      <c r="I42" s="13">
        <f>I26-I3-I4</f>
        <v>-3908</v>
      </c>
      <c r="J42" s="13">
        <f t="shared" ref="J42:BQ42" si="344">J26-J3-J4</f>
        <v>-3910</v>
      </c>
      <c r="K42" s="13">
        <f t="shared" si="344"/>
        <v>-10188</v>
      </c>
      <c r="L42" s="13">
        <f t="shared" si="344"/>
        <v>-10452</v>
      </c>
      <c r="M42" s="13">
        <f t="shared" si="344"/>
        <v>-8126</v>
      </c>
      <c r="N42" s="13">
        <f t="shared" si="344"/>
        <v>-7972</v>
      </c>
      <c r="O42" s="13">
        <f t="shared" si="344"/>
        <v>-8752</v>
      </c>
      <c r="P42" s="13">
        <f t="shared" si="344"/>
        <v>-9328</v>
      </c>
      <c r="Q42" s="13">
        <f t="shared" si="344"/>
        <v>-11449</v>
      </c>
      <c r="R42" s="13">
        <f t="shared" si="344"/>
        <v>-12629</v>
      </c>
      <c r="S42" s="13">
        <f t="shared" si="344"/>
        <v>-13956</v>
      </c>
      <c r="T42" s="13">
        <f t="shared" si="344"/>
        <v>-14250</v>
      </c>
      <c r="U42" s="13">
        <f t="shared" si="344"/>
        <v>-11199</v>
      </c>
      <c r="V42" s="13">
        <f t="shared" si="344"/>
        <v>-12413</v>
      </c>
      <c r="W42" s="13">
        <f t="shared" si="344"/>
        <v>-14125</v>
      </c>
      <c r="X42" s="13">
        <f t="shared" si="344"/>
        <v>-15834</v>
      </c>
      <c r="Y42" s="13">
        <f t="shared" si="344"/>
        <v>-18434</v>
      </c>
      <c r="Z42" s="13">
        <f t="shared" si="344"/>
        <v>-20621</v>
      </c>
      <c r="AA42" s="13">
        <f t="shared" si="344"/>
        <v>-23293</v>
      </c>
      <c r="AB42" s="13">
        <f t="shared" si="344"/>
        <v>-26140</v>
      </c>
      <c r="AC42" s="13">
        <f t="shared" si="344"/>
        <v>-29449</v>
      </c>
      <c r="AD42" s="13">
        <f t="shared" si="344"/>
        <v>-32306</v>
      </c>
      <c r="AE42" s="13">
        <f t="shared" si="344"/>
        <v>-35452</v>
      </c>
      <c r="AF42" s="13">
        <f t="shared" si="344"/>
        <v>-38289</v>
      </c>
      <c r="AG42" s="13">
        <f t="shared" si="344"/>
        <v>-41711</v>
      </c>
      <c r="AH42" s="13">
        <f t="shared" si="344"/>
        <v>-43956</v>
      </c>
      <c r="AI42" s="13">
        <f t="shared" si="344"/>
        <v>-42309</v>
      </c>
      <c r="AJ42" s="13">
        <f t="shared" si="344"/>
        <v>-41206</v>
      </c>
      <c r="AK42" s="13">
        <f t="shared" si="344"/>
        <v>-41114</v>
      </c>
      <c r="AL42" s="13">
        <f t="shared" si="344"/>
        <v>-45243</v>
      </c>
      <c r="AM42" s="13">
        <f t="shared" si="344"/>
        <v>-48596</v>
      </c>
      <c r="AN42" s="13">
        <f t="shared" si="344"/>
        <v>-52269</v>
      </c>
      <c r="AO42" s="13">
        <f t="shared" si="344"/>
        <v>-54855</v>
      </c>
      <c r="AP42" s="13">
        <f t="shared" si="344"/>
        <v>-60289</v>
      </c>
      <c r="AQ42" s="13">
        <f t="shared" si="344"/>
        <v>-58240</v>
      </c>
      <c r="AR42" s="13">
        <f t="shared" si="344"/>
        <v>-55620</v>
      </c>
      <c r="AS42" s="13">
        <f t="shared" si="344"/>
        <v>-61954</v>
      </c>
      <c r="AT42" s="13">
        <f t="shared" si="344"/>
        <v>-64219</v>
      </c>
      <c r="AU42" s="13">
        <f t="shared" si="344"/>
        <v>-64080</v>
      </c>
      <c r="AV42" s="13">
        <f t="shared" si="344"/>
        <v>-58075</v>
      </c>
      <c r="AW42" s="13">
        <f t="shared" si="344"/>
        <v>-47998</v>
      </c>
      <c r="AX42" s="13">
        <f>AX26-AX3-AX4</f>
        <v>-43890</v>
      </c>
      <c r="AY42" s="13">
        <f t="shared" si="344"/>
        <v>-40489</v>
      </c>
      <c r="AZ42" s="13">
        <f t="shared" si="344"/>
        <v>-31854</v>
      </c>
      <c r="BA42" s="13">
        <f t="shared" si="344"/>
        <v>-30815</v>
      </c>
      <c r="BB42" s="13">
        <f t="shared" si="344"/>
        <v>-27514</v>
      </c>
      <c r="BC42" s="13">
        <f t="shared" si="344"/>
        <v>-35064</v>
      </c>
      <c r="BD42" s="13">
        <f t="shared" si="344"/>
        <v>-42740</v>
      </c>
      <c r="BE42" s="13">
        <f t="shared" si="344"/>
        <v>-47018</v>
      </c>
      <c r="BF42" s="13">
        <f t="shared" ref="BF42:BG42" si="345">BF26-BF3-BF4</f>
        <v>-39733</v>
      </c>
      <c r="BG42" s="13">
        <f t="shared" si="345"/>
        <v>-39691</v>
      </c>
      <c r="BH42" s="13">
        <f t="shared" ref="BH42:BI42" si="346">BH26-BH3-BH4</f>
        <v>-42077</v>
      </c>
      <c r="BI42" s="13">
        <f t="shared" si="346"/>
        <v>-48989</v>
      </c>
      <c r="BJ42" s="13">
        <f t="shared" ref="BJ42:BK42" si="347">BJ26-BJ3-BJ4</f>
        <v>-41401</v>
      </c>
      <c r="BK42" s="13">
        <f t="shared" si="347"/>
        <v>-18239</v>
      </c>
      <c r="BL42" s="13">
        <f t="shared" ref="BL42:BM42" si="348">BL26-BL3-BL4</f>
        <v>-15614</v>
      </c>
      <c r="BM42" s="13">
        <f t="shared" si="348"/>
        <v>-22848</v>
      </c>
      <c r="BN42" s="13">
        <f>BN26-BN3-BN4</f>
        <v>-35789.890637092438</v>
      </c>
      <c r="BO42" s="13">
        <f t="shared" si="344"/>
        <v>-34276.964266404568</v>
      </c>
      <c r="BP42" s="13">
        <f t="shared" si="344"/>
        <v>-29357.98679848903</v>
      </c>
      <c r="BQ42" s="13">
        <f t="shared" si="344"/>
        <v>-41064.251915261797</v>
      </c>
      <c r="BR42" s="13">
        <f t="shared" ref="BR42:BU42" si="349">BR26-BR3-BR4</f>
        <v>-42729.823285092338</v>
      </c>
      <c r="BS42" s="13">
        <f t="shared" si="349"/>
        <v>-41637.993435263816</v>
      </c>
      <c r="BT42" s="13">
        <f t="shared" si="349"/>
        <v>-35127.505404550924</v>
      </c>
      <c r="BU42" s="13">
        <f t="shared" si="349"/>
        <v>-52177.990834276548</v>
      </c>
      <c r="BV42" s="13">
        <f t="shared" ref="BV42:CC42" si="350">BV26-BV3-BV4</f>
        <v>-50635.307546045486</v>
      </c>
      <c r="BW42" s="13">
        <f t="shared" si="350"/>
        <v>-54539.862675644188</v>
      </c>
      <c r="BX42" s="13">
        <f t="shared" si="350"/>
        <v>-50589.225902423641</v>
      </c>
      <c r="BY42" s="13">
        <f t="shared" si="350"/>
        <v>-75287.464928550035</v>
      </c>
      <c r="BZ42" s="13">
        <f t="shared" si="350"/>
        <v>-69914.760952493947</v>
      </c>
      <c r="CA42" s="13">
        <f t="shared" si="350"/>
        <v>-79420.624937872912</v>
      </c>
      <c r="CB42" s="13">
        <f t="shared" si="350"/>
        <v>-79042.510768359207</v>
      </c>
      <c r="CC42" s="13">
        <f t="shared" si="350"/>
        <v>-113656.6233544943</v>
      </c>
      <c r="CD42" s="13">
        <f t="shared" ref="CD42:CG42" si="351">CD26-CD3-CD4</f>
        <v>-103065.39760430183</v>
      </c>
      <c r="CE42" s="13">
        <f t="shared" si="351"/>
        <v>-118404.62758321888</v>
      </c>
      <c r="CF42" s="13">
        <f t="shared" si="351"/>
        <v>-122040.00317908909</v>
      </c>
      <c r="CG42" s="13">
        <f t="shared" si="351"/>
        <v>-166687.06352624748</v>
      </c>
      <c r="CH42" s="13">
        <f t="shared" ref="CH42:CK42" si="352">CH26-CH3-CH4</f>
        <v>-148225.60153128751</v>
      </c>
      <c r="CI42" s="13">
        <f t="shared" si="352"/>
        <v>-171055.80123776104</v>
      </c>
      <c r="CJ42" s="13">
        <f t="shared" si="352"/>
        <v>-180840.37977617246</v>
      </c>
      <c r="CK42" s="13">
        <f t="shared" si="352"/>
        <v>-236796.12789306379</v>
      </c>
      <c r="CL42" s="13"/>
      <c r="CM42" s="92">
        <f t="shared" ref="CM42" si="353">E42</f>
        <v>-1535</v>
      </c>
      <c r="CN42" s="13">
        <f t="shared" ref="CN42" si="354">I42</f>
        <v>-3908</v>
      </c>
      <c r="CO42" s="92">
        <f t="shared" ref="CO42" si="355">M42</f>
        <v>-8126</v>
      </c>
      <c r="CP42" s="13">
        <f t="shared" ref="CP42" si="356">Q42</f>
        <v>-11449</v>
      </c>
      <c r="CQ42" s="92">
        <f t="shared" ref="CQ42" si="357">U42</f>
        <v>-11199</v>
      </c>
      <c r="CR42" s="13">
        <f t="shared" ref="CR42" si="358">Y42</f>
        <v>-18434</v>
      </c>
      <c r="CS42" s="92">
        <f t="shared" ref="CS42" si="359">AC42</f>
        <v>-29449</v>
      </c>
      <c r="CT42" s="13">
        <f t="shared" ref="CT42" si="360">AG42</f>
        <v>-41711</v>
      </c>
      <c r="CU42" s="92">
        <f t="shared" ref="CU42" si="361">AK42</f>
        <v>-41114</v>
      </c>
      <c r="CV42" s="92">
        <f t="shared" ref="CV42" si="362">AO42</f>
        <v>-54855</v>
      </c>
      <c r="CW42" s="92">
        <f t="shared" ref="CW42" si="363">AS42</f>
        <v>-61954</v>
      </c>
      <c r="CX42" s="92">
        <f t="shared" ref="CX42" si="364">AW42</f>
        <v>-47998</v>
      </c>
      <c r="CY42" s="92">
        <f t="shared" ref="CY42" si="365">BA42</f>
        <v>-30815</v>
      </c>
      <c r="CZ42" s="92">
        <f t="shared" ref="CZ42" si="366">BE42</f>
        <v>-47018</v>
      </c>
      <c r="DA42" s="92">
        <f t="shared" ref="DA42" si="367">BI42</f>
        <v>-48989</v>
      </c>
      <c r="DB42" s="13">
        <f t="shared" ref="DB42" si="368">BM42</f>
        <v>-22848</v>
      </c>
      <c r="DC42" s="92">
        <f t="shared" ref="DC42" si="369">BQ42</f>
        <v>-41064.251915261797</v>
      </c>
      <c r="DD42" s="92">
        <f>BU42</f>
        <v>-52177.990834276548</v>
      </c>
      <c r="DE42" s="92">
        <f t="shared" ref="DE42" si="370">BY42</f>
        <v>-75287.464928550035</v>
      </c>
      <c r="DF42" s="92">
        <f t="shared" ref="DF42" si="371">CC42</f>
        <v>-113656.6233544943</v>
      </c>
      <c r="DG42" s="92">
        <f>CG42</f>
        <v>-166687.06352624748</v>
      </c>
      <c r="DH42" s="92">
        <f>CK42</f>
        <v>-236796.12789306379</v>
      </c>
    </row>
    <row r="43" spans="1:112" x14ac:dyDescent="0.25">
      <c r="B43" s="302"/>
      <c r="C43" s="302"/>
      <c r="D43" s="302"/>
      <c r="F43" s="302"/>
      <c r="G43" s="302"/>
      <c r="H43" s="302"/>
    </row>
    <row r="44" spans="1:112" x14ac:dyDescent="0.25">
      <c r="B44" s="302"/>
      <c r="C44" s="302"/>
      <c r="D44" s="302"/>
      <c r="F44" s="302"/>
      <c r="G44" s="302"/>
      <c r="H44" s="302"/>
    </row>
    <row r="45" spans="1:112" x14ac:dyDescent="0.25">
      <c r="A45" s="2" t="s">
        <v>138</v>
      </c>
      <c r="B45" s="302"/>
      <c r="C45" s="302"/>
      <c r="D45" s="302"/>
      <c r="F45" s="302"/>
      <c r="G45" s="302"/>
      <c r="H45" s="302"/>
    </row>
    <row r="46" spans="1:112" x14ac:dyDescent="0.25">
      <c r="A46" s="1" t="s">
        <v>166</v>
      </c>
      <c r="B46" s="302"/>
      <c r="C46" s="302"/>
      <c r="D46" s="302"/>
      <c r="E46" s="53">
        <f>E15/SUM(E9,E10,E11,E14)</f>
        <v>0.11044776119402985</v>
      </c>
      <c r="F46" s="302"/>
      <c r="G46" s="302"/>
      <c r="H46" s="302"/>
      <c r="I46" s="53">
        <f t="shared" ref="I46:AX46" si="372">I15/SUM(I9,I10,I11,I14)</f>
        <v>5.4978619425778863E-2</v>
      </c>
      <c r="J46" s="53">
        <f t="shared" si="372"/>
        <v>5.9197651663405085E-2</v>
      </c>
      <c r="K46" s="53">
        <f t="shared" si="372"/>
        <v>1.6129032258064516E-2</v>
      </c>
      <c r="L46" s="53">
        <f t="shared" si="372"/>
        <v>1.1045258620689655E-2</v>
      </c>
      <c r="M46" s="53">
        <f t="shared" si="372"/>
        <v>1.5083355385022493E-2</v>
      </c>
      <c r="N46" s="53">
        <f t="shared" si="372"/>
        <v>2.1566683192860685E-2</v>
      </c>
      <c r="O46" s="53">
        <f t="shared" si="372"/>
        <v>2.2576045627376425E-2</v>
      </c>
      <c r="P46" s="53">
        <f t="shared" si="372"/>
        <v>2.0959478341872381E-2</v>
      </c>
      <c r="Q46" s="53">
        <f t="shared" si="372"/>
        <v>4.8001737619461339E-2</v>
      </c>
      <c r="R46" s="53">
        <f t="shared" si="372"/>
        <v>7.27502102607233E-2</v>
      </c>
      <c r="S46" s="53">
        <f t="shared" si="372"/>
        <v>7.530962844586496E-2</v>
      </c>
      <c r="T46" s="53">
        <f t="shared" si="372"/>
        <v>6.1451781970649898E-2</v>
      </c>
      <c r="U46" s="53">
        <f t="shared" si="372"/>
        <v>2.7012404838273371E-2</v>
      </c>
      <c r="V46" s="53">
        <f t="shared" si="372"/>
        <v>2.890370482612319E-2</v>
      </c>
      <c r="W46" s="53">
        <f t="shared" si="372"/>
        <v>2.5992100808726725E-2</v>
      </c>
      <c r="X46" s="53">
        <f t="shared" si="372"/>
        <v>3.1497238393790115E-2</v>
      </c>
      <c r="Y46" s="53">
        <f t="shared" si="372"/>
        <v>2.9526317741756E-2</v>
      </c>
      <c r="Z46" s="53">
        <f t="shared" si="372"/>
        <v>3.2144541595617311E-2</v>
      </c>
      <c r="AA46" s="53">
        <f t="shared" si="372"/>
        <v>3.3361878255905232E-2</v>
      </c>
      <c r="AB46" s="53">
        <f t="shared" si="372"/>
        <v>3.4511608450115042E-2</v>
      </c>
      <c r="AC46" s="53">
        <f t="shared" si="372"/>
        <v>4.4857768052516414E-2</v>
      </c>
      <c r="AD46" s="53">
        <f t="shared" si="372"/>
        <v>6.1306264191264857E-2</v>
      </c>
      <c r="AE46" s="53">
        <f t="shared" si="372"/>
        <v>6.7737452735675274E-2</v>
      </c>
      <c r="AF46" s="53">
        <f t="shared" si="372"/>
        <v>7.3224144844390979E-2</v>
      </c>
      <c r="AG46" s="53">
        <f t="shared" si="372"/>
        <v>6.3117128835806779E-2</v>
      </c>
      <c r="AH46" s="53">
        <f t="shared" si="372"/>
        <v>6.4036008173634501E-2</v>
      </c>
      <c r="AI46" s="53">
        <f t="shared" si="372"/>
        <v>5.9304060953577882E-2</v>
      </c>
      <c r="AJ46" s="53">
        <f t="shared" si="372"/>
        <v>5.9656935914062688E-2</v>
      </c>
      <c r="AK46" s="53">
        <f t="shared" si="372"/>
        <v>5.8177876146167394E-2</v>
      </c>
      <c r="AL46" s="53">
        <f t="shared" si="372"/>
        <v>4.8567428838077464E-2</v>
      </c>
      <c r="AM46" s="53">
        <f t="shared" si="372"/>
        <v>4.3216311242248097E-2</v>
      </c>
      <c r="AN46" s="53">
        <f t="shared" si="372"/>
        <v>4.1100237148869366E-2</v>
      </c>
      <c r="AO46" s="53">
        <f t="shared" si="372"/>
        <v>4.2846937507764943E-2</v>
      </c>
      <c r="AP46" s="53">
        <f t="shared" si="372"/>
        <v>4.3653133741589176E-2</v>
      </c>
      <c r="AQ46" s="53">
        <f t="shared" si="372"/>
        <v>4.7392532529309313E-2</v>
      </c>
      <c r="AR46" s="53">
        <f t="shared" si="372"/>
        <v>3.8226319380962805E-2</v>
      </c>
      <c r="AS46" s="53">
        <f t="shared" si="372"/>
        <v>3.4096528533280587E-2</v>
      </c>
      <c r="AT46" s="53">
        <f t="shared" si="372"/>
        <v>2.8344765881300329E-2</v>
      </c>
      <c r="AU46" s="53">
        <f t="shared" si="372"/>
        <v>2.6861580630424851E-2</v>
      </c>
      <c r="AV46" s="53">
        <f t="shared" si="372"/>
        <v>3.5030831968519513E-2</v>
      </c>
      <c r="AW46" s="53">
        <f t="shared" si="372"/>
        <v>2.8487107797452626E-2</v>
      </c>
      <c r="AX46" s="53">
        <f t="shared" si="372"/>
        <v>3.472311226350918E-2</v>
      </c>
      <c r="AY46" s="53">
        <f t="shared" ref="AY46:AZ46" si="373">AY15/SUM(AY9,AY10,AY11,AY14)</f>
        <v>3.9690081134419998E-2</v>
      </c>
      <c r="AZ46" s="53">
        <f t="shared" si="373"/>
        <v>4.8057366362451108E-2</v>
      </c>
      <c r="BA46" s="53">
        <f t="shared" ref="BA46:BB46" si="374">BA15/SUM(BA9,BA10,BA11,BA14)</f>
        <v>5.5044107195116855E-2</v>
      </c>
      <c r="BB46" s="53">
        <f t="shared" si="374"/>
        <v>5.7586925172248039E-2</v>
      </c>
      <c r="BC46" s="53">
        <f t="shared" ref="BC46:BD46" si="375">BC15/SUM(BC9,BC10,BC11,BC14)</f>
        <v>6.6090323182535549E-2</v>
      </c>
      <c r="BD46" s="53">
        <f t="shared" si="375"/>
        <v>4.1290361554958167E-2</v>
      </c>
      <c r="BE46" s="53">
        <f t="shared" ref="BE46:BF46" si="376">BE15/SUM(BE9,BE10,BE11,BE14)</f>
        <v>4.9423849153232849E-2</v>
      </c>
      <c r="BF46" s="53">
        <f t="shared" si="376"/>
        <v>5.870025478164137E-2</v>
      </c>
      <c r="BG46" s="53">
        <f t="shared" ref="BG46:BH46" si="377">BG15/SUM(BG9,BG10,BG11,BG14)</f>
        <v>6.9009855572081905E-2</v>
      </c>
      <c r="BH46" s="53">
        <f t="shared" si="377"/>
        <v>7.5745450523425656E-2</v>
      </c>
      <c r="BI46" s="53">
        <f t="shared" ref="BI46:BJ46" si="378">BI15/SUM(BI9,BI10,BI11,BI14)</f>
        <v>7.9862815352900754E-2</v>
      </c>
      <c r="BJ46" s="53">
        <f t="shared" si="378"/>
        <v>8.011643376124257E-2</v>
      </c>
      <c r="BK46" s="53">
        <f t="shared" ref="BK46:BL46" si="379">BK15/SUM(BK9,BK10,BK11,BK14)</f>
        <v>7.6885990756928646E-2</v>
      </c>
      <c r="BL46" s="53">
        <f t="shared" si="379"/>
        <v>3.0606501871588483E-2</v>
      </c>
      <c r="BM46" s="53">
        <f t="shared" ref="BM46" si="380">BM15/SUM(BM9,BM10,BM11,BM14)</f>
        <v>3.3902323376007584E-2</v>
      </c>
      <c r="BN46" s="59">
        <f t="shared" ref="BN46:BQ46" si="381">BM46</f>
        <v>3.3902323376007584E-2</v>
      </c>
      <c r="BO46" s="59">
        <f t="shared" si="381"/>
        <v>3.3902323376007584E-2</v>
      </c>
      <c r="BP46" s="59">
        <f t="shared" si="381"/>
        <v>3.3902323376007584E-2</v>
      </c>
      <c r="BQ46" s="59">
        <f t="shared" si="381"/>
        <v>3.3902323376007584E-2</v>
      </c>
      <c r="BR46" s="59">
        <f t="shared" ref="BR46" si="382">BQ46</f>
        <v>3.3902323376007584E-2</v>
      </c>
      <c r="BS46" s="59">
        <f t="shared" ref="BS46" si="383">BR46</f>
        <v>3.3902323376007584E-2</v>
      </c>
      <c r="BT46" s="59">
        <f t="shared" ref="BT46" si="384">BS46</f>
        <v>3.3902323376007584E-2</v>
      </c>
      <c r="BU46" s="59">
        <f t="shared" ref="BU46" si="385">BT46</f>
        <v>3.3902323376007584E-2</v>
      </c>
      <c r="BV46" s="59">
        <f t="shared" ref="BV46" si="386">BU46</f>
        <v>3.3902323376007584E-2</v>
      </c>
      <c r="BW46" s="59">
        <f t="shared" ref="BW46" si="387">BV46</f>
        <v>3.3902323376007584E-2</v>
      </c>
      <c r="BX46" s="59">
        <f t="shared" ref="BX46" si="388">BW46</f>
        <v>3.3902323376007584E-2</v>
      </c>
      <c r="BY46" s="59">
        <f t="shared" ref="BY46" si="389">BX46</f>
        <v>3.3902323376007584E-2</v>
      </c>
      <c r="BZ46" s="59">
        <f t="shared" ref="BZ46" si="390">BY46</f>
        <v>3.3902323376007584E-2</v>
      </c>
      <c r="CA46" s="59">
        <f t="shared" ref="CA46" si="391">BZ46</f>
        <v>3.3902323376007584E-2</v>
      </c>
      <c r="CB46" s="59">
        <f t="shared" ref="CB46" si="392">CA46</f>
        <v>3.3902323376007584E-2</v>
      </c>
      <c r="CC46" s="59">
        <f t="shared" ref="CC46" si="393">CB46</f>
        <v>3.3902323376007584E-2</v>
      </c>
      <c r="CD46" s="59">
        <f t="shared" ref="CD46" si="394">CC46</f>
        <v>3.3902323376007584E-2</v>
      </c>
      <c r="CE46" s="59">
        <f t="shared" ref="CE46" si="395">CD46</f>
        <v>3.3902323376007584E-2</v>
      </c>
      <c r="CF46" s="59">
        <f t="shared" ref="CF46" si="396">CE46</f>
        <v>3.3902323376007584E-2</v>
      </c>
      <c r="CG46" s="59">
        <f t="shared" ref="CG46" si="397">CF46</f>
        <v>3.3902323376007584E-2</v>
      </c>
      <c r="CH46" s="59">
        <f t="shared" ref="CH46" si="398">CG46</f>
        <v>3.3902323376007584E-2</v>
      </c>
      <c r="CI46" s="59">
        <f t="shared" ref="CI46" si="399">CH46</f>
        <v>3.3902323376007584E-2</v>
      </c>
      <c r="CJ46" s="59">
        <f t="shared" ref="CJ46" si="400">CI46</f>
        <v>3.3902323376007584E-2</v>
      </c>
      <c r="CK46" s="59">
        <f t="shared" ref="CK46" si="401">CJ46</f>
        <v>3.3902323376007584E-2</v>
      </c>
      <c r="CL46" s="59"/>
    </row>
    <row r="47" spans="1:112" x14ac:dyDescent="0.25">
      <c r="A47" s="1" t="s">
        <v>167</v>
      </c>
      <c r="B47" s="302"/>
      <c r="C47" s="302"/>
      <c r="D47" s="302"/>
      <c r="E47" s="53">
        <f>E27/'Income Statement'!E157</f>
        <v>9.8528908655490938E-2</v>
      </c>
      <c r="F47" s="302"/>
      <c r="G47" s="302"/>
      <c r="H47" s="302"/>
      <c r="I47" s="53">
        <f>I27/'Income Statement'!I157</f>
        <v>0.11936339522546419</v>
      </c>
      <c r="J47" s="53">
        <f>J27/'Income Statement'!J157</f>
        <v>0.13613159387407828</v>
      </c>
      <c r="K47" s="53">
        <f>K27/'Income Statement'!K157</f>
        <v>0.16135545339192817</v>
      </c>
      <c r="L47" s="53">
        <f>L27/'Income Statement'!L157</f>
        <v>0.20124741706071014</v>
      </c>
      <c r="M47" s="53">
        <f>M27/'Income Statement'!M157</f>
        <v>0.19242902208201892</v>
      </c>
      <c r="N47" s="53">
        <f>N27/'Income Statement'!N157</f>
        <v>0.24417009602194786</v>
      </c>
      <c r="O47" s="53">
        <f>O27/'Income Statement'!O157</f>
        <v>0.24489795918367346</v>
      </c>
      <c r="P47" s="53">
        <f>P27/'Income Statement'!P157</f>
        <v>0.30456349206349204</v>
      </c>
      <c r="Q47" s="53">
        <f>Q27/'Income Statement'!Q157</f>
        <v>0.42088974854932304</v>
      </c>
      <c r="R47" s="53">
        <f>R27/'Income Statement'!R157</f>
        <v>0.41766586730615507</v>
      </c>
      <c r="S47" s="53">
        <f>S27/'Income Statement'!S157</f>
        <v>0.36529209621993125</v>
      </c>
      <c r="T47" s="53">
        <f>T27/'Income Statement'!T157</f>
        <v>0.4470808616921636</v>
      </c>
      <c r="U47" s="53">
        <f>U27/'Income Statement'!U157</f>
        <v>0.60425863412100755</v>
      </c>
      <c r="V47" s="53">
        <f>V27/'Income Statement'!V157</f>
        <v>0.66412644651425345</v>
      </c>
      <c r="W47" s="53">
        <f>W27/'Income Statement'!W157</f>
        <v>0.6004453240969817</v>
      </c>
      <c r="X47" s="53">
        <f>X27/'Income Statement'!X157</f>
        <v>0.63585869806709616</v>
      </c>
      <c r="Y47" s="53">
        <f>Y27/'Income Statement'!Y157</f>
        <v>0.54048964218455742</v>
      </c>
      <c r="Z47" s="53">
        <f>Z27/'Income Statement'!Z157</f>
        <v>0.34689706428836864</v>
      </c>
      <c r="AA47" s="53">
        <f>AA27/'Income Statement'!AA157</f>
        <v>0.33716594157862029</v>
      </c>
      <c r="AB47" s="53">
        <f>AB27/'Income Statement'!AB157</f>
        <v>0.32662958208529452</v>
      </c>
      <c r="AC47" s="53">
        <f>AC27/'Income Statement'!AC157</f>
        <v>0.32830060165739583</v>
      </c>
      <c r="AD47" s="53">
        <f>AD27/'Income Statement'!AD157</f>
        <v>0.44795816733067728</v>
      </c>
      <c r="AE47" s="53">
        <f>AE27/'Income Statement'!AE157</f>
        <v>0.43418088187962667</v>
      </c>
      <c r="AF47" s="53">
        <f>AF27/'Income Statement'!AF157</f>
        <v>0.4342563903950426</v>
      </c>
      <c r="AG47" s="53">
        <f>AG27/'Income Statement'!AG157</f>
        <v>0.49468085106382981</v>
      </c>
      <c r="AH47" s="53">
        <f>AH27/'Income Statement'!AH157</f>
        <v>0.52139394952365037</v>
      </c>
      <c r="AI47" s="53">
        <f>AI27/'Income Statement'!AI157</f>
        <v>0.471544100974983</v>
      </c>
      <c r="AJ47" s="53">
        <f>AJ27/'Income Statement'!AJ157</f>
        <v>0.48430101260289937</v>
      </c>
      <c r="AK47" s="53">
        <f>AK27/'Income Statement'!AK157</f>
        <v>0.36596901974695517</v>
      </c>
      <c r="AL47" s="53">
        <f>AL27/'Income Statement'!AL157</f>
        <v>0.43032433507992307</v>
      </c>
      <c r="AM47" s="53">
        <f>AM27/'Income Statement'!AM157</f>
        <v>0.48224808267448405</v>
      </c>
      <c r="AN47" s="53">
        <f>AN27/'Income Statement'!AN157</f>
        <v>0.4948447767958305</v>
      </c>
      <c r="AO47" s="53">
        <f>AO27/'Income Statement'!AO157</f>
        <v>0.36737501185845745</v>
      </c>
      <c r="AP47" s="53">
        <f>AP27/'Income Statement'!AP157</f>
        <v>0.4786040480351807</v>
      </c>
      <c r="AQ47" s="53">
        <f>AQ27/'Income Statement'!AQ157</f>
        <v>0.44431958045700221</v>
      </c>
      <c r="AR47" s="53">
        <f>AR27/'Income Statement'!AR157</f>
        <v>0.33167210060549607</v>
      </c>
      <c r="AS47" s="53">
        <f>AS27/'Income Statement'!AS157</f>
        <v>0.22848389854659448</v>
      </c>
      <c r="AT47" s="53">
        <f>AT27/'Income Statement'!AT157</f>
        <v>0.25123228000458525</v>
      </c>
      <c r="AU47" s="53">
        <f>AU27/'Income Statement'!AU157</f>
        <v>0.2253327372149809</v>
      </c>
      <c r="AV47" s="53">
        <f>AV27/'Income Statement'!AV157</f>
        <v>0.23643571182350914</v>
      </c>
      <c r="AW47" s="53">
        <f>AW27/'Income Statement'!AW157</f>
        <v>0.2146357399542633</v>
      </c>
      <c r="AX47" s="53">
        <f>AX27/'Income Statement'!AX157</f>
        <v>0.25118245664325639</v>
      </c>
      <c r="AY47" s="53">
        <f>AY27/'Income Statement'!AY157</f>
        <v>0.24297411699396296</v>
      </c>
      <c r="AZ47" s="53">
        <f>AZ27/'Income Statement'!AZ157</f>
        <v>0.27076567799668039</v>
      </c>
      <c r="BA47" s="53">
        <f>BA27/'Income Statement'!BA157</f>
        <v>0.24138038240323334</v>
      </c>
      <c r="BB47" s="53">
        <f>BB27/'Income Statement'!BB157</f>
        <v>0.28692616512480362</v>
      </c>
      <c r="BC47" s="53">
        <f>BC27/'Income Statement'!BC157</f>
        <v>0.24725772680396263</v>
      </c>
      <c r="BD47" s="53">
        <f>BD27/'Income Statement'!BD157</f>
        <v>0.23759737597375974</v>
      </c>
      <c r="BE47" s="53">
        <f>BE27/'Income Statement'!BE157</f>
        <v>0.22148537807583954</v>
      </c>
      <c r="BF47" s="53">
        <f>BF27/'Income Statement'!BF157</f>
        <v>0.25392950212590865</v>
      </c>
      <c r="BG47" s="53">
        <f>BG27/'Income Statement'!BG157</f>
        <v>0.2661052954877019</v>
      </c>
      <c r="BH47" s="53">
        <f>BH27/'Income Statement'!BH157</f>
        <v>0.28377146517529378</v>
      </c>
      <c r="BI47" s="53">
        <f>BI27/'Income Statement'!BI157</f>
        <v>0.26254004340188075</v>
      </c>
      <c r="BJ47" s="53">
        <f>BJ27/'Income Statement'!BJ157</f>
        <v>0.32497518551779553</v>
      </c>
      <c r="BK47" s="53">
        <f>BK27/'Income Statement'!BK157</f>
        <v>0.31117939220473106</v>
      </c>
      <c r="BL47" s="53">
        <f>BL27/'Income Statement'!BL157</f>
        <v>0.46588735802661879</v>
      </c>
      <c r="BM47" s="53">
        <f>BM27/'Income Statement'!BM157</f>
        <v>0.42171873173826657</v>
      </c>
      <c r="BN47" s="59">
        <f t="shared" ref="BN47:BQ47" si="402">AVERAGE(BH47:BM47)</f>
        <v>0.34501202934409775</v>
      </c>
      <c r="BO47" s="59">
        <f t="shared" si="402"/>
        <v>0.35521879003889839</v>
      </c>
      <c r="BP47" s="59">
        <f t="shared" si="402"/>
        <v>0.37066524781173465</v>
      </c>
      <c r="BQ47" s="59">
        <f t="shared" si="402"/>
        <v>0.37828025819405786</v>
      </c>
      <c r="BR47" s="59">
        <f t="shared" ref="BR47" si="403">AVERAGE(BL47:BQ47)</f>
        <v>0.38946373585894567</v>
      </c>
      <c r="BS47" s="59">
        <f t="shared" ref="BS47" si="404">AVERAGE(BM47:BR47)</f>
        <v>0.37672646549766681</v>
      </c>
      <c r="BT47" s="59">
        <f t="shared" ref="BT47" si="405">AVERAGE(BN47:BS47)</f>
        <v>0.36922775445756684</v>
      </c>
      <c r="BU47" s="59">
        <f t="shared" ref="BU47" si="406">AVERAGE(BO47:BT47)</f>
        <v>0.37326370864314501</v>
      </c>
      <c r="BV47" s="59">
        <f t="shared" ref="BV47" si="407">AVERAGE(BP47:BU47)</f>
        <v>0.37627119507718615</v>
      </c>
      <c r="BW47" s="59">
        <f t="shared" ref="BW47" si="408">AVERAGE(BQ47:BV47)</f>
        <v>0.37720551962142806</v>
      </c>
      <c r="BX47" s="59">
        <f t="shared" ref="BX47" si="409">AVERAGE(BR47:BW47)</f>
        <v>0.37702639652598974</v>
      </c>
      <c r="BY47" s="59">
        <f t="shared" ref="BY47" si="410">AVERAGE(BS47:BX47)</f>
        <v>0.37495350663716381</v>
      </c>
      <c r="BZ47" s="59">
        <f t="shared" ref="BZ47" si="411">AVERAGE(BT47:BY47)</f>
        <v>0.37465801349374656</v>
      </c>
      <c r="CA47" s="59">
        <f t="shared" ref="CA47" si="412">AVERAGE(BU47:BZ47)</f>
        <v>0.37556305666644324</v>
      </c>
      <c r="CB47" s="59">
        <f t="shared" ref="CB47" si="413">AVERAGE(BV47:CA47)</f>
        <v>0.37594628133699293</v>
      </c>
      <c r="CC47" s="59">
        <f t="shared" ref="CC47" si="414">AVERAGE(BW47:CB47)</f>
        <v>0.37589212904696073</v>
      </c>
      <c r="CD47" s="59">
        <f t="shared" ref="CD47" si="415">AVERAGE(BX47:CC47)</f>
        <v>0.37567323061788277</v>
      </c>
      <c r="CE47" s="59">
        <f t="shared" ref="CE47" si="416">AVERAGE(BY47:CD47)</f>
        <v>0.37544770296653168</v>
      </c>
      <c r="CF47" s="59">
        <f t="shared" ref="CF47" si="417">AVERAGE(BZ47:CE47)</f>
        <v>0.37553006902142627</v>
      </c>
      <c r="CG47" s="59">
        <f t="shared" ref="CG47" si="418">AVERAGE(CA47:CF47)</f>
        <v>0.37567541160937296</v>
      </c>
      <c r="CH47" s="59">
        <f t="shared" ref="CH47" si="419">AVERAGE(CB47:CG47)</f>
        <v>0.37569413743319457</v>
      </c>
      <c r="CI47" s="59">
        <f t="shared" ref="CI47" si="420">AVERAGE(CC47:CH47)</f>
        <v>0.37565211344922816</v>
      </c>
      <c r="CJ47" s="59">
        <f t="shared" ref="CJ47" si="421">AVERAGE(CD47:CI47)</f>
        <v>0.37561211084960605</v>
      </c>
      <c r="CK47" s="59">
        <f t="shared" ref="CK47" si="422">AVERAGE(CE47:CJ47)</f>
        <v>0.37560192422155997</v>
      </c>
      <c r="CL47" s="59"/>
    </row>
    <row r="48" spans="1:112" x14ac:dyDescent="0.25">
      <c r="A48" s="1" t="s">
        <v>168</v>
      </c>
      <c r="B48" s="302"/>
      <c r="C48" s="302"/>
      <c r="D48" s="302"/>
      <c r="E48" s="60" t="s">
        <v>65</v>
      </c>
      <c r="F48" s="302"/>
      <c r="G48" s="302"/>
      <c r="H48" s="302"/>
      <c r="I48" s="60" t="s">
        <v>65</v>
      </c>
      <c r="J48" s="60" t="s">
        <v>65</v>
      </c>
      <c r="K48" s="60" t="s">
        <v>65</v>
      </c>
      <c r="L48" s="60" t="s">
        <v>65</v>
      </c>
      <c r="M48" s="60" t="s">
        <v>65</v>
      </c>
      <c r="N48" s="60" t="s">
        <v>65</v>
      </c>
      <c r="O48" s="60" t="s">
        <v>65</v>
      </c>
      <c r="P48" s="60" t="s">
        <v>65</v>
      </c>
      <c r="Q48" s="60" t="s">
        <v>65</v>
      </c>
      <c r="R48" s="60" t="s">
        <v>65</v>
      </c>
      <c r="S48" s="60" t="s">
        <v>65</v>
      </c>
      <c r="T48" s="60" t="s">
        <v>65</v>
      </c>
      <c r="U48" s="60" t="s">
        <v>65</v>
      </c>
      <c r="V48" s="60" t="s">
        <v>65</v>
      </c>
      <c r="W48" s="60" t="s">
        <v>65</v>
      </c>
      <c r="X48" s="60" t="s">
        <v>65</v>
      </c>
      <c r="Y48" s="60" t="s">
        <v>65</v>
      </c>
      <c r="Z48" s="60" t="s">
        <v>65</v>
      </c>
      <c r="AA48" s="60" t="s">
        <v>65</v>
      </c>
      <c r="AB48" s="60" t="s">
        <v>65</v>
      </c>
      <c r="AC48" s="60" t="s">
        <v>65</v>
      </c>
      <c r="AD48" s="60" t="s">
        <v>65</v>
      </c>
      <c r="AE48" s="60" t="s">
        <v>65</v>
      </c>
      <c r="AF48" s="60" t="s">
        <v>65</v>
      </c>
      <c r="AG48" s="60" t="s">
        <v>65</v>
      </c>
      <c r="AH48" s="60" t="s">
        <v>65</v>
      </c>
      <c r="AI48" s="60" t="s">
        <v>65</v>
      </c>
      <c r="AJ48" s="60" t="s">
        <v>65</v>
      </c>
      <c r="AK48" s="60" t="s">
        <v>65</v>
      </c>
      <c r="AL48" s="53">
        <f t="shared" ref="AL48:AX48" si="423">AL20/AL10</f>
        <v>9.5598043574922187E-2</v>
      </c>
      <c r="AM48" s="53">
        <f t="shared" si="423"/>
        <v>9.4609460946094612E-2</v>
      </c>
      <c r="AN48" s="53">
        <f t="shared" si="423"/>
        <v>9.2347970962751394E-2</v>
      </c>
      <c r="AO48" s="53">
        <f t="shared" si="423"/>
        <v>8.4566596194503171E-2</v>
      </c>
      <c r="AP48" s="53">
        <f t="shared" si="423"/>
        <v>8.9218933646757134E-2</v>
      </c>
      <c r="AQ48" s="53">
        <f t="shared" si="423"/>
        <v>9.5344151023438323E-2</v>
      </c>
      <c r="AR48" s="53">
        <f t="shared" si="423"/>
        <v>0.10329484055514356</v>
      </c>
      <c r="AS48" s="53">
        <f t="shared" si="423"/>
        <v>0.10943517329910141</v>
      </c>
      <c r="AT48" s="53">
        <f t="shared" si="423"/>
        <v>0.10194079592236817</v>
      </c>
      <c r="AU48" s="53">
        <f t="shared" si="423"/>
        <v>9.9857482185273155E-2</v>
      </c>
      <c r="AV48" s="53">
        <f t="shared" si="423"/>
        <v>9.8165054686793818E-2</v>
      </c>
      <c r="AW48" s="53">
        <f t="shared" si="423"/>
        <v>9.2719045660222127E-2</v>
      </c>
      <c r="AX48" s="53">
        <f t="shared" si="423"/>
        <v>9.4681807041908345E-2</v>
      </c>
      <c r="AY48" s="53">
        <f t="shared" ref="AY48:AZ48" si="424">AY20/AY10</f>
        <v>9.023354564755838E-2</v>
      </c>
      <c r="AZ48" s="53">
        <f t="shared" si="424"/>
        <v>9.4641155340517563E-2</v>
      </c>
      <c r="BA48" s="53">
        <f t="shared" ref="BA48:BB48" si="425">BA20/BA10</f>
        <v>0.10786711907204292</v>
      </c>
      <c r="BB48" s="53">
        <f t="shared" si="425"/>
        <v>0.11466005116675711</v>
      </c>
      <c r="BC48" s="53">
        <f t="shared" ref="BC48:BD48" si="426">BC20/BC10</f>
        <v>0.10775762253956002</v>
      </c>
      <c r="BD48" s="53">
        <f t="shared" si="426"/>
        <v>0.1120233254047418</v>
      </c>
      <c r="BE48" s="53">
        <f t="shared" ref="BE48:BF48" si="427">BE20/BE10</f>
        <v>0.12208515119602828</v>
      </c>
      <c r="BF48" s="53">
        <f t="shared" si="427"/>
        <v>0.12364441165621542</v>
      </c>
      <c r="BG48" s="53">
        <f t="shared" ref="BG48:BH48" si="428">BG20/BG10</f>
        <v>0.13636363636363635</v>
      </c>
      <c r="BH48" s="53">
        <f t="shared" si="428"/>
        <v>0.13610586011342155</v>
      </c>
      <c r="BI48" s="53">
        <f t="shared" ref="BI48:BJ48" si="429">BI20/BI10</f>
        <v>0.13014341241120495</v>
      </c>
      <c r="BJ48" s="53">
        <f t="shared" si="429"/>
        <v>0.12744276039987101</v>
      </c>
      <c r="BK48" s="53">
        <f t="shared" ref="BK48:BL48" si="430">BK20/BK10</f>
        <v>0.12622908951602604</v>
      </c>
      <c r="BL48" s="53">
        <f t="shared" si="430"/>
        <v>0.12163251208841815</v>
      </c>
      <c r="BM48" s="53">
        <f t="shared" ref="BM48" si="431">BM20/BM10</f>
        <v>0.10845912566163497</v>
      </c>
      <c r="BN48" s="59">
        <f t="shared" ref="BN48:BQ48" si="432">BM48</f>
        <v>0.10845912566163497</v>
      </c>
      <c r="BO48" s="59">
        <f t="shared" si="432"/>
        <v>0.10845912566163497</v>
      </c>
      <c r="BP48" s="59">
        <f t="shared" si="432"/>
        <v>0.10845912566163497</v>
      </c>
      <c r="BQ48" s="59">
        <f t="shared" si="432"/>
        <v>0.10845912566163497</v>
      </c>
      <c r="BR48" s="59">
        <f t="shared" ref="BR48" si="433">BQ48</f>
        <v>0.10845912566163497</v>
      </c>
      <c r="BS48" s="59">
        <f t="shared" ref="BS48" si="434">BR48</f>
        <v>0.10845912566163497</v>
      </c>
      <c r="BT48" s="59">
        <f t="shared" ref="BT48" si="435">BS48</f>
        <v>0.10845912566163497</v>
      </c>
      <c r="BU48" s="59">
        <f t="shared" ref="BU48" si="436">BT48</f>
        <v>0.10845912566163497</v>
      </c>
      <c r="BV48" s="59">
        <f t="shared" ref="BV48" si="437">BU48</f>
        <v>0.10845912566163497</v>
      </c>
      <c r="BW48" s="59">
        <f t="shared" ref="BW48" si="438">BV48</f>
        <v>0.10845912566163497</v>
      </c>
      <c r="BX48" s="59">
        <f t="shared" ref="BX48" si="439">BW48</f>
        <v>0.10845912566163497</v>
      </c>
      <c r="BY48" s="59">
        <f t="shared" ref="BY48" si="440">BX48</f>
        <v>0.10845912566163497</v>
      </c>
      <c r="BZ48" s="59">
        <f t="shared" ref="BZ48" si="441">BY48</f>
        <v>0.10845912566163497</v>
      </c>
      <c r="CA48" s="59">
        <f t="shared" ref="CA48" si="442">BZ48</f>
        <v>0.10845912566163497</v>
      </c>
      <c r="CB48" s="59">
        <f t="shared" ref="CB48" si="443">CA48</f>
        <v>0.10845912566163497</v>
      </c>
      <c r="CC48" s="59">
        <f t="shared" ref="CC48" si="444">CB48</f>
        <v>0.10845912566163497</v>
      </c>
      <c r="CD48" s="59">
        <f t="shared" ref="CD48" si="445">CC48</f>
        <v>0.10845912566163497</v>
      </c>
      <c r="CE48" s="59">
        <f t="shared" ref="CE48" si="446">CD48</f>
        <v>0.10845912566163497</v>
      </c>
      <c r="CF48" s="59">
        <f t="shared" ref="CF48" si="447">CE48</f>
        <v>0.10845912566163497</v>
      </c>
      <c r="CG48" s="59">
        <f t="shared" ref="CG48" si="448">CF48</f>
        <v>0.10845912566163497</v>
      </c>
      <c r="CH48" s="59">
        <f t="shared" ref="CH48" si="449">CG48</f>
        <v>0.10845912566163497</v>
      </c>
      <c r="CI48" s="59">
        <f t="shared" ref="CI48" si="450">CH48</f>
        <v>0.10845912566163497</v>
      </c>
      <c r="CJ48" s="59">
        <f t="shared" ref="CJ48" si="451">CI48</f>
        <v>0.10845912566163497</v>
      </c>
      <c r="CK48" s="59">
        <f t="shared" ref="CK48" si="452">CJ48</f>
        <v>0.10845912566163497</v>
      </c>
      <c r="CL48" s="59"/>
    </row>
  </sheetData>
  <pageMargins left="0.7" right="0.7" top="0.75" bottom="0.75" header="0.3" footer="0.3"/>
  <pageSetup orientation="portrait" r:id="rId1"/>
  <customProperties>
    <customPr name="Qube.Worksheet.Visibility" r:id="rId2"/>
  </customProperties>
  <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I40"/>
  <sheetViews>
    <sheetView zoomScale="90" zoomScaleNormal="90" workbookViewId="0">
      <pane xSplit="1" ySplit="1" topLeftCell="U2" activePane="bottomRight" state="frozen"/>
      <selection pane="topRight" activeCell="B1" sqref="B1"/>
      <selection pane="bottomLeft" activeCell="A2" sqref="A2"/>
      <selection pane="bottomRight" activeCell="BB2" sqref="BB2"/>
    </sheetView>
  </sheetViews>
  <sheetFormatPr defaultColWidth="9.1796875" defaultRowHeight="11.5" outlineLevelRow="1" outlineLevelCol="1" x14ac:dyDescent="0.25"/>
  <cols>
    <col min="1" max="1" width="33.81640625" style="1" bestFit="1" customWidth="1"/>
    <col min="2" max="37" width="9.1796875" style="1" hidden="1" customWidth="1" outlineLevel="1"/>
    <col min="38" max="38" width="11.1796875" style="1" hidden="1" customWidth="1" outlineLevel="1" collapsed="1"/>
    <col min="39" max="53" width="11.1796875" style="1" hidden="1" customWidth="1" outlineLevel="1"/>
    <col min="54" max="54" width="11.1796875" style="1" customWidth="1" collapsed="1"/>
    <col min="55" max="73" width="11.1796875" style="1" customWidth="1"/>
    <col min="74" max="89" width="11.1796875" style="1" hidden="1" customWidth="1" outlineLevel="1"/>
    <col min="90" max="90" width="11.1796875" style="1" customWidth="1" collapsed="1"/>
    <col min="91" max="99" width="9.1796875" style="1" hidden="1" customWidth="1" outlineLevel="1"/>
    <col min="100" max="100" width="11.1796875" style="1" hidden="1" customWidth="1" outlineLevel="1"/>
    <col min="101" max="101" width="9.1796875" style="1" hidden="1" customWidth="1" outlineLevel="1"/>
    <col min="102" max="103" width="11.1796875" style="1" hidden="1" customWidth="1" outlineLevel="1"/>
    <col min="104" max="104" width="11.1796875" style="1" customWidth="1" collapsed="1"/>
    <col min="105" max="112" width="11.1796875" style="1" customWidth="1"/>
    <col min="113" max="113" width="10.1796875" style="1" bestFit="1" customWidth="1"/>
    <col min="114" max="16384" width="9.1796875" style="1"/>
  </cols>
  <sheetData>
    <row r="1" spans="1:113" s="63" customFormat="1" ht="43.5" customHeight="1" x14ac:dyDescent="0.25">
      <c r="A1" s="65" t="s">
        <v>171</v>
      </c>
      <c r="B1" s="64" t="str">
        <f>'Income Statement'!B1</f>
        <v>1Q10</v>
      </c>
      <c r="C1" s="64" t="str">
        <f>'Income Statement'!C1</f>
        <v>2Q10</v>
      </c>
      <c r="D1" s="64" t="str">
        <f>'Income Statement'!D1</f>
        <v>3Q10</v>
      </c>
      <c r="E1" s="64" t="str">
        <f>'Income Statement'!E1</f>
        <v>4Q10</v>
      </c>
      <c r="F1" s="64" t="str">
        <f>'Income Statement'!F1</f>
        <v>1Q11</v>
      </c>
      <c r="G1" s="64" t="str">
        <f>'Income Statement'!G1</f>
        <v>2Q11</v>
      </c>
      <c r="H1" s="64" t="str">
        <f>'Income Statement'!H1</f>
        <v>3Q11</v>
      </c>
      <c r="I1" s="64" t="str">
        <f>'Income Statement'!I1</f>
        <v>4Q11</v>
      </c>
      <c r="J1" s="64" t="str">
        <f>'Income Statement'!J1</f>
        <v>1Q12</v>
      </c>
      <c r="K1" s="64" t="str">
        <f>'Income Statement'!K1</f>
        <v>2Q12</v>
      </c>
      <c r="L1" s="64" t="str">
        <f>'Income Statement'!L1</f>
        <v>3Q12</v>
      </c>
      <c r="M1" s="64" t="str">
        <f>'Income Statement'!M1</f>
        <v>4Q12</v>
      </c>
      <c r="N1" s="64" t="str">
        <f>'Income Statement'!N1</f>
        <v>1Q13</v>
      </c>
      <c r="O1" s="64" t="str">
        <f>'Income Statement'!O1</f>
        <v>2Q13</v>
      </c>
      <c r="P1" s="64" t="str">
        <f>'Income Statement'!P1</f>
        <v>3Q13</v>
      </c>
      <c r="Q1" s="64" t="str">
        <f>'Income Statement'!Q1</f>
        <v>4Q13</v>
      </c>
      <c r="R1" s="64" t="str">
        <f>'Income Statement'!R1</f>
        <v>1Q14</v>
      </c>
      <c r="S1" s="64" t="str">
        <f>'Income Statement'!S1</f>
        <v>2Q14</v>
      </c>
      <c r="T1" s="64" t="str">
        <f>'Income Statement'!T1</f>
        <v>3Q14</v>
      </c>
      <c r="U1" s="64" t="str">
        <f>'Income Statement'!U1</f>
        <v>4Q14</v>
      </c>
      <c r="V1" s="64" t="str">
        <f>'Income Statement'!V1</f>
        <v>1Q15</v>
      </c>
      <c r="W1" s="64" t="str">
        <f>'Income Statement'!W1</f>
        <v>2Q15</v>
      </c>
      <c r="X1" s="64" t="str">
        <f>'Income Statement'!X1</f>
        <v>3Q15</v>
      </c>
      <c r="Y1" s="64" t="str">
        <f>'Income Statement'!Y1</f>
        <v>4Q15</v>
      </c>
      <c r="Z1" s="64" t="str">
        <f>'Income Statement'!Z1</f>
        <v>1Q16</v>
      </c>
      <c r="AA1" s="64" t="str">
        <f>'Income Statement'!AA1</f>
        <v>2Q16</v>
      </c>
      <c r="AB1" s="64" t="str">
        <f>'Income Statement'!AB1</f>
        <v>3Q16</v>
      </c>
      <c r="AC1" s="64" t="str">
        <f>'Income Statement'!AC1</f>
        <v>4Q16</v>
      </c>
      <c r="AD1" s="64" t="str">
        <f>'Income Statement'!AD1</f>
        <v>1Q17</v>
      </c>
      <c r="AE1" s="64" t="str">
        <f>'Income Statement'!AE1</f>
        <v>2Q17</v>
      </c>
      <c r="AF1" s="64" t="str">
        <f>'Income Statement'!AF1</f>
        <v>3Q17</v>
      </c>
      <c r="AG1" s="64" t="str">
        <f>'Income Statement'!AG1</f>
        <v>4Q17</v>
      </c>
      <c r="AH1" s="64" t="str">
        <f>'Income Statement'!AH1</f>
        <v>1Q18</v>
      </c>
      <c r="AI1" s="64" t="str">
        <f>'Income Statement'!AI1</f>
        <v>2Q18</v>
      </c>
      <c r="AJ1" s="64" t="str">
        <f>'Income Statement'!AJ1</f>
        <v>3Q18</v>
      </c>
      <c r="AK1" s="64" t="str">
        <f>'Income Statement'!AK1</f>
        <v>4Q18</v>
      </c>
      <c r="AL1" s="64" t="str">
        <f>'Income Statement'!AL1</f>
        <v>1Q19</v>
      </c>
      <c r="AM1" s="64" t="str">
        <f>'Income Statement'!AM1</f>
        <v>2Q19</v>
      </c>
      <c r="AN1" s="64" t="str">
        <f>'Income Statement'!AN1</f>
        <v>3Q19</v>
      </c>
      <c r="AO1" s="64" t="str">
        <f>'Income Statement'!AO1</f>
        <v>4Q19</v>
      </c>
      <c r="AP1" s="64" t="str">
        <f>'Income Statement'!AP1</f>
        <v>1Q20</v>
      </c>
      <c r="AQ1" s="64" t="str">
        <f>'Income Statement'!AQ1</f>
        <v>2Q20</v>
      </c>
      <c r="AR1" s="64" t="str">
        <f>'Income Statement'!AR1</f>
        <v>3Q20</v>
      </c>
      <c r="AS1" s="64" t="str">
        <f>'Income Statement'!AS1</f>
        <v>4Q20</v>
      </c>
      <c r="AT1" s="64" t="str">
        <f>'Income Statement'!AT1</f>
        <v>1Q21</v>
      </c>
      <c r="AU1" s="64" t="str">
        <f>'Income Statement'!AU1</f>
        <v>2Q21</v>
      </c>
      <c r="AV1" s="64" t="str">
        <f>'Income Statement'!AV1</f>
        <v>3Q21</v>
      </c>
      <c r="AW1" s="64" t="str">
        <f>'Income Statement'!AW1</f>
        <v>4Q21</v>
      </c>
      <c r="AX1" s="64" t="str">
        <f>'Income Statement'!AX1</f>
        <v>1Q22</v>
      </c>
      <c r="AY1" s="64" t="str">
        <f>'Income Statement'!AY1</f>
        <v>2Q22</v>
      </c>
      <c r="AZ1" s="64" t="str">
        <f>'Income Statement'!AZ1</f>
        <v>3Q22</v>
      </c>
      <c r="BA1" s="64" t="str">
        <f>'Income Statement'!BA1</f>
        <v>4Q22</v>
      </c>
      <c r="BB1" s="64" t="str">
        <f>'Income Statement'!BB1</f>
        <v>1Q23</v>
      </c>
      <c r="BC1" s="64" t="str">
        <f>'Income Statement'!BC1</f>
        <v>2Q23</v>
      </c>
      <c r="BD1" s="64" t="str">
        <f>'Income Statement'!BD1</f>
        <v>3Q23</v>
      </c>
      <c r="BE1" s="64" t="str">
        <f>'Income Statement'!BE1</f>
        <v>4Q23</v>
      </c>
      <c r="BF1" s="64" t="str">
        <f>'Income Statement'!BF1</f>
        <v>1Q24</v>
      </c>
      <c r="BG1" s="64" t="str">
        <f>'Income Statement'!BG1</f>
        <v>2Q24</v>
      </c>
      <c r="BH1" s="64" t="str">
        <f>'Income Statement'!BH1</f>
        <v>3Q24</v>
      </c>
      <c r="BI1" s="64" t="str">
        <f>'Income Statement'!BI1</f>
        <v>4Q24</v>
      </c>
      <c r="BJ1" s="64" t="str">
        <f>'Income Statement'!BJ1</f>
        <v>1Q25</v>
      </c>
      <c r="BK1" s="64" t="str">
        <f>'Income Statement'!BK1</f>
        <v>2Q25</v>
      </c>
      <c r="BL1" s="64" t="str">
        <f>'Income Statement'!BL1</f>
        <v>3Q25</v>
      </c>
      <c r="BM1" s="64" t="str">
        <f>'Income Statement'!BM1</f>
        <v>4Q25</v>
      </c>
      <c r="BN1" s="64" t="str">
        <f>'Income Statement'!BN1</f>
        <v>1Q26E</v>
      </c>
      <c r="BO1" s="64" t="str">
        <f>'Income Statement'!BO1</f>
        <v>2Q26E</v>
      </c>
      <c r="BP1" s="64" t="str">
        <f>'Income Statement'!BP1</f>
        <v>3Q26E</v>
      </c>
      <c r="BQ1" s="64" t="str">
        <f>'Income Statement'!BQ1</f>
        <v>4Q26E</v>
      </c>
      <c r="BR1" s="64" t="str">
        <f>'Income Statement'!BR1</f>
        <v>1Q27E</v>
      </c>
      <c r="BS1" s="64" t="str">
        <f>'Income Statement'!BS1</f>
        <v>2Q27E</v>
      </c>
      <c r="BT1" s="64" t="str">
        <f>'Income Statement'!BT1</f>
        <v>3Q27E</v>
      </c>
      <c r="BU1" s="64" t="str">
        <f>'Income Statement'!BU1</f>
        <v>4Q27E</v>
      </c>
      <c r="BV1" s="64" t="str">
        <f>'Income Statement'!BV1</f>
        <v>1Q28E</v>
      </c>
      <c r="BW1" s="64" t="str">
        <f>'Income Statement'!BW1</f>
        <v>2Q28E</v>
      </c>
      <c r="BX1" s="64" t="str">
        <f>'Income Statement'!BX1</f>
        <v>3Q28E</v>
      </c>
      <c r="BY1" s="64" t="str">
        <f>'Income Statement'!BY1</f>
        <v>4Q28E</v>
      </c>
      <c r="BZ1" s="64" t="str">
        <f>'Income Statement'!BZ1</f>
        <v>1Q29E</v>
      </c>
      <c r="CA1" s="64" t="str">
        <f>'Income Statement'!CA1</f>
        <v>2Q29E</v>
      </c>
      <c r="CB1" s="64" t="str">
        <f>'Income Statement'!CB1</f>
        <v>3Q29E</v>
      </c>
      <c r="CC1" s="64" t="str">
        <f>'Income Statement'!CC1</f>
        <v>4Q29E</v>
      </c>
      <c r="CD1" s="64" t="str">
        <f>'Income Statement'!CD1</f>
        <v>1Q30E</v>
      </c>
      <c r="CE1" s="64" t="str">
        <f>'Income Statement'!CE1</f>
        <v>2Q30E</v>
      </c>
      <c r="CF1" s="64" t="str">
        <f>'Income Statement'!CF1</f>
        <v>3Q30E</v>
      </c>
      <c r="CG1" s="64" t="str">
        <f>'Income Statement'!CG1</f>
        <v>4Q30E</v>
      </c>
      <c r="CH1" s="64" t="str">
        <f>'Income Statement'!CH1</f>
        <v>1Q31E</v>
      </c>
      <c r="CI1" s="64" t="str">
        <f>'Income Statement'!CI1</f>
        <v>2Q31E</v>
      </c>
      <c r="CJ1" s="64" t="str">
        <f>'Income Statement'!CJ1</f>
        <v>3Q31E</v>
      </c>
      <c r="CK1" s="64" t="str">
        <f>'Income Statement'!CK1</f>
        <v>4Q31E</v>
      </c>
      <c r="CL1" s="78"/>
      <c r="CM1" s="86">
        <f>'Income Statement'!CM1</f>
        <v>2010</v>
      </c>
      <c r="CN1" s="64">
        <f>'Income Statement'!CN1</f>
        <v>2011</v>
      </c>
      <c r="CO1" s="86">
        <f>'Income Statement'!CO1</f>
        <v>2012</v>
      </c>
      <c r="CP1" s="64">
        <f>'Income Statement'!CP1</f>
        <v>2013</v>
      </c>
      <c r="CQ1" s="86">
        <f>'Income Statement'!CQ1</f>
        <v>2014</v>
      </c>
      <c r="CR1" s="64">
        <f>'Income Statement'!CR1</f>
        <v>2015</v>
      </c>
      <c r="CS1" s="86">
        <f>'Income Statement'!CS1</f>
        <v>2016</v>
      </c>
      <c r="CT1" s="64">
        <f>'Income Statement'!CT1</f>
        <v>2017</v>
      </c>
      <c r="CU1" s="86">
        <f>'Income Statement'!CU1</f>
        <v>2018</v>
      </c>
      <c r="CV1" s="86">
        <f>'Income Statement'!CV1</f>
        <v>2019</v>
      </c>
      <c r="CW1" s="86">
        <f>'Income Statement'!CW1</f>
        <v>2020</v>
      </c>
      <c r="CX1" s="86">
        <f>'Income Statement'!CX1</f>
        <v>2021</v>
      </c>
      <c r="CY1" s="86">
        <f>'Income Statement'!CY1</f>
        <v>2022</v>
      </c>
      <c r="CZ1" s="86">
        <f>'Income Statement'!CZ1</f>
        <v>2023</v>
      </c>
      <c r="DA1" s="86">
        <f>'Income Statement'!DA1</f>
        <v>2024</v>
      </c>
      <c r="DB1" s="64">
        <f>'Income Statement'!DB1</f>
        <v>2025</v>
      </c>
      <c r="DC1" s="86" t="str">
        <f>'Income Statement'!DC1</f>
        <v>2026E</v>
      </c>
      <c r="DD1" s="86" t="str">
        <f>'Income Statement'!DD1</f>
        <v>2027E</v>
      </c>
      <c r="DE1" s="86" t="str">
        <f>'Income Statement'!DE1</f>
        <v>2028E</v>
      </c>
      <c r="DF1" s="86" t="str">
        <f>'Income Statement'!DF1</f>
        <v>2029E</v>
      </c>
      <c r="DG1" s="86" t="str">
        <f>'Income Statement'!DG1</f>
        <v>2030E</v>
      </c>
      <c r="DH1" s="86" t="str">
        <f>'Income Statement'!DH1</f>
        <v>2031E</v>
      </c>
    </row>
    <row r="2" spans="1:113" x14ac:dyDescent="0.25">
      <c r="A2" s="1" t="s">
        <v>172</v>
      </c>
      <c r="B2" s="29">
        <f>'Income Statement'!B157</f>
        <v>344.75</v>
      </c>
      <c r="C2" s="29">
        <f>'Income Statement'!C157</f>
        <v>431.25</v>
      </c>
      <c r="D2" s="29">
        <f>'Income Statement'!D157</f>
        <v>467</v>
      </c>
      <c r="E2" s="29">
        <f>'Income Statement'!E157</f>
        <v>730.75</v>
      </c>
      <c r="F2" s="29">
        <f>'Income Statement'!F157</f>
        <v>731.25</v>
      </c>
      <c r="G2" s="29">
        <f>'Income Statement'!G157</f>
        <v>894.59999999999991</v>
      </c>
      <c r="H2" s="29">
        <f>'Income Statement'!H157</f>
        <v>954</v>
      </c>
      <c r="I2" s="29">
        <f>'Income Statement'!I157</f>
        <v>1131</v>
      </c>
      <c r="J2" s="29">
        <f>'Income Statement'!J157</f>
        <v>1057.8</v>
      </c>
      <c r="K2" s="29">
        <f>'Income Statement'!K157</f>
        <v>1183.722</v>
      </c>
      <c r="L2" s="29">
        <f>'Income Statement'!L157</f>
        <v>1262.1280000000002</v>
      </c>
      <c r="M2" s="29">
        <f>'Income Statement'!M157</f>
        <v>1585</v>
      </c>
      <c r="N2" s="29">
        <f>'Income Statement'!N157</f>
        <v>1458</v>
      </c>
      <c r="O2" s="29">
        <f>'Income Statement'!O157</f>
        <v>1813</v>
      </c>
      <c r="P2" s="29">
        <f>'Income Statement'!P157</f>
        <v>2016</v>
      </c>
      <c r="Q2" s="29">
        <f>'Income Statement'!Q157</f>
        <v>2585</v>
      </c>
      <c r="R2" s="29">
        <f>'Income Statement'!R157</f>
        <v>2502</v>
      </c>
      <c r="S2" s="29">
        <f>'Income Statement'!S157</f>
        <v>2910</v>
      </c>
      <c r="T2" s="29">
        <f>'Income Statement'!T157</f>
        <v>3203</v>
      </c>
      <c r="U2" s="29">
        <f>'Income Statement'!U157</f>
        <v>3851</v>
      </c>
      <c r="V2" s="29">
        <f>'Income Statement'!V157</f>
        <v>3543</v>
      </c>
      <c r="W2" s="29">
        <f>'Income Statement'!W157</f>
        <v>4042</v>
      </c>
      <c r="X2" s="29">
        <f>'Income Statement'!X157</f>
        <v>4501</v>
      </c>
      <c r="Y2" s="29">
        <f>'Income Statement'!Y157</f>
        <v>5841</v>
      </c>
      <c r="Z2" s="29">
        <f>'Income Statement'!Z157</f>
        <v>5382</v>
      </c>
      <c r="AA2" s="29">
        <f>'Income Statement'!AA157</f>
        <v>6436</v>
      </c>
      <c r="AB2" s="29">
        <f>'Income Statement'!AB157</f>
        <v>7011</v>
      </c>
      <c r="AC2" s="29">
        <f>'Income Statement'!AC157</f>
        <v>8809</v>
      </c>
      <c r="AD2" s="29">
        <f>'Income Statement'!AD157</f>
        <v>8032</v>
      </c>
      <c r="AE2" s="29">
        <f>'Income Statement'!AE157</f>
        <v>9321</v>
      </c>
      <c r="AF2" s="29">
        <f>'Income Statement'!AF157</f>
        <v>10328</v>
      </c>
      <c r="AG2" s="29">
        <f>'Income Statement'!AG157</f>
        <v>12972</v>
      </c>
      <c r="AH2" s="29">
        <f>'Income Statement'!AH157</f>
        <v>11966</v>
      </c>
      <c r="AI2" s="29">
        <f>'Income Statement'!AI157</f>
        <v>13231</v>
      </c>
      <c r="AJ2" s="29">
        <f>'Income Statement'!AJ157</f>
        <v>13727</v>
      </c>
      <c r="AK2" s="29">
        <f>'Income Statement'!AK157</f>
        <v>16914</v>
      </c>
      <c r="AL2" s="29">
        <f>'Income Statement'!AL157</f>
        <v>15077</v>
      </c>
      <c r="AM2" s="29">
        <f>'Income Statement'!AM157</f>
        <v>16885.5</v>
      </c>
      <c r="AN2" s="29">
        <f>'Income Statement'!AN157</f>
        <v>17652</v>
      </c>
      <c r="AO2" s="29">
        <f>'Income Statement'!AO157</f>
        <v>21082</v>
      </c>
      <c r="AP2" s="29">
        <f>'Income Statement'!AP157</f>
        <v>17737</v>
      </c>
      <c r="AQ2" s="29">
        <f>'Income Statement'!AQ157</f>
        <v>18687</v>
      </c>
      <c r="AR2" s="29">
        <f>'Income Statement'!AR157</f>
        <v>21470</v>
      </c>
      <c r="AS2" s="29">
        <f>'Income Statement'!AS157</f>
        <v>28072</v>
      </c>
      <c r="AT2" s="29">
        <f>'Income Statement'!AT157</f>
        <v>26171</v>
      </c>
      <c r="AU2" s="29">
        <f>'Income Statement'!AU157</f>
        <v>29077</v>
      </c>
      <c r="AV2" s="29">
        <f>'Income Statement'!AV157</f>
        <v>29010</v>
      </c>
      <c r="AW2" s="29">
        <f>'Income Statement'!AW157</f>
        <v>33671</v>
      </c>
      <c r="AX2" s="29">
        <f>'Income Statement'!AX157</f>
        <v>27908</v>
      </c>
      <c r="AY2" s="29">
        <f>'Income Statement'!AY157</f>
        <v>28822</v>
      </c>
      <c r="AZ2" s="29">
        <f>'Income Statement'!AZ157</f>
        <v>27714</v>
      </c>
      <c r="BA2" s="29">
        <f>'Income Statement'!BA157</f>
        <v>32165</v>
      </c>
      <c r="BB2" s="29">
        <f>'Income Statement'!BB157</f>
        <v>28645</v>
      </c>
      <c r="BC2" s="29">
        <f>'Income Statement'!BC157</f>
        <v>31999</v>
      </c>
      <c r="BD2" s="29">
        <f>'Income Statement'!BD157</f>
        <v>34146</v>
      </c>
      <c r="BE2" s="29">
        <f>'Income Statement'!BE157</f>
        <v>40111</v>
      </c>
      <c r="BF2" s="29">
        <f>'Income Statement'!BF157</f>
        <v>36455</v>
      </c>
      <c r="BG2" s="29">
        <f>'Income Statement'!BG157</f>
        <v>39071</v>
      </c>
      <c r="BH2" s="29">
        <f>'Income Statement'!BH157</f>
        <v>40589</v>
      </c>
      <c r="BI2" s="29">
        <f>'Income Statement'!BI157</f>
        <v>48385</v>
      </c>
      <c r="BJ2" s="29">
        <f>'Income Statement'!BJ157</f>
        <v>42314</v>
      </c>
      <c r="BK2" s="29">
        <f>'Income Statement'!BK157</f>
        <v>47516</v>
      </c>
      <c r="BL2" s="29">
        <f>'Income Statement'!BL157</f>
        <v>51242</v>
      </c>
      <c r="BM2" s="29">
        <f>'Income Statement'!BM157</f>
        <v>59893</v>
      </c>
      <c r="BN2" s="29">
        <f>'Income Statement'!BN157</f>
        <v>55911.78</v>
      </c>
      <c r="BO2" s="29">
        <f>'Income Statement'!BO157</f>
        <v>58991.22</v>
      </c>
      <c r="BP2" s="29">
        <f>'Income Statement'!BP157</f>
        <v>62805.29</v>
      </c>
      <c r="BQ2" s="29">
        <f>'Income Statement'!BQ157</f>
        <v>73400.02</v>
      </c>
      <c r="BR2" s="31">
        <f>'Income Statement'!BR157</f>
        <v>66593.006999999998</v>
      </c>
      <c r="BS2" s="31">
        <f>'Income Statement'!BS157</f>
        <v>70261.083400000003</v>
      </c>
      <c r="BT2" s="31">
        <f>'Income Statement'!BT157</f>
        <v>74806.686799999996</v>
      </c>
      <c r="BU2" s="31">
        <f>'Income Statement'!BU157</f>
        <v>87436.797600000005</v>
      </c>
      <c r="BV2" s="31">
        <f>'Income Statement'!BV157</f>
        <v>76896.444404999987</v>
      </c>
      <c r="BW2" s="31">
        <f>'Income Statement'!BW157</f>
        <v>81133.742427000005</v>
      </c>
      <c r="BX2" s="31">
        <f>'Income Statement'!BX157</f>
        <v>86386.275953999997</v>
      </c>
      <c r="BY2" s="31">
        <f>'Income Statement'!BY157</f>
        <v>100993.8569955</v>
      </c>
      <c r="BZ2" s="31">
        <f>'Income Statement'!BZ157</f>
        <v>86883.469867064996</v>
      </c>
      <c r="CA2" s="31">
        <f>'Income Statement'!CA157</f>
        <v>91671.127926164991</v>
      </c>
      <c r="CB2" s="31">
        <f>'Income Statement'!CB157</f>
        <v>97605.814455479995</v>
      </c>
      <c r="CC2" s="31">
        <f>'Income Statement'!CC157</f>
        <v>114131.59487720249</v>
      </c>
      <c r="CD2" s="31">
        <f>'Income Statement'!CD157</f>
        <v>96424.675408080671</v>
      </c>
      <c r="CE2" s="31">
        <f>'Income Statement'!CE157</f>
        <v>101738.40214328229</v>
      </c>
      <c r="CF2" s="31">
        <f>'Income Statement'!CF157</f>
        <v>108325.90618615532</v>
      </c>
      <c r="CG2" s="31">
        <f>'Income Statement'!CG157</f>
        <v>126680.82398263249</v>
      </c>
      <c r="CH2" s="31">
        <f>'Income Statement'!CH157</f>
        <v>105486.76414899236</v>
      </c>
      <c r="CI2" s="31">
        <f>'Income Statement'!CI157</f>
        <v>111300.76893276053</v>
      </c>
      <c r="CJ2" s="31">
        <f>'Income Statement'!CJ157</f>
        <v>118509.47298751923</v>
      </c>
      <c r="CK2" s="31">
        <f>'Income Statement'!CK157</f>
        <v>138596.72573776974</v>
      </c>
      <c r="CL2" s="31"/>
      <c r="CM2" s="92">
        <f>SUM(B2:E2)</f>
        <v>1973.75</v>
      </c>
      <c r="CN2" s="13">
        <f>SUM(F2:I2)</f>
        <v>3710.85</v>
      </c>
      <c r="CO2" s="92">
        <f>SUM(J2:M2)</f>
        <v>5088.6499999999996</v>
      </c>
      <c r="CP2" s="13">
        <f>SUM(N2:Q2)</f>
        <v>7872</v>
      </c>
      <c r="CQ2" s="92">
        <f>SUM(R2:U2)</f>
        <v>12466</v>
      </c>
      <c r="CR2" s="13">
        <f>SUM(V2:Y2)</f>
        <v>17927</v>
      </c>
      <c r="CS2" s="92">
        <f>SUM(Z2:AC2)</f>
        <v>27638</v>
      </c>
      <c r="CT2" s="13">
        <f>SUM(AD2:AG2)</f>
        <v>40653</v>
      </c>
      <c r="CU2" s="92">
        <f>SUM(AH2:AK2)</f>
        <v>55838</v>
      </c>
      <c r="CV2" s="92">
        <f>SUM(AL2:AO2)</f>
        <v>70696.5</v>
      </c>
      <c r="CW2" s="92">
        <f>SUM(AP2:AS2)</f>
        <v>85966</v>
      </c>
      <c r="CX2" s="92">
        <f>SUM(AT2:AW2)</f>
        <v>117929</v>
      </c>
      <c r="CY2" s="92">
        <f>SUM(AX2:BA2)</f>
        <v>116609</v>
      </c>
      <c r="CZ2" s="92">
        <f>SUM(BB2:BE2)</f>
        <v>134901</v>
      </c>
      <c r="DA2" s="92">
        <f>SUM(BF2:BI2)</f>
        <v>164500</v>
      </c>
      <c r="DB2" s="13">
        <f>SUM(BJ2:BM2)</f>
        <v>200965</v>
      </c>
      <c r="DC2" s="92">
        <f>SUM(BN2:BQ2)</f>
        <v>251108.31</v>
      </c>
      <c r="DD2" s="92">
        <f>SUM(BR2:BU2)</f>
        <v>299097.5748</v>
      </c>
      <c r="DE2" s="92">
        <f>SUM(BV2:BY2)</f>
        <v>345410.31978149997</v>
      </c>
      <c r="DF2" s="92">
        <f>SUM(BZ2:CC2)</f>
        <v>390292.00712591241</v>
      </c>
      <c r="DG2" s="92">
        <f>SUM(CD2:CG2)</f>
        <v>433169.8077201508</v>
      </c>
      <c r="DH2" s="92">
        <f>SUM(CH2:CK2)</f>
        <v>473893.73180704186</v>
      </c>
    </row>
    <row r="3" spans="1:113" x14ac:dyDescent="0.25">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92"/>
      <c r="CN3" s="13"/>
      <c r="CO3" s="92"/>
      <c r="CP3" s="13"/>
      <c r="CQ3" s="92"/>
      <c r="CR3" s="13"/>
      <c r="CS3" s="92"/>
      <c r="CT3" s="13"/>
      <c r="CU3" s="92"/>
      <c r="CV3" s="92"/>
      <c r="CW3" s="92"/>
      <c r="CX3" s="88"/>
      <c r="CY3" s="88"/>
      <c r="CZ3" s="88"/>
      <c r="DA3" s="88"/>
      <c r="DB3" s="88"/>
      <c r="DC3" s="88"/>
      <c r="DD3" s="88"/>
      <c r="DE3" s="88"/>
      <c r="DF3" s="88"/>
      <c r="DG3" s="88"/>
      <c r="DH3" s="88"/>
    </row>
    <row r="4" spans="1:113" x14ac:dyDescent="0.25">
      <c r="A4" s="362" t="s">
        <v>429</v>
      </c>
      <c r="B4" s="315"/>
      <c r="C4" s="315"/>
      <c r="D4" s="315"/>
      <c r="E4" s="315"/>
      <c r="F4" s="29">
        <f>SUM(F8,F13)</f>
        <v>-182</v>
      </c>
      <c r="G4" s="29">
        <f t="shared" ref="G4:BK4" si="0">SUM(G8,G13)</f>
        <v>-185</v>
      </c>
      <c r="H4" s="29">
        <f t="shared" si="0"/>
        <v>-182</v>
      </c>
      <c r="I4" s="29">
        <f t="shared" si="0"/>
        <v>-238</v>
      </c>
      <c r="J4" s="29">
        <f t="shared" si="0"/>
        <v>-524</v>
      </c>
      <c r="K4" s="29">
        <f t="shared" si="0"/>
        <v>-485</v>
      </c>
      <c r="L4" s="29">
        <f t="shared" si="0"/>
        <v>-259</v>
      </c>
      <c r="M4" s="29">
        <f t="shared" si="0"/>
        <v>-333</v>
      </c>
      <c r="N4" s="29">
        <f t="shared" si="0"/>
        <v>-436</v>
      </c>
      <c r="O4" s="29">
        <f t="shared" si="0"/>
        <v>-359</v>
      </c>
      <c r="P4" s="29">
        <f t="shared" si="0"/>
        <v>-375</v>
      </c>
      <c r="Q4" s="29">
        <f t="shared" si="0"/>
        <v>-583</v>
      </c>
      <c r="R4" s="29">
        <f t="shared" si="0"/>
        <v>-447</v>
      </c>
      <c r="S4" s="29">
        <f t="shared" si="0"/>
        <v>-535</v>
      </c>
      <c r="T4" s="29">
        <f t="shared" si="0"/>
        <v>-531</v>
      </c>
      <c r="U4" s="29">
        <f t="shared" si="0"/>
        <v>-561</v>
      </c>
      <c r="V4" s="29">
        <f t="shared" si="0"/>
        <v>-549</v>
      </c>
      <c r="W4" s="29">
        <f t="shared" si="0"/>
        <v>-586</v>
      </c>
      <c r="X4" s="29">
        <f t="shared" si="0"/>
        <v>-803</v>
      </c>
      <c r="Y4" s="29">
        <f t="shared" si="0"/>
        <v>-704</v>
      </c>
      <c r="Z4" s="29">
        <f t="shared" si="0"/>
        <v>-1444</v>
      </c>
      <c r="AA4" s="29">
        <f t="shared" si="0"/>
        <v>-995</v>
      </c>
      <c r="AB4" s="29">
        <f t="shared" si="0"/>
        <v>-1095</v>
      </c>
      <c r="AC4" s="29">
        <f t="shared" si="0"/>
        <v>-1269</v>
      </c>
      <c r="AD4" s="29">
        <f t="shared" si="0"/>
        <v>-1271</v>
      </c>
      <c r="AE4" s="29">
        <f t="shared" si="0"/>
        <v>-1444</v>
      </c>
      <c r="AF4" s="29">
        <f t="shared" si="0"/>
        <v>-1755</v>
      </c>
      <c r="AG4" s="29">
        <f t="shared" si="0"/>
        <v>-2262</v>
      </c>
      <c r="AH4" s="29">
        <f t="shared" si="0"/>
        <v>-2812</v>
      </c>
      <c r="AI4" s="29">
        <f t="shared" si="0"/>
        <v>-3459</v>
      </c>
      <c r="AJ4" s="29">
        <f t="shared" si="0"/>
        <v>-3343</v>
      </c>
      <c r="AK4" s="29">
        <f t="shared" si="0"/>
        <v>-4366</v>
      </c>
      <c r="AL4" s="29">
        <f t="shared" si="0"/>
        <v>-3962</v>
      </c>
      <c r="AM4" s="29">
        <f t="shared" si="0"/>
        <v>-3775</v>
      </c>
      <c r="AN4" s="29">
        <f t="shared" si="0"/>
        <v>-3676</v>
      </c>
      <c r="AO4" s="29">
        <f t="shared" si="0"/>
        <v>-4241</v>
      </c>
      <c r="AP4" s="29">
        <f t="shared" si="0"/>
        <v>-3658</v>
      </c>
      <c r="AQ4" s="29">
        <f t="shared" si="0"/>
        <v>-3364</v>
      </c>
      <c r="AR4" s="29">
        <f t="shared" si="0"/>
        <v>-3878</v>
      </c>
      <c r="AS4" s="29">
        <f t="shared" si="0"/>
        <v>-4818</v>
      </c>
      <c r="AT4" s="29">
        <f t="shared" si="0"/>
        <v>-4423</v>
      </c>
      <c r="AU4" s="29">
        <f t="shared" si="0"/>
        <v>-4735</v>
      </c>
      <c r="AV4" s="29">
        <f t="shared" si="0"/>
        <v>-4544</v>
      </c>
      <c r="AW4" s="29">
        <f t="shared" si="0"/>
        <v>-5542</v>
      </c>
      <c r="AX4" s="29">
        <f t="shared" si="0"/>
        <v>-5548</v>
      </c>
      <c r="AY4" s="29">
        <f t="shared" si="0"/>
        <v>-7747</v>
      </c>
      <c r="AZ4" s="29">
        <f t="shared" si="0"/>
        <v>-9518</v>
      </c>
      <c r="BA4" s="29">
        <f t="shared" si="0"/>
        <v>-9223</v>
      </c>
      <c r="BB4" s="29">
        <f t="shared" si="0"/>
        <v>-7087</v>
      </c>
      <c r="BC4" s="29">
        <f t="shared" si="0"/>
        <v>-6354</v>
      </c>
      <c r="BD4" s="29">
        <f t="shared" si="0"/>
        <v>-6763</v>
      </c>
      <c r="BE4" s="29">
        <f t="shared" si="0"/>
        <v>-7899</v>
      </c>
      <c r="BF4" s="29">
        <f t="shared" si="0"/>
        <v>-6715</v>
      </c>
      <c r="BG4" s="29">
        <f t="shared" si="0"/>
        <v>-8472</v>
      </c>
      <c r="BH4" s="29">
        <f t="shared" si="0"/>
        <v>-9202</v>
      </c>
      <c r="BI4" s="29">
        <f t="shared" si="0"/>
        <v>-14836</v>
      </c>
      <c r="BJ4" s="29">
        <f t="shared" si="0"/>
        <v>-13692</v>
      </c>
      <c r="BK4" s="29">
        <f t="shared" si="0"/>
        <v>-17012</v>
      </c>
      <c r="BL4" s="29">
        <f t="shared" ref="BL4:BM4" si="1">SUM(BL8,BL13)</f>
        <v>-19374</v>
      </c>
      <c r="BM4" s="29">
        <f t="shared" si="1"/>
        <v>-22137</v>
      </c>
      <c r="BN4" s="13">
        <f t="shared" ref="BN4:CG4" si="2">BJ4*(1+BN6)</f>
        <v>-32860.799999999996</v>
      </c>
      <c r="BO4" s="13">
        <f t="shared" si="2"/>
        <v>-33173.4</v>
      </c>
      <c r="BP4" s="13">
        <f t="shared" si="2"/>
        <v>-32935.799999999996</v>
      </c>
      <c r="BQ4" s="13">
        <f t="shared" si="2"/>
        <v>-33205.5</v>
      </c>
      <c r="BR4" s="13">
        <f t="shared" si="2"/>
        <v>-39432.959999999992</v>
      </c>
      <c r="BS4" s="13">
        <f t="shared" si="2"/>
        <v>-39808.080000000002</v>
      </c>
      <c r="BT4" s="13">
        <f t="shared" si="2"/>
        <v>-39522.959999999992</v>
      </c>
      <c r="BU4" s="13">
        <f t="shared" si="2"/>
        <v>-39846.6</v>
      </c>
      <c r="BV4" s="13">
        <f t="shared" si="2"/>
        <v>-45347.903999999988</v>
      </c>
      <c r="BW4" s="13">
        <f t="shared" si="2"/>
        <v>-45779.292000000001</v>
      </c>
      <c r="BX4" s="13">
        <f t="shared" si="2"/>
        <v>-45451.403999999988</v>
      </c>
      <c r="BY4" s="13">
        <f t="shared" si="2"/>
        <v>-45823.59</v>
      </c>
      <c r="BZ4" s="13">
        <f t="shared" si="2"/>
        <v>-49882.694399999993</v>
      </c>
      <c r="CA4" s="13">
        <f t="shared" si="2"/>
        <v>-50357.221200000007</v>
      </c>
      <c r="CB4" s="13">
        <f t="shared" si="2"/>
        <v>-49996.544399999992</v>
      </c>
      <c r="CC4" s="13">
        <f t="shared" si="2"/>
        <v>-50405.949000000001</v>
      </c>
      <c r="CD4" s="13">
        <f t="shared" si="2"/>
        <v>-53873.309951999996</v>
      </c>
      <c r="CE4" s="13">
        <f t="shared" si="2"/>
        <v>-54385.798896000015</v>
      </c>
      <c r="CF4" s="13">
        <f t="shared" si="2"/>
        <v>-53996.267951999995</v>
      </c>
      <c r="CG4" s="13">
        <f t="shared" si="2"/>
        <v>-54438.424920000005</v>
      </c>
      <c r="CH4" s="13">
        <f t="shared" ref="CH4" si="3">CD4*(1+CH6)</f>
        <v>-57105.708549119998</v>
      </c>
      <c r="CI4" s="13">
        <f t="shared" ref="CI4" si="4">CE4*(1+CI6)</f>
        <v>-57648.946829760018</v>
      </c>
      <c r="CJ4" s="13">
        <f t="shared" ref="CJ4" si="5">CF4*(1+CJ6)</f>
        <v>-57236.044029119999</v>
      </c>
      <c r="CK4" s="13">
        <f t="shared" ref="CK4" si="6">CG4*(1+CK6)</f>
        <v>-57704.730415200007</v>
      </c>
      <c r="CL4" s="13"/>
      <c r="CM4" s="218"/>
      <c r="CN4" s="13">
        <f>SUM(F4:I4)</f>
        <v>-787</v>
      </c>
      <c r="CO4" s="92">
        <f>SUM(J4:M4)</f>
        <v>-1601</v>
      </c>
      <c r="CP4" s="13">
        <f>SUM(N4:Q4)</f>
        <v>-1753</v>
      </c>
      <c r="CQ4" s="92">
        <f>SUM(R4:U4)</f>
        <v>-2074</v>
      </c>
      <c r="CR4" s="13">
        <f>SUM(V4:Y4)</f>
        <v>-2642</v>
      </c>
      <c r="CS4" s="92">
        <f>SUM(Z4:AC4)</f>
        <v>-4803</v>
      </c>
      <c r="CT4" s="13">
        <f>SUM(AD4:AG4)</f>
        <v>-6732</v>
      </c>
      <c r="CU4" s="92">
        <f>SUM(AH4:AK4)</f>
        <v>-13980</v>
      </c>
      <c r="CV4" s="92">
        <f>SUM(AL4:AO4)</f>
        <v>-15654</v>
      </c>
      <c r="CW4" s="92">
        <f>SUM(AP4:AS4)</f>
        <v>-15718</v>
      </c>
      <c r="CX4" s="92">
        <f>SUM(AT4:AW4)</f>
        <v>-19244</v>
      </c>
      <c r="CY4" s="92">
        <f>SUM(AX4:BA4)</f>
        <v>-32036</v>
      </c>
      <c r="CZ4" s="92">
        <f>SUM(BB4:BE4)</f>
        <v>-28103</v>
      </c>
      <c r="DA4" s="92">
        <f>SUM(BF4:BI4)</f>
        <v>-39225</v>
      </c>
      <c r="DB4" s="13">
        <f>SUM(BJ4:BM4)</f>
        <v>-72215</v>
      </c>
      <c r="DC4" s="92">
        <f>SUM(BN4:BQ4)</f>
        <v>-132175.5</v>
      </c>
      <c r="DD4" s="92">
        <f>SUM(BR4:BU4)</f>
        <v>-158610.59999999998</v>
      </c>
      <c r="DE4" s="92">
        <f>SUM(BV4:BY4)</f>
        <v>-182402.18999999997</v>
      </c>
      <c r="DF4" s="92">
        <f>SUM(BZ4:CC4)</f>
        <v>-200642.40899999999</v>
      </c>
      <c r="DG4" s="92">
        <f>SUM(CD4:CG4)</f>
        <v>-216693.80171999999</v>
      </c>
      <c r="DH4" s="92">
        <f>SUM(CH4:CK4)</f>
        <v>-229695.42982320001</v>
      </c>
      <c r="DI4" s="13"/>
    </row>
    <row r="5" spans="1:113" ht="12" x14ac:dyDescent="0.3">
      <c r="A5" s="3" t="s">
        <v>173</v>
      </c>
      <c r="B5" s="219"/>
      <c r="C5" s="219"/>
      <c r="D5" s="219"/>
      <c r="E5" s="219"/>
      <c r="F5" s="16">
        <f t="shared" ref="F5:AK5" si="7">F4/F2</f>
        <v>-0.24888888888888888</v>
      </c>
      <c r="G5" s="16">
        <f t="shared" si="7"/>
        <v>-0.20679633355689697</v>
      </c>
      <c r="H5" s="16">
        <f t="shared" si="7"/>
        <v>-0.19077568134171907</v>
      </c>
      <c r="I5" s="16">
        <f t="shared" si="7"/>
        <v>-0.21043324491600354</v>
      </c>
      <c r="J5" s="16">
        <f t="shared" si="7"/>
        <v>-0.49536774437511821</v>
      </c>
      <c r="K5" s="16">
        <f t="shared" si="7"/>
        <v>-0.40972458060254013</v>
      </c>
      <c r="L5" s="16">
        <f t="shared" si="7"/>
        <v>-0.20520898038867688</v>
      </c>
      <c r="M5" s="16">
        <f t="shared" si="7"/>
        <v>-0.21009463722397476</v>
      </c>
      <c r="N5" s="16">
        <f t="shared" si="7"/>
        <v>-0.29903978052126201</v>
      </c>
      <c r="O5" s="16">
        <f t="shared" si="7"/>
        <v>-0.19801434087148373</v>
      </c>
      <c r="P5" s="16">
        <f t="shared" si="7"/>
        <v>-0.18601190476190477</v>
      </c>
      <c r="Q5" s="16">
        <f t="shared" si="7"/>
        <v>-0.22553191489361701</v>
      </c>
      <c r="R5" s="16">
        <f t="shared" si="7"/>
        <v>-0.17865707434052758</v>
      </c>
      <c r="S5" s="16">
        <f t="shared" si="7"/>
        <v>-0.18384879725085912</v>
      </c>
      <c r="T5" s="16">
        <f t="shared" si="7"/>
        <v>-0.16578207930065564</v>
      </c>
      <c r="U5" s="16">
        <f t="shared" si="7"/>
        <v>-0.14567644767592833</v>
      </c>
      <c r="V5" s="16">
        <f t="shared" si="7"/>
        <v>-0.15495342929720576</v>
      </c>
      <c r="W5" s="16">
        <f t="shared" si="7"/>
        <v>-0.14497773379515091</v>
      </c>
      <c r="X5" s="16">
        <f t="shared" si="7"/>
        <v>-0.17840479893357031</v>
      </c>
      <c r="Y5" s="16">
        <f t="shared" si="7"/>
        <v>-0.12052730696798493</v>
      </c>
      <c r="Z5" s="16">
        <f t="shared" si="7"/>
        <v>-0.26830174656261613</v>
      </c>
      <c r="AA5" s="16">
        <f t="shared" si="7"/>
        <v>-0.15459912989434432</v>
      </c>
      <c r="AB5" s="16">
        <f t="shared" si="7"/>
        <v>-0.15618314077877621</v>
      </c>
      <c r="AC5" s="16">
        <f t="shared" si="7"/>
        <v>-0.14405721421273698</v>
      </c>
      <c r="AD5" s="16">
        <f t="shared" si="7"/>
        <v>-0.15824203187250996</v>
      </c>
      <c r="AE5" s="16">
        <f t="shared" si="7"/>
        <v>-0.15491900010728463</v>
      </c>
      <c r="AF5" s="16">
        <f t="shared" si="7"/>
        <v>-0.16992641363284275</v>
      </c>
      <c r="AG5" s="16">
        <f t="shared" si="7"/>
        <v>-0.17437557816836263</v>
      </c>
      <c r="AH5" s="16">
        <f t="shared" si="7"/>
        <v>-0.23499916429884674</v>
      </c>
      <c r="AI5" s="16">
        <f t="shared" si="7"/>
        <v>-0.2614314866601164</v>
      </c>
      <c r="AJ5" s="16">
        <f t="shared" si="7"/>
        <v>-0.24353463976105486</v>
      </c>
      <c r="AK5" s="16">
        <f t="shared" si="7"/>
        <v>-0.25812936029324818</v>
      </c>
      <c r="AL5" s="16">
        <f t="shared" ref="AL5:BQ5" si="8">AL4/AL2</f>
        <v>-0.26278437354911455</v>
      </c>
      <c r="AM5" s="16">
        <f t="shared" si="8"/>
        <v>-0.22356459684344557</v>
      </c>
      <c r="AN5" s="16">
        <f t="shared" si="8"/>
        <v>-0.2082483571266712</v>
      </c>
      <c r="AO5" s="16">
        <f t="shared" si="8"/>
        <v>-0.20116687221326249</v>
      </c>
      <c r="AP5" s="16">
        <f t="shared" si="8"/>
        <v>-0.20623555279923325</v>
      </c>
      <c r="AQ5" s="16">
        <f t="shared" si="8"/>
        <v>-0.18001819446674158</v>
      </c>
      <c r="AR5" s="16">
        <f t="shared" si="8"/>
        <v>-0.18062412668840241</v>
      </c>
      <c r="AS5" s="16">
        <f t="shared" si="8"/>
        <v>-0.17163009404388715</v>
      </c>
      <c r="AT5" s="16">
        <f t="shared" si="8"/>
        <v>-0.16900385923350272</v>
      </c>
      <c r="AU5" s="16">
        <f t="shared" si="8"/>
        <v>-0.16284348454104619</v>
      </c>
      <c r="AV5" s="16">
        <f t="shared" si="8"/>
        <v>-0.1566356428817649</v>
      </c>
      <c r="AW5" s="16">
        <f t="shared" si="8"/>
        <v>-0.16459267619019335</v>
      </c>
      <c r="AX5" s="16">
        <f t="shared" si="8"/>
        <v>-0.19879604414504801</v>
      </c>
      <c r="AY5" s="16">
        <f t="shared" si="8"/>
        <v>-0.26878773159392133</v>
      </c>
      <c r="AZ5" s="16">
        <f t="shared" si="8"/>
        <v>-0.34343653027350796</v>
      </c>
      <c r="BA5" s="16">
        <f t="shared" si="8"/>
        <v>-0.28674024560858075</v>
      </c>
      <c r="BB5" s="16">
        <f t="shared" si="8"/>
        <v>-0.24740792459417002</v>
      </c>
      <c r="BC5" s="16">
        <f t="shared" si="8"/>
        <v>-0.19856870527203976</v>
      </c>
      <c r="BD5" s="16">
        <f t="shared" si="8"/>
        <v>-0.19806126632694898</v>
      </c>
      <c r="BE5" s="16">
        <f t="shared" si="8"/>
        <v>-0.1969285233477101</v>
      </c>
      <c r="BF5" s="16">
        <f t="shared" si="8"/>
        <v>-0.18419969825812646</v>
      </c>
      <c r="BG5" s="16">
        <f t="shared" si="8"/>
        <v>-0.21683601648281334</v>
      </c>
      <c r="BH5" s="16">
        <f t="shared" si="8"/>
        <v>-0.22671167064968342</v>
      </c>
      <c r="BI5" s="16">
        <f t="shared" si="8"/>
        <v>-0.30662395370466056</v>
      </c>
      <c r="BJ5" s="16">
        <f t="shared" si="8"/>
        <v>-0.3235808479463062</v>
      </c>
      <c r="BK5" s="16">
        <f t="shared" si="8"/>
        <v>-0.35802676993012877</v>
      </c>
      <c r="BL5" s="16">
        <f t="shared" ref="BL5:BM5" si="9">BL4/BL2</f>
        <v>-0.37808828695210961</v>
      </c>
      <c r="BM5" s="16">
        <f t="shared" si="9"/>
        <v>-0.36960913629305597</v>
      </c>
      <c r="BN5" s="16">
        <f t="shared" si="8"/>
        <v>-0.58772587816020161</v>
      </c>
      <c r="BO5" s="16">
        <f t="shared" si="8"/>
        <v>-0.56234470146574356</v>
      </c>
      <c r="BP5" s="16">
        <f t="shared" si="8"/>
        <v>-0.52441123988122651</v>
      </c>
      <c r="BQ5" s="16">
        <f t="shared" si="8"/>
        <v>-0.45239088490711582</v>
      </c>
      <c r="BR5" s="16">
        <f t="shared" ref="BR5:CG5" si="10">BR4/BR2</f>
        <v>-0.59214866209600647</v>
      </c>
      <c r="BS5" s="16">
        <f t="shared" si="10"/>
        <v>-0.56657367170629191</v>
      </c>
      <c r="BT5" s="16">
        <f t="shared" si="10"/>
        <v>-0.52833458732996574</v>
      </c>
      <c r="BU5" s="16">
        <f t="shared" si="10"/>
        <v>-0.45571888602653943</v>
      </c>
      <c r="BV5" s="16">
        <f t="shared" si="10"/>
        <v>-0.58972692887021649</v>
      </c>
      <c r="BW5" s="16">
        <f t="shared" si="10"/>
        <v>-0.56424479668480554</v>
      </c>
      <c r="BX5" s="16">
        <f t="shared" si="10"/>
        <v>-0.52614149062522964</v>
      </c>
      <c r="BY5" s="16">
        <f t="shared" si="10"/>
        <v>-0.45372650736610415</v>
      </c>
      <c r="BZ5" s="16">
        <f t="shared" si="10"/>
        <v>-0.57413331300329518</v>
      </c>
      <c r="CA5" s="16">
        <f t="shared" si="10"/>
        <v>-0.54932476930533036</v>
      </c>
      <c r="CB5" s="16">
        <f t="shared" si="10"/>
        <v>-0.51222916051588752</v>
      </c>
      <c r="CC5" s="16">
        <f t="shared" si="10"/>
        <v>-0.44164763538293872</v>
      </c>
      <c r="CD5" s="16">
        <f t="shared" si="10"/>
        <v>-0.5587087508876929</v>
      </c>
      <c r="CE5" s="16">
        <f t="shared" si="10"/>
        <v>-0.53456509784187789</v>
      </c>
      <c r="CF5" s="16">
        <f t="shared" si="10"/>
        <v>-0.49846126243531053</v>
      </c>
      <c r="CG5" s="16">
        <f t="shared" si="10"/>
        <v>-0.42972900876823572</v>
      </c>
      <c r="CH5" s="16">
        <f t="shared" ref="CH5:CK5" si="11">CH4/CH2</f>
        <v>-0.54135425434476647</v>
      </c>
      <c r="CI5" s="16">
        <f t="shared" si="11"/>
        <v>-0.51795641110608259</v>
      </c>
      <c r="CJ5" s="16">
        <f t="shared" si="11"/>
        <v>-0.48296598226496029</v>
      </c>
      <c r="CK5" s="16">
        <f t="shared" si="11"/>
        <v>-0.41634988206272305</v>
      </c>
      <c r="CL5" s="34"/>
      <c r="CM5" s="220"/>
      <c r="CN5" s="16">
        <f t="shared" ref="CN5:DG5" si="12">CN4/CN2</f>
        <v>-0.21208079011547221</v>
      </c>
      <c r="CO5" s="90">
        <f t="shared" si="12"/>
        <v>-0.31462175626148392</v>
      </c>
      <c r="CP5" s="16">
        <f t="shared" si="12"/>
        <v>-0.2226880081300813</v>
      </c>
      <c r="CQ5" s="90">
        <f t="shared" si="12"/>
        <v>-0.1663725332905503</v>
      </c>
      <c r="CR5" s="16">
        <f t="shared" si="12"/>
        <v>-0.14737546717242148</v>
      </c>
      <c r="CS5" s="90">
        <f t="shared" si="12"/>
        <v>-0.17378247340617989</v>
      </c>
      <c r="CT5" s="16">
        <f t="shared" si="12"/>
        <v>-0.16559663493469118</v>
      </c>
      <c r="CU5" s="90">
        <f t="shared" si="12"/>
        <v>-0.25036713349331996</v>
      </c>
      <c r="CV5" s="90">
        <f t="shared" si="12"/>
        <v>-0.2214253888099128</v>
      </c>
      <c r="CW5" s="90">
        <f t="shared" si="12"/>
        <v>-0.18283972733406231</v>
      </c>
      <c r="CX5" s="103">
        <f t="shared" si="12"/>
        <v>-0.16318293210321463</v>
      </c>
      <c r="CY5" s="90">
        <f t="shared" si="12"/>
        <v>-0.27473008086854361</v>
      </c>
      <c r="CZ5" s="103">
        <f t="shared" si="12"/>
        <v>-0.20832314067353097</v>
      </c>
      <c r="DA5" s="103">
        <f t="shared" si="12"/>
        <v>-0.2384498480243161</v>
      </c>
      <c r="DB5" s="34">
        <f t="shared" si="12"/>
        <v>-0.35934117881223099</v>
      </c>
      <c r="DC5" s="103">
        <f t="shared" si="12"/>
        <v>-0.52636848219001597</v>
      </c>
      <c r="DD5" s="103">
        <f t="shared" si="12"/>
        <v>-0.53029717845776392</v>
      </c>
      <c r="DE5" s="103">
        <f t="shared" si="12"/>
        <v>-0.52807394438991906</v>
      </c>
      <c r="DF5" s="103">
        <f t="shared" si="12"/>
        <v>-0.51408280296980458</v>
      </c>
      <c r="DG5" s="103">
        <f t="shared" si="12"/>
        <v>-0.50025139762278847</v>
      </c>
      <c r="DH5" s="103">
        <f>DH4/DH2</f>
        <v>-0.4846981810612479</v>
      </c>
    </row>
    <row r="6" spans="1:113" ht="12" x14ac:dyDescent="0.3">
      <c r="A6" s="3" t="s">
        <v>2</v>
      </c>
      <c r="B6" s="364"/>
      <c r="C6" s="364"/>
      <c r="D6" s="364"/>
      <c r="E6" s="364"/>
      <c r="F6" s="54" t="s">
        <v>65</v>
      </c>
      <c r="G6" s="54" t="s">
        <v>65</v>
      </c>
      <c r="H6" s="54" t="s">
        <v>65</v>
      </c>
      <c r="I6" s="54" t="s">
        <v>65</v>
      </c>
      <c r="J6" s="16">
        <f>IF(AND(F4&lt;0,J4&gt;0),"n/a",J4/F4-1)</f>
        <v>1.8791208791208791</v>
      </c>
      <c r="K6" s="16">
        <f t="shared" ref="K6" si="13">IF(AND(G4&lt;0,K4&gt;0),"n/a",K4/G4-1)</f>
        <v>1.6216216216216215</v>
      </c>
      <c r="L6" s="16">
        <f t="shared" ref="L6" si="14">IF(AND(H4&lt;0,L4&gt;0),"n/a",L4/H4-1)</f>
        <v>0.42307692307692313</v>
      </c>
      <c r="M6" s="16">
        <f t="shared" ref="M6" si="15">IF(AND(I4&lt;0,M4&gt;0),"n/a",M4/I4-1)</f>
        <v>0.39915966386554613</v>
      </c>
      <c r="N6" s="16">
        <f t="shared" ref="N6" si="16">IF(AND(J4&lt;0,N4&gt;0),"n/a",N4/J4-1)</f>
        <v>-0.16793893129770987</v>
      </c>
      <c r="O6" s="16">
        <f t="shared" ref="O6" si="17">IF(AND(K4&lt;0,O4&gt;0),"n/a",O4/K4-1)</f>
        <v>-0.25979381443298966</v>
      </c>
      <c r="P6" s="16">
        <f t="shared" ref="P6" si="18">IF(AND(L4&lt;0,P4&gt;0),"n/a",P4/L4-1)</f>
        <v>0.44787644787644787</v>
      </c>
      <c r="Q6" s="16">
        <f t="shared" ref="Q6" si="19">IF(AND(M4&lt;0,Q4&gt;0),"n/a",Q4/M4-1)</f>
        <v>0.75075075075075071</v>
      </c>
      <c r="R6" s="16">
        <f t="shared" ref="R6" si="20">IF(AND(N4&lt;0,R4&gt;0),"n/a",R4/N4-1)</f>
        <v>2.5229357798165042E-2</v>
      </c>
      <c r="S6" s="16">
        <f t="shared" ref="S6" si="21">IF(AND(O4&lt;0,S4&gt;0),"n/a",S4/O4-1)</f>
        <v>0.49025069637883001</v>
      </c>
      <c r="T6" s="16">
        <f t="shared" ref="T6" si="22">IF(AND(P4&lt;0,T4&gt;0),"n/a",T4/P4-1)</f>
        <v>0.41599999999999993</v>
      </c>
      <c r="U6" s="16">
        <f t="shared" ref="U6" si="23">IF(AND(Q4&lt;0,U4&gt;0),"n/a",U4/Q4-1)</f>
        <v>-3.7735849056603765E-2</v>
      </c>
      <c r="V6" s="16">
        <f t="shared" ref="V6" si="24">IF(AND(R4&lt;0,V4&gt;0),"n/a",V4/R4-1)</f>
        <v>0.22818791946308714</v>
      </c>
      <c r="W6" s="16">
        <f t="shared" ref="W6" si="25">IF(AND(S4&lt;0,W4&gt;0),"n/a",W4/S4-1)</f>
        <v>9.5327102803738351E-2</v>
      </c>
      <c r="X6" s="16">
        <f t="shared" ref="X6" si="26">IF(AND(T4&lt;0,X4&gt;0),"n/a",X4/T4-1)</f>
        <v>0.51224105461393599</v>
      </c>
      <c r="Y6" s="16">
        <f t="shared" ref="Y6" si="27">IF(AND(U4&lt;0,Y4&gt;0),"n/a",Y4/U4-1)</f>
        <v>0.25490196078431371</v>
      </c>
      <c r="Z6" s="16">
        <f t="shared" ref="Z6" si="28">IF(AND(V4&lt;0,Z4&gt;0),"n/a",Z4/V4-1)</f>
        <v>1.6302367941712204</v>
      </c>
      <c r="AA6" s="16">
        <f t="shared" ref="AA6" si="29">IF(AND(W4&lt;0,AA4&gt;0),"n/a",AA4/W4-1)</f>
        <v>0.69795221843003419</v>
      </c>
      <c r="AB6" s="16">
        <f t="shared" ref="AB6" si="30">IF(AND(X4&lt;0,AB4&gt;0),"n/a",AB4/X4-1)</f>
        <v>0.36363636363636354</v>
      </c>
      <c r="AC6" s="16">
        <f t="shared" ref="AC6" si="31">IF(AND(Y4&lt;0,AC4&gt;0),"n/a",AC4/Y4-1)</f>
        <v>0.80255681818181812</v>
      </c>
      <c r="AD6" s="16">
        <f t="shared" ref="AD6" si="32">IF(AND(Z4&lt;0,AD4&gt;0),"n/a",AD4/Z4-1)</f>
        <v>-0.11980609418282551</v>
      </c>
      <c r="AE6" s="16">
        <f t="shared" ref="AE6" si="33">IF(AND(AA4&lt;0,AE4&gt;0),"n/a",AE4/AA4-1)</f>
        <v>0.45125628140703511</v>
      </c>
      <c r="AF6" s="16">
        <f t="shared" ref="AF6" si="34">IF(AND(AB4&lt;0,AF4&gt;0),"n/a",AF4/AB4-1)</f>
        <v>0.60273972602739723</v>
      </c>
      <c r="AG6" s="16">
        <f t="shared" ref="AG6" si="35">IF(AND(AC4&lt;0,AG4&gt;0),"n/a",AG4/AC4-1)</f>
        <v>0.78250591016548454</v>
      </c>
      <c r="AH6" s="16">
        <f t="shared" ref="AH6" si="36">IF(AND(AD4&lt;0,AH4&gt;0),"n/a",AH4/AD4-1)</f>
        <v>1.2124311565696302</v>
      </c>
      <c r="AI6" s="16">
        <f t="shared" ref="AI6" si="37">IF(AND(AE4&lt;0,AI4&gt;0),"n/a",AI4/AE4-1)</f>
        <v>1.3954293628808863</v>
      </c>
      <c r="AJ6" s="16">
        <f t="shared" ref="AJ6" si="38">IF(AND(AF4&lt;0,AJ4&gt;0),"n/a",AJ4/AF4-1)</f>
        <v>0.90484330484330489</v>
      </c>
      <c r="AK6" s="16">
        <f t="shared" ref="AK6" si="39">IF(AND(AG4&lt;0,AK4&gt;0),"n/a",AK4/AG4-1)</f>
        <v>0.93015030946065425</v>
      </c>
      <c r="AL6" s="16">
        <f t="shared" ref="AL6" si="40">IF(AND(AH4&lt;0,AL4&gt;0),"n/a",AL4/AH4-1)</f>
        <v>0.40896159317211955</v>
      </c>
      <c r="AM6" s="16">
        <f t="shared" ref="AM6" si="41">IF(AND(AI4&lt;0,AM4&gt;0),"n/a",AM4/AI4-1)</f>
        <v>9.1355883203237953E-2</v>
      </c>
      <c r="AN6" s="16">
        <f t="shared" ref="AN6" si="42">IF(AND(AJ4&lt;0,AN4&gt;0),"n/a",AN4/AJ4-1)</f>
        <v>9.9611127729584137E-2</v>
      </c>
      <c r="AO6" s="16">
        <f t="shared" ref="AO6" si="43">IF(AND(AK4&lt;0,AO4&gt;0),"n/a",AO4/AK4-1)</f>
        <v>-2.8630325240494692E-2</v>
      </c>
      <c r="AP6" s="16">
        <f t="shared" ref="AP6" si="44">IF(AND(AL4&lt;0,AP4&gt;0),"n/a",AP4/AL4-1)</f>
        <v>-7.6728924785461894E-2</v>
      </c>
      <c r="AQ6" s="16">
        <f t="shared" ref="AQ6" si="45">IF(AND(AM4&lt;0,AQ4&gt;0),"n/a",AQ4/AM4-1)</f>
        <v>-0.1088741721854305</v>
      </c>
      <c r="AR6" s="16">
        <f t="shared" ref="AR6" si="46">IF(AND(AN4&lt;0,AR4&gt;0),"n/a",AR4/AN4-1)</f>
        <v>5.49510337323178E-2</v>
      </c>
      <c r="AS6" s="16">
        <f t="shared" ref="AS6" si="47">IF(AND(AO4&lt;0,AS4&gt;0),"n/a",AS4/AO4-1)</f>
        <v>0.13605281773166711</v>
      </c>
      <c r="AT6" s="16">
        <f t="shared" ref="AT6" si="48">IF(AND(AP4&lt;0,AT4&gt;0),"n/a",AT4/AP4-1)</f>
        <v>0.20913067249863304</v>
      </c>
      <c r="AU6" s="16">
        <f t="shared" ref="AU6" si="49">IF(AND(AQ4&lt;0,AU4&gt;0),"n/a",AU4/AQ4-1)</f>
        <v>0.407550535077289</v>
      </c>
      <c r="AV6" s="16">
        <f t="shared" ref="AV6" si="50">IF(AND(AR4&lt;0,AV4&gt;0),"n/a",AV4/AR4-1)</f>
        <v>0.17173800928313554</v>
      </c>
      <c r="AW6" s="16">
        <f t="shared" ref="AW6" si="51">IF(AND(AS4&lt;0,AW4&gt;0),"n/a",AW4/AS4-1)</f>
        <v>0.1502698215026983</v>
      </c>
      <c r="AX6" s="16">
        <f t="shared" ref="AX6" si="52">IF(AND(AT4&lt;0,AX4&gt;0),"n/a",AX4/AT4-1)</f>
        <v>0.25435224960434089</v>
      </c>
      <c r="AY6" s="16">
        <f t="shared" ref="AY6" si="53">IF(AND(AU4&lt;0,AY4&gt;0),"n/a",AY4/AU4-1)</f>
        <v>0.63611404435058083</v>
      </c>
      <c r="AZ6" s="16">
        <f t="shared" ref="AZ6" si="54">IF(AND(AV4&lt;0,AZ4&gt;0),"n/a",AZ4/AV4-1)</f>
        <v>1.094630281690141</v>
      </c>
      <c r="BA6" s="16">
        <f t="shared" ref="BA6" si="55">IF(AND(AW4&lt;0,BA4&gt;0),"n/a",BA4/AW4-1)</f>
        <v>0.66420064958498748</v>
      </c>
      <c r="BB6" s="16">
        <f t="shared" ref="BB6:BM6" si="56">IF(AND(AX4&lt;0,BB4&gt;0),"n/a",BB4/AX4-1)</f>
        <v>0.27739726027397271</v>
      </c>
      <c r="BC6" s="16">
        <f t="shared" si="56"/>
        <v>-0.17981153995094878</v>
      </c>
      <c r="BD6" s="16">
        <f t="shared" si="56"/>
        <v>-0.28945156545492745</v>
      </c>
      <c r="BE6" s="16">
        <f t="shared" si="56"/>
        <v>-0.14355415808305327</v>
      </c>
      <c r="BF6" s="16">
        <f t="shared" si="56"/>
        <v>-5.2490475518555124E-2</v>
      </c>
      <c r="BG6" s="16">
        <f t="shared" si="56"/>
        <v>0.33333333333333326</v>
      </c>
      <c r="BH6" s="16">
        <f t="shared" si="56"/>
        <v>0.36063876977672638</v>
      </c>
      <c r="BI6" s="16">
        <f t="shared" si="56"/>
        <v>0.87821243195341192</v>
      </c>
      <c r="BJ6" s="16">
        <f t="shared" si="56"/>
        <v>1.039017125837677</v>
      </c>
      <c r="BK6" s="16">
        <f t="shared" si="56"/>
        <v>1.0080264400377716</v>
      </c>
      <c r="BL6" s="16">
        <f t="shared" si="56"/>
        <v>1.1054118669854378</v>
      </c>
      <c r="BM6" s="16">
        <f t="shared" si="56"/>
        <v>0.49211377729846317</v>
      </c>
      <c r="BN6" s="43">
        <v>1.4</v>
      </c>
      <c r="BO6" s="43">
        <v>0.95</v>
      </c>
      <c r="BP6" s="43">
        <v>0.7</v>
      </c>
      <c r="BQ6" s="43">
        <v>0.5</v>
      </c>
      <c r="BR6" s="43">
        <v>0.2</v>
      </c>
      <c r="BS6" s="43">
        <v>0.2</v>
      </c>
      <c r="BT6" s="43">
        <v>0.2</v>
      </c>
      <c r="BU6" s="43">
        <v>0.2</v>
      </c>
      <c r="BV6" s="43">
        <v>0.15</v>
      </c>
      <c r="BW6" s="43">
        <v>0.15</v>
      </c>
      <c r="BX6" s="43">
        <v>0.15</v>
      </c>
      <c r="BY6" s="43">
        <v>0.15</v>
      </c>
      <c r="BZ6" s="43">
        <v>0.1</v>
      </c>
      <c r="CA6" s="43">
        <v>0.1</v>
      </c>
      <c r="CB6" s="43">
        <v>0.1</v>
      </c>
      <c r="CC6" s="43">
        <v>0.1</v>
      </c>
      <c r="CD6" s="43">
        <v>0.08</v>
      </c>
      <c r="CE6" s="43">
        <v>0.08</v>
      </c>
      <c r="CF6" s="43">
        <v>0.08</v>
      </c>
      <c r="CG6" s="43">
        <v>0.08</v>
      </c>
      <c r="CH6" s="43">
        <v>0.06</v>
      </c>
      <c r="CI6" s="43">
        <v>0.06</v>
      </c>
      <c r="CJ6" s="43">
        <v>0.06</v>
      </c>
      <c r="CK6" s="43">
        <v>0.06</v>
      </c>
      <c r="CL6" s="43"/>
      <c r="CM6" s="365"/>
      <c r="CN6" s="54" t="s">
        <v>65</v>
      </c>
      <c r="CO6" s="90">
        <f t="shared" ref="CO6:DC6" si="57">IF(AND(CN4&lt;0,CO4&gt;0),"n/a",CO4/CN4-1)</f>
        <v>1.0343074968233799</v>
      </c>
      <c r="CP6" s="16">
        <f t="shared" si="57"/>
        <v>9.4940662086196115E-2</v>
      </c>
      <c r="CQ6" s="90">
        <f t="shared" si="57"/>
        <v>0.18311466058185966</v>
      </c>
      <c r="CR6" s="16">
        <f t="shared" si="57"/>
        <v>0.27386692381870792</v>
      </c>
      <c r="CS6" s="90">
        <f t="shared" si="57"/>
        <v>0.81794095382286147</v>
      </c>
      <c r="CT6" s="16">
        <f t="shared" si="57"/>
        <v>0.40162398500936924</v>
      </c>
      <c r="CU6" s="90">
        <f t="shared" si="57"/>
        <v>1.0766488413547237</v>
      </c>
      <c r="CV6" s="90">
        <f t="shared" si="57"/>
        <v>0.11974248927038622</v>
      </c>
      <c r="CW6" s="90">
        <f t="shared" si="57"/>
        <v>4.088411907499756E-3</v>
      </c>
      <c r="CX6" s="103">
        <f t="shared" si="57"/>
        <v>0.22432879501208802</v>
      </c>
      <c r="CY6" s="90">
        <f t="shared" si="57"/>
        <v>0.66472666805238001</v>
      </c>
      <c r="CZ6" s="103">
        <f t="shared" si="57"/>
        <v>-0.12276813584717194</v>
      </c>
      <c r="DA6" s="103">
        <f t="shared" si="57"/>
        <v>0.39575845995089498</v>
      </c>
      <c r="DB6" s="34">
        <f t="shared" si="57"/>
        <v>0.84104525175270872</v>
      </c>
      <c r="DC6" s="103">
        <f t="shared" si="57"/>
        <v>0.83030533822613029</v>
      </c>
      <c r="DD6" s="103">
        <f>IF(AND(DC4&lt;0,DD4&gt;0),"n/a",DD4/DC4-1)</f>
        <v>0.19999999999999973</v>
      </c>
      <c r="DE6" s="103">
        <f>IF(AND(DD4&lt;0,DE4&gt;0),"n/a",DE4/DD4-1)</f>
        <v>0.14999999999999991</v>
      </c>
      <c r="DF6" s="103">
        <f>IF(AND(DE4&lt;0,DF4&gt;0),"n/a",DF4/DE4-1)</f>
        <v>0.10000000000000009</v>
      </c>
      <c r="DG6" s="103">
        <f>IF(AND(DF4&lt;0,DG4&gt;0),"n/a",DG4/DF4-1)</f>
        <v>8.0000000000000071E-2</v>
      </c>
      <c r="DH6" s="103">
        <f>IF(AND(DG4&lt;0,DH4&gt;0),"n/a",DH4/DG4-1)</f>
        <v>6.0000000000000053E-2</v>
      </c>
    </row>
    <row r="7" spans="1:113" ht="12" hidden="1" outlineLevel="1" x14ac:dyDescent="0.3">
      <c r="A7" s="3"/>
      <c r="B7" s="54"/>
      <c r="C7" s="54"/>
      <c r="D7" s="54"/>
      <c r="E7" s="54"/>
      <c r="F7" s="54"/>
      <c r="G7" s="54"/>
      <c r="H7" s="54"/>
      <c r="I7" s="54"/>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43"/>
      <c r="BO7" s="43"/>
      <c r="BP7" s="43"/>
      <c r="BQ7" s="43"/>
      <c r="BR7" s="43"/>
      <c r="BS7" s="43"/>
      <c r="BT7" s="43"/>
      <c r="BU7" s="43"/>
      <c r="BV7" s="43"/>
      <c r="BW7" s="43"/>
      <c r="BX7" s="43"/>
      <c r="BY7" s="43"/>
      <c r="BZ7" s="43"/>
      <c r="CA7" s="43"/>
      <c r="CB7" s="43"/>
      <c r="CC7" s="43"/>
      <c r="CD7" s="43"/>
      <c r="CE7" s="43"/>
      <c r="CF7" s="43"/>
      <c r="CG7" s="43"/>
      <c r="CH7" s="43"/>
      <c r="CI7" s="43"/>
      <c r="CJ7" s="43"/>
      <c r="CK7" s="43"/>
      <c r="CL7" s="43"/>
      <c r="CM7" s="99"/>
      <c r="CN7" s="54"/>
      <c r="CO7" s="90"/>
      <c r="CP7" s="16"/>
      <c r="CQ7" s="90"/>
      <c r="CR7" s="16"/>
      <c r="CS7" s="90"/>
      <c r="CT7" s="16"/>
      <c r="CU7" s="90"/>
      <c r="CV7" s="90"/>
      <c r="CW7" s="90"/>
      <c r="CX7" s="103"/>
      <c r="CY7" s="90"/>
      <c r="CZ7" s="103"/>
      <c r="DA7" s="103"/>
      <c r="DB7" s="34"/>
      <c r="DC7" s="103"/>
      <c r="DD7" s="103"/>
      <c r="DE7" s="103"/>
      <c r="DF7" s="103"/>
      <c r="DG7" s="103"/>
      <c r="DH7" s="103"/>
    </row>
    <row r="8" spans="1:113" ht="12" hidden="1" outlineLevel="1" x14ac:dyDescent="0.3">
      <c r="A8" s="363" t="s">
        <v>433</v>
      </c>
      <c r="B8" s="315"/>
      <c r="C8" s="315"/>
      <c r="D8" s="315"/>
      <c r="E8" s="315"/>
      <c r="F8" s="29">
        <f>'Cash Flow Statement'!F28</f>
        <v>-153</v>
      </c>
      <c r="G8" s="29">
        <f>'Cash Flow Statement'!G28</f>
        <v>-132</v>
      </c>
      <c r="H8" s="29">
        <f>'Cash Flow Statement'!H28</f>
        <v>-136</v>
      </c>
      <c r="I8" s="29">
        <f>'Cash Flow Statement'!I28</f>
        <v>-185</v>
      </c>
      <c r="J8" s="29">
        <f>'Cash Flow Statement'!J28</f>
        <v>-453</v>
      </c>
      <c r="K8" s="29">
        <f>'Cash Flow Statement'!K28</f>
        <v>-413</v>
      </c>
      <c r="L8" s="29">
        <f>'Cash Flow Statement'!L28</f>
        <v>-171</v>
      </c>
      <c r="M8" s="29">
        <f>'Cash Flow Statement'!M28</f>
        <v>-198</v>
      </c>
      <c r="N8" s="29">
        <f>'Cash Flow Statement'!N28</f>
        <v>-327</v>
      </c>
      <c r="O8" s="29">
        <f>'Cash Flow Statement'!O28</f>
        <v>-268</v>
      </c>
      <c r="P8" s="29">
        <f>'Cash Flow Statement'!P28</f>
        <v>-284</v>
      </c>
      <c r="Q8" s="29">
        <f>'Cash Flow Statement'!Q28</f>
        <v>-483</v>
      </c>
      <c r="R8" s="29">
        <f>'Cash Flow Statement'!R28</f>
        <v>-363</v>
      </c>
      <c r="S8" s="29">
        <f>'Cash Flow Statement'!S28</f>
        <v>-469</v>
      </c>
      <c r="T8" s="29">
        <f>'Cash Flow Statement'!T28</f>
        <v>-482</v>
      </c>
      <c r="U8" s="29">
        <f>'Cash Flow Statement'!U28</f>
        <v>-517</v>
      </c>
      <c r="V8" s="29">
        <f>'Cash Flow Statement'!V28</f>
        <v>-502</v>
      </c>
      <c r="W8" s="29">
        <f>'Cash Flow Statement'!W28</f>
        <v>-549</v>
      </c>
      <c r="X8" s="29">
        <f>'Cash Flow Statement'!X28</f>
        <v>-780</v>
      </c>
      <c r="Y8" s="29">
        <f>'Cash Flow Statement'!Y28</f>
        <v>-692</v>
      </c>
      <c r="Z8" s="29">
        <f>'Cash Flow Statement'!Z28</f>
        <v>-1132</v>
      </c>
      <c r="AA8" s="29">
        <f>'Cash Flow Statement'!AA28</f>
        <v>-995</v>
      </c>
      <c r="AB8" s="29">
        <f>'Cash Flow Statement'!AB28</f>
        <v>-1095</v>
      </c>
      <c r="AC8" s="29">
        <f>'Cash Flow Statement'!AC28</f>
        <v>-1269</v>
      </c>
      <c r="AD8" s="29">
        <f>'Cash Flow Statement'!AD28</f>
        <v>-1271</v>
      </c>
      <c r="AE8" s="29">
        <f>'Cash Flow Statement'!AE28</f>
        <v>-1444</v>
      </c>
      <c r="AF8" s="29">
        <f>'Cash Flow Statement'!AF28</f>
        <v>-1755</v>
      </c>
      <c r="AG8" s="29">
        <f>'Cash Flow Statement'!AG28</f>
        <v>-2262</v>
      </c>
      <c r="AH8" s="29">
        <f>'Cash Flow Statement'!AH28</f>
        <v>-2812</v>
      </c>
      <c r="AI8" s="29">
        <f>'Cash Flow Statement'!AI28</f>
        <v>-3459</v>
      </c>
      <c r="AJ8" s="29">
        <f>'Cash Flow Statement'!AJ28</f>
        <v>-3343</v>
      </c>
      <c r="AK8" s="29">
        <f>'Cash Flow Statement'!AK28</f>
        <v>-4366</v>
      </c>
      <c r="AL8" s="29">
        <f>'Cash Flow Statement'!AL28</f>
        <v>-3837</v>
      </c>
      <c r="AM8" s="29">
        <f>'Cash Flow Statement'!AM28</f>
        <v>-3633</v>
      </c>
      <c r="AN8" s="29">
        <f>'Cash Flow Statement'!AN28</f>
        <v>-3532</v>
      </c>
      <c r="AO8" s="29">
        <f>'Cash Flow Statement'!AO28</f>
        <v>-4100</v>
      </c>
      <c r="AP8" s="29">
        <f>'Cash Flow Statement'!AP28</f>
        <v>-3558</v>
      </c>
      <c r="AQ8" s="29">
        <f>'Cash Flow Statement'!AQ28</f>
        <v>-3255</v>
      </c>
      <c r="AR8" s="29">
        <f>'Cash Flow Statement'!AR28</f>
        <v>-3689</v>
      </c>
      <c r="AS8" s="29">
        <f>'Cash Flow Statement'!AS28</f>
        <v>-4613</v>
      </c>
      <c r="AT8" s="29">
        <f>'Cash Flow Statement'!AT28</f>
        <v>-4272</v>
      </c>
      <c r="AU8" s="29">
        <f>'Cash Flow Statement'!AU28</f>
        <v>-4612</v>
      </c>
      <c r="AV8" s="29">
        <f>'Cash Flow Statement'!AV28</f>
        <v>-4313</v>
      </c>
      <c r="AW8" s="29">
        <f>'Cash Flow Statement'!AW28</f>
        <v>-5370</v>
      </c>
      <c r="AX8" s="29">
        <f>'Cash Flow Statement'!AX28</f>
        <v>-5315</v>
      </c>
      <c r="AY8" s="29">
        <f>'Cash Flow Statement'!AY28</f>
        <v>-7528</v>
      </c>
      <c r="AZ8" s="29">
        <f>'Cash Flow Statement'!AZ28</f>
        <v>-9355</v>
      </c>
      <c r="BA8" s="29">
        <f>'Cash Flow Statement'!BA28</f>
        <v>-8988</v>
      </c>
      <c r="BB8" s="29">
        <f>'Cash Flow Statement'!BB28</f>
        <v>-6823</v>
      </c>
      <c r="BC8" s="29">
        <f>'Cash Flow Statement'!BC28</f>
        <v>-6134</v>
      </c>
      <c r="BD8" s="29">
        <f>'Cash Flow Statement'!BD28</f>
        <v>-6496</v>
      </c>
      <c r="BE8" s="29">
        <f>'Cash Flow Statement'!BE28</f>
        <v>-7592</v>
      </c>
      <c r="BF8" s="29">
        <f>'Cash Flow Statement'!BF28</f>
        <v>-6400</v>
      </c>
      <c r="BG8" s="29">
        <f>'Cash Flow Statement'!BG28</f>
        <v>-8173</v>
      </c>
      <c r="BH8" s="29">
        <f>'Cash Flow Statement'!BH28</f>
        <v>-8258</v>
      </c>
      <c r="BI8" s="29">
        <f>'Cash Flow Statement'!BI28</f>
        <v>-14425</v>
      </c>
      <c r="BJ8" s="29">
        <f>'Cash Flow Statement'!BJ28</f>
        <v>-12941</v>
      </c>
      <c r="BK8" s="29">
        <f>'Cash Flow Statement'!BK28</f>
        <v>-16538</v>
      </c>
      <c r="BL8" s="29">
        <f>'Cash Flow Statement'!BL28</f>
        <v>-18829</v>
      </c>
      <c r="BM8" s="29">
        <f>'Cash Flow Statement'!BM28</f>
        <v>-21383</v>
      </c>
      <c r="BN8" s="29">
        <f t="shared" ref="BN8:CK8" si="58">BN9*BN$4</f>
        <v>-31874.975999999995</v>
      </c>
      <c r="BO8" s="29">
        <f t="shared" si="58"/>
        <v>-32178.198</v>
      </c>
      <c r="BP8" s="29">
        <f t="shared" si="58"/>
        <v>-31947.725999999995</v>
      </c>
      <c r="BQ8" s="29">
        <f t="shared" si="58"/>
        <v>-32209.334999999999</v>
      </c>
      <c r="BR8" s="29">
        <f t="shared" si="58"/>
        <v>-38249.971199999993</v>
      </c>
      <c r="BS8" s="29">
        <f t="shared" si="58"/>
        <v>-38613.837599999999</v>
      </c>
      <c r="BT8" s="29">
        <f t="shared" si="58"/>
        <v>-38337.271199999988</v>
      </c>
      <c r="BU8" s="29">
        <f t="shared" si="58"/>
        <v>-38651.201999999997</v>
      </c>
      <c r="BV8" s="29">
        <f t="shared" si="58"/>
        <v>-43987.466879999985</v>
      </c>
      <c r="BW8" s="29">
        <f t="shared" si="58"/>
        <v>-44405.913240000002</v>
      </c>
      <c r="BX8" s="29">
        <f t="shared" si="58"/>
        <v>-44087.861879999989</v>
      </c>
      <c r="BY8" s="29">
        <f t="shared" si="58"/>
        <v>-44448.882299999997</v>
      </c>
      <c r="BZ8" s="29">
        <f t="shared" si="58"/>
        <v>-48386.213567999992</v>
      </c>
      <c r="CA8" s="29">
        <f t="shared" si="58"/>
        <v>-48846.504564000003</v>
      </c>
      <c r="CB8" s="29">
        <f t="shared" si="58"/>
        <v>-48496.648067999988</v>
      </c>
      <c r="CC8" s="29">
        <f t="shared" si="58"/>
        <v>-48893.770530000002</v>
      </c>
      <c r="CD8" s="29">
        <f t="shared" si="58"/>
        <v>-52257.110653439995</v>
      </c>
      <c r="CE8" s="29">
        <f t="shared" si="58"/>
        <v>-52754.224929120013</v>
      </c>
      <c r="CF8" s="29">
        <f t="shared" si="58"/>
        <v>-52376.379913439996</v>
      </c>
      <c r="CG8" s="29">
        <f t="shared" si="58"/>
        <v>-52805.2721724</v>
      </c>
      <c r="CH8" s="29">
        <f t="shared" si="58"/>
        <v>-55392.537292646397</v>
      </c>
      <c r="CI8" s="29">
        <f t="shared" si="58"/>
        <v>-55919.478424867215</v>
      </c>
      <c r="CJ8" s="29">
        <f t="shared" si="58"/>
        <v>-55518.962708246399</v>
      </c>
      <c r="CK8" s="29">
        <f t="shared" si="58"/>
        <v>-55973.588502744002</v>
      </c>
      <c r="CL8" s="31"/>
      <c r="CM8" s="365"/>
      <c r="CN8" s="13">
        <f>SUM(F8:I8)</f>
        <v>-606</v>
      </c>
      <c r="CO8" s="92">
        <f>SUM(J8:M8)</f>
        <v>-1235</v>
      </c>
      <c r="CP8" s="13">
        <f>SUM(N8:Q8)</f>
        <v>-1362</v>
      </c>
      <c r="CQ8" s="92">
        <f>SUM(R8:U8)</f>
        <v>-1831</v>
      </c>
      <c r="CR8" s="13">
        <f>SUM(V8:Y8)</f>
        <v>-2523</v>
      </c>
      <c r="CS8" s="92">
        <f>SUM(Z8:AC8)</f>
        <v>-4491</v>
      </c>
      <c r="CT8" s="13">
        <f>SUM(AD8:AG8)</f>
        <v>-6732</v>
      </c>
      <c r="CU8" s="92">
        <f>SUM(AH8:AK8)</f>
        <v>-13980</v>
      </c>
      <c r="CV8" s="92">
        <f>SUM(AL8:AO8)</f>
        <v>-15102</v>
      </c>
      <c r="CW8" s="92">
        <f>SUM(AP8:AS8)</f>
        <v>-15115</v>
      </c>
      <c r="CX8" s="92">
        <f>SUM(AT8:AW8)</f>
        <v>-18567</v>
      </c>
      <c r="CY8" s="92">
        <f>SUM(AX8:BA8)</f>
        <v>-31186</v>
      </c>
      <c r="CZ8" s="92">
        <f>SUM(BB8:BE8)</f>
        <v>-27045</v>
      </c>
      <c r="DA8" s="92">
        <f>SUM(BF8:BI8)</f>
        <v>-37256</v>
      </c>
      <c r="DB8" s="13">
        <f>SUM(BJ8:BM8)</f>
        <v>-69691</v>
      </c>
      <c r="DC8" s="92">
        <f>SUM(BN8:BQ8)</f>
        <v>-128210.23499999999</v>
      </c>
      <c r="DD8" s="92">
        <f>SUM(BR8:BU8)</f>
        <v>-153852.28199999998</v>
      </c>
      <c r="DE8" s="92">
        <f>SUM(BV8:BY8)</f>
        <v>-176930.12429999997</v>
      </c>
      <c r="DF8" s="92">
        <f>SUM(BZ8:CC8)</f>
        <v>-194623.13673</v>
      </c>
      <c r="DG8" s="92">
        <f>SUM(CD8:CG8)</f>
        <v>-210192.98766840002</v>
      </c>
      <c r="DH8" s="92">
        <f>SUM(CH8:CK8)</f>
        <v>-222804.56692850401</v>
      </c>
      <c r="DI8" s="13"/>
    </row>
    <row r="9" spans="1:113" ht="12" hidden="1" outlineLevel="1" x14ac:dyDescent="0.3">
      <c r="A9" s="6" t="s">
        <v>432</v>
      </c>
      <c r="B9" s="315"/>
      <c r="C9" s="315"/>
      <c r="D9" s="315"/>
      <c r="E9" s="315"/>
      <c r="F9" s="54">
        <f>F8/F$4</f>
        <v>0.84065934065934067</v>
      </c>
      <c r="G9" s="54">
        <f t="shared" ref="G9:J9" si="59">G8/G$4</f>
        <v>0.71351351351351355</v>
      </c>
      <c r="H9" s="54">
        <f t="shared" si="59"/>
        <v>0.74725274725274726</v>
      </c>
      <c r="I9" s="54">
        <f t="shared" si="59"/>
        <v>0.77731092436974791</v>
      </c>
      <c r="J9" s="54">
        <f t="shared" si="59"/>
        <v>0.8645038167938931</v>
      </c>
      <c r="K9" s="54">
        <f t="shared" ref="K9" si="60">K8/K$4</f>
        <v>0.85154639175257729</v>
      </c>
      <c r="L9" s="54">
        <f t="shared" ref="L9" si="61">L8/L$4</f>
        <v>0.66023166023166024</v>
      </c>
      <c r="M9" s="54">
        <f t="shared" ref="M9" si="62">M8/M$4</f>
        <v>0.59459459459459463</v>
      </c>
      <c r="N9" s="54">
        <f t="shared" ref="N9" si="63">N8/N$4</f>
        <v>0.75</v>
      </c>
      <c r="O9" s="54">
        <f t="shared" ref="O9" si="64">O8/O$4</f>
        <v>0.74651810584958223</v>
      </c>
      <c r="P9" s="54">
        <f t="shared" ref="P9" si="65">P8/P$4</f>
        <v>0.7573333333333333</v>
      </c>
      <c r="Q9" s="54">
        <f t="shared" ref="Q9" si="66">Q8/Q$4</f>
        <v>0.82847341337907376</v>
      </c>
      <c r="R9" s="54">
        <f t="shared" ref="R9" si="67">R8/R$4</f>
        <v>0.81208053691275173</v>
      </c>
      <c r="S9" s="54">
        <f t="shared" ref="S9" si="68">S8/S$4</f>
        <v>0.87663551401869155</v>
      </c>
      <c r="T9" s="54">
        <f t="shared" ref="T9" si="69">T8/T$4</f>
        <v>0.90772128060263657</v>
      </c>
      <c r="U9" s="54">
        <f t="shared" ref="U9" si="70">U8/U$4</f>
        <v>0.92156862745098034</v>
      </c>
      <c r="V9" s="54">
        <f t="shared" ref="V9" si="71">V8/V$4</f>
        <v>0.91438979963570133</v>
      </c>
      <c r="W9" s="54">
        <f t="shared" ref="W9" si="72">W8/W$4</f>
        <v>0.93686006825938561</v>
      </c>
      <c r="X9" s="54">
        <f t="shared" ref="X9" si="73">X8/X$4</f>
        <v>0.97135740971357409</v>
      </c>
      <c r="Y9" s="54">
        <f t="shared" ref="Y9" si="74">Y8/Y$4</f>
        <v>0.98295454545454541</v>
      </c>
      <c r="Z9" s="54">
        <f t="shared" ref="Z9" si="75">Z8/Z$4</f>
        <v>0.78393351800554012</v>
      </c>
      <c r="AA9" s="54">
        <f t="shared" ref="AA9" si="76">AA8/AA$4</f>
        <v>1</v>
      </c>
      <c r="AB9" s="54">
        <f t="shared" ref="AB9" si="77">AB8/AB$4</f>
        <v>1</v>
      </c>
      <c r="AC9" s="54">
        <f t="shared" ref="AC9" si="78">AC8/AC$4</f>
        <v>1</v>
      </c>
      <c r="AD9" s="54">
        <f t="shared" ref="AD9" si="79">AD8/AD$4</f>
        <v>1</v>
      </c>
      <c r="AE9" s="54">
        <f t="shared" ref="AE9" si="80">AE8/AE$4</f>
        <v>1</v>
      </c>
      <c r="AF9" s="54">
        <f t="shared" ref="AF9" si="81">AF8/AF$4</f>
        <v>1</v>
      </c>
      <c r="AG9" s="54">
        <f t="shared" ref="AG9" si="82">AG8/AG$4</f>
        <v>1</v>
      </c>
      <c r="AH9" s="54">
        <f t="shared" ref="AH9" si="83">AH8/AH$4</f>
        <v>1</v>
      </c>
      <c r="AI9" s="54">
        <f t="shared" ref="AI9" si="84">AI8/AI$4</f>
        <v>1</v>
      </c>
      <c r="AJ9" s="54">
        <f t="shared" ref="AJ9" si="85">AJ8/AJ$4</f>
        <v>1</v>
      </c>
      <c r="AK9" s="54">
        <f t="shared" ref="AK9" si="86">AK8/AK$4</f>
        <v>1</v>
      </c>
      <c r="AL9" s="54">
        <f t="shared" ref="AL9" si="87">AL8/AL$4</f>
        <v>0.96845027763755676</v>
      </c>
      <c r="AM9" s="54">
        <f t="shared" ref="AM9" si="88">AM8/AM$4</f>
        <v>0.96238410596026491</v>
      </c>
      <c r="AN9" s="54">
        <f t="shared" ref="AN9" si="89">AN8/AN$4</f>
        <v>0.96082698585418935</v>
      </c>
      <c r="AO9" s="54">
        <f t="shared" ref="AO9" si="90">AO8/AO$4</f>
        <v>0.96675312426314552</v>
      </c>
      <c r="AP9" s="54">
        <f t="shared" ref="AP9" si="91">AP8/AP$4</f>
        <v>0.97266265718972111</v>
      </c>
      <c r="AQ9" s="54">
        <f t="shared" ref="AQ9" si="92">AQ8/AQ$4</f>
        <v>0.96759809750297265</v>
      </c>
      <c r="AR9" s="54">
        <f t="shared" ref="AR9" si="93">AR8/AR$4</f>
        <v>0.95126353790613716</v>
      </c>
      <c r="AS9" s="54">
        <f t="shared" ref="AS9" si="94">AS8/AS$4</f>
        <v>0.95745122457451226</v>
      </c>
      <c r="AT9" s="54">
        <f t="shared" ref="AT9" si="95">AT8/AT$4</f>
        <v>0.96586027583088396</v>
      </c>
      <c r="AU9" s="54">
        <f t="shared" ref="AU9" si="96">AU8/AU$4</f>
        <v>0.97402323125659984</v>
      </c>
      <c r="AV9" s="54">
        <f t="shared" ref="AV9" si="97">AV8/AV$4</f>
        <v>0.94916373239436624</v>
      </c>
      <c r="AW9" s="54">
        <f t="shared" ref="AW9" si="98">AW8/AW$4</f>
        <v>0.96896427282569475</v>
      </c>
      <c r="AX9" s="54">
        <f t="shared" ref="AX9" si="99">AX8/AX$4</f>
        <v>0.95800288392213406</v>
      </c>
      <c r="AY9" s="54">
        <f t="shared" ref="AY9" si="100">AY8/AY$4</f>
        <v>0.97173099264231311</v>
      </c>
      <c r="AZ9" s="54">
        <f t="shared" ref="AZ9" si="101">AZ8/AZ$4</f>
        <v>0.98287455347762132</v>
      </c>
      <c r="BA9" s="54">
        <f t="shared" ref="BA9" si="102">BA8/BA$4</f>
        <v>0.97452022118616499</v>
      </c>
      <c r="BB9" s="54">
        <f t="shared" ref="BB9" si="103">BB8/BB$4</f>
        <v>0.96274869479328351</v>
      </c>
      <c r="BC9" s="54">
        <f t="shared" ref="BC9" si="104">BC8/BC$4</f>
        <v>0.96537614101353475</v>
      </c>
      <c r="BD9" s="54">
        <f t="shared" ref="BD9" si="105">BD8/BD$4</f>
        <v>0.96052047907733251</v>
      </c>
      <c r="BE9" s="54">
        <f t="shared" ref="BE9" si="106">BE8/BE$4</f>
        <v>0.9611343208001013</v>
      </c>
      <c r="BF9" s="54">
        <f t="shared" ref="BF9" si="107">BF8/BF$4</f>
        <v>0.95309009679821299</v>
      </c>
      <c r="BG9" s="54">
        <f t="shared" ref="BG9" si="108">BG8/BG$4</f>
        <v>0.96470727101038711</v>
      </c>
      <c r="BH9" s="54">
        <f t="shared" ref="BH9" si="109">BH8/BH$4</f>
        <v>0.89741360573788309</v>
      </c>
      <c r="BI9" s="54">
        <f t="shared" ref="BI9" si="110">BI8/BI$4</f>
        <v>0.97229711512537076</v>
      </c>
      <c r="BJ9" s="54">
        <f t="shared" ref="BJ9" si="111">BJ8/BJ$4</f>
        <v>0.94515045281916443</v>
      </c>
      <c r="BK9" s="54">
        <f t="shared" ref="BK9:BL9" si="112">BK8/BK$4</f>
        <v>0.97213731483658594</v>
      </c>
      <c r="BL9" s="54">
        <f t="shared" si="112"/>
        <v>0.97186951584597914</v>
      </c>
      <c r="BM9" s="54">
        <f t="shared" ref="BM9" si="113">BM8/BM$4</f>
        <v>0.96593937751276149</v>
      </c>
      <c r="BN9" s="43">
        <v>0.97</v>
      </c>
      <c r="BO9" s="43">
        <v>0.97</v>
      </c>
      <c r="BP9" s="43">
        <v>0.97</v>
      </c>
      <c r="BQ9" s="43">
        <v>0.97</v>
      </c>
      <c r="BR9" s="43">
        <v>0.97</v>
      </c>
      <c r="BS9" s="43">
        <v>0.97</v>
      </c>
      <c r="BT9" s="43">
        <v>0.97</v>
      </c>
      <c r="BU9" s="43">
        <v>0.97</v>
      </c>
      <c r="BV9" s="43">
        <v>0.97</v>
      </c>
      <c r="BW9" s="43">
        <v>0.97</v>
      </c>
      <c r="BX9" s="43">
        <v>0.97</v>
      </c>
      <c r="BY9" s="43">
        <v>0.97</v>
      </c>
      <c r="BZ9" s="43">
        <v>0.97</v>
      </c>
      <c r="CA9" s="43">
        <v>0.97</v>
      </c>
      <c r="CB9" s="43">
        <v>0.97</v>
      </c>
      <c r="CC9" s="43">
        <v>0.97</v>
      </c>
      <c r="CD9" s="43">
        <v>0.97</v>
      </c>
      <c r="CE9" s="43">
        <v>0.97</v>
      </c>
      <c r="CF9" s="43">
        <v>0.97</v>
      </c>
      <c r="CG9" s="43">
        <v>0.97</v>
      </c>
      <c r="CH9" s="43">
        <v>0.97</v>
      </c>
      <c r="CI9" s="43">
        <v>0.97</v>
      </c>
      <c r="CJ9" s="43">
        <v>0.97</v>
      </c>
      <c r="CK9" s="43">
        <v>0.97</v>
      </c>
      <c r="CL9" s="43"/>
      <c r="CM9" s="365"/>
      <c r="CN9" s="90">
        <f t="shared" ref="CN9:CO9" si="114">CN8/CN$4</f>
        <v>0.77001270648030495</v>
      </c>
      <c r="CO9" s="90">
        <f t="shared" si="114"/>
        <v>0.77139287945034352</v>
      </c>
      <c r="CP9" s="90">
        <f t="shared" ref="CP9" si="115">CP8/CP$4</f>
        <v>0.77695379349686255</v>
      </c>
      <c r="CQ9" s="90">
        <f t="shared" ref="CQ9" si="116">CQ8/CQ$4</f>
        <v>0.88283510125361619</v>
      </c>
      <c r="CR9" s="90">
        <f t="shared" ref="CR9" si="117">CR8/CR$4</f>
        <v>0.95495836487509467</v>
      </c>
      <c r="CS9" s="90">
        <f t="shared" ref="CS9" si="118">CS8/CS$4</f>
        <v>0.93504059962523423</v>
      </c>
      <c r="CT9" s="90">
        <f t="shared" ref="CT9" si="119">CT8/CT$4</f>
        <v>1</v>
      </c>
      <c r="CU9" s="90">
        <f t="shared" ref="CU9" si="120">CU8/CU$4</f>
        <v>1</v>
      </c>
      <c r="CV9" s="90">
        <f t="shared" ref="CV9" si="121">CV8/CV$4</f>
        <v>0.9647374472978153</v>
      </c>
      <c r="CW9" s="90">
        <f t="shared" ref="CW9" si="122">CW8/CW$4</f>
        <v>0.96163634050133606</v>
      </c>
      <c r="CX9" s="90">
        <f t="shared" ref="CX9" si="123">CX8/CX$4</f>
        <v>0.96482020369985455</v>
      </c>
      <c r="CY9" s="90">
        <f t="shared" ref="CY9" si="124">CY8/CY$4</f>
        <v>0.97346734923211387</v>
      </c>
      <c r="CZ9" s="90">
        <f t="shared" ref="CZ9" si="125">CZ8/CZ$4</f>
        <v>0.9623527737252251</v>
      </c>
      <c r="DA9" s="90">
        <f t="shared" ref="DA9" si="126">DA8/DA$4</f>
        <v>0.94980242192479292</v>
      </c>
      <c r="DB9" s="90">
        <f t="shared" ref="DB9" si="127">DB8/DB$4</f>
        <v>0.96504881257356501</v>
      </c>
      <c r="DC9" s="90">
        <f t="shared" ref="DC9" si="128">DC8/DC$4</f>
        <v>0.96999999999999986</v>
      </c>
      <c r="DD9" s="90">
        <f t="shared" ref="DD9" si="129">DD8/DD$4</f>
        <v>0.97</v>
      </c>
      <c r="DE9" s="90">
        <f t="shared" ref="DE9" si="130">DE8/DE$4</f>
        <v>0.97</v>
      </c>
      <c r="DF9" s="90">
        <f t="shared" ref="DF9" si="131">DF8/DF$4</f>
        <v>0.97000000000000008</v>
      </c>
      <c r="DG9" s="90">
        <f>DG8/DG$4</f>
        <v>0.97000000000000008</v>
      </c>
      <c r="DH9" s="90">
        <f>DH8/DH$4</f>
        <v>0.97</v>
      </c>
    </row>
    <row r="10" spans="1:113" ht="12" hidden="1" outlineLevel="1" x14ac:dyDescent="0.3">
      <c r="A10" s="6" t="s">
        <v>430</v>
      </c>
      <c r="B10" s="315"/>
      <c r="C10" s="315"/>
      <c r="D10" s="315"/>
      <c r="E10" s="315"/>
      <c r="F10" s="54">
        <f>F8/F$2</f>
        <v>-0.20923076923076922</v>
      </c>
      <c r="G10" s="54">
        <f t="shared" ref="G10:J10" si="132">G8/G$2</f>
        <v>-0.14755197853789404</v>
      </c>
      <c r="H10" s="54">
        <f t="shared" si="132"/>
        <v>-0.14255765199161424</v>
      </c>
      <c r="I10" s="54">
        <f t="shared" si="132"/>
        <v>-0.16357206012378425</v>
      </c>
      <c r="J10" s="54">
        <f t="shared" si="132"/>
        <v>-0.42824730572887126</v>
      </c>
      <c r="K10" s="54">
        <f t="shared" ref="K10:BV10" si="133">K8/K$2</f>
        <v>-0.34889948822443106</v>
      </c>
      <c r="L10" s="54">
        <f t="shared" si="133"/>
        <v>-0.13548546581646234</v>
      </c>
      <c r="M10" s="54">
        <f t="shared" si="133"/>
        <v>-0.12492113564668769</v>
      </c>
      <c r="N10" s="54">
        <f t="shared" si="133"/>
        <v>-0.22427983539094651</v>
      </c>
      <c r="O10" s="54">
        <f t="shared" si="133"/>
        <v>-0.14782129067843353</v>
      </c>
      <c r="P10" s="54">
        <f t="shared" si="133"/>
        <v>-0.14087301587301587</v>
      </c>
      <c r="Q10" s="54">
        <f t="shared" si="133"/>
        <v>-0.18684719535783365</v>
      </c>
      <c r="R10" s="54">
        <f t="shared" si="133"/>
        <v>-0.14508393285371701</v>
      </c>
      <c r="S10" s="54">
        <f t="shared" si="133"/>
        <v>-0.1611683848797251</v>
      </c>
      <c r="T10" s="54">
        <f t="shared" si="133"/>
        <v>-0.15048392132375898</v>
      </c>
      <c r="U10" s="54">
        <f t="shared" si="133"/>
        <v>-0.13425084393663983</v>
      </c>
      <c r="V10" s="54">
        <f t="shared" si="133"/>
        <v>-0.14168783516793679</v>
      </c>
      <c r="W10" s="54">
        <f t="shared" si="133"/>
        <v>-0.13582384957941612</v>
      </c>
      <c r="X10" s="54">
        <f t="shared" si="133"/>
        <v>-0.17329482337258387</v>
      </c>
      <c r="Y10" s="54">
        <f t="shared" si="133"/>
        <v>-0.1184728642355761</v>
      </c>
      <c r="Z10" s="54">
        <f t="shared" si="133"/>
        <v>-0.2103307320698625</v>
      </c>
      <c r="AA10" s="54">
        <f t="shared" si="133"/>
        <v>-0.15459912989434432</v>
      </c>
      <c r="AB10" s="54">
        <f t="shared" si="133"/>
        <v>-0.15618314077877621</v>
      </c>
      <c r="AC10" s="54">
        <f t="shared" si="133"/>
        <v>-0.14405721421273698</v>
      </c>
      <c r="AD10" s="54">
        <f t="shared" si="133"/>
        <v>-0.15824203187250996</v>
      </c>
      <c r="AE10" s="54">
        <f t="shared" si="133"/>
        <v>-0.15491900010728463</v>
      </c>
      <c r="AF10" s="54">
        <f t="shared" si="133"/>
        <v>-0.16992641363284275</v>
      </c>
      <c r="AG10" s="54">
        <f t="shared" si="133"/>
        <v>-0.17437557816836263</v>
      </c>
      <c r="AH10" s="54">
        <f t="shared" si="133"/>
        <v>-0.23499916429884674</v>
      </c>
      <c r="AI10" s="54">
        <f t="shared" si="133"/>
        <v>-0.2614314866601164</v>
      </c>
      <c r="AJ10" s="54">
        <f t="shared" si="133"/>
        <v>-0.24353463976105486</v>
      </c>
      <c r="AK10" s="54">
        <f t="shared" si="133"/>
        <v>-0.25812936029324818</v>
      </c>
      <c r="AL10" s="54">
        <f t="shared" si="133"/>
        <v>-0.25449359952245143</v>
      </c>
      <c r="AM10" s="54">
        <f t="shared" si="133"/>
        <v>-0.21515501465754641</v>
      </c>
      <c r="AN10" s="54">
        <f t="shared" si="133"/>
        <v>-0.20009064128710627</v>
      </c>
      <c r="AO10" s="54">
        <f t="shared" si="133"/>
        <v>-0.19447870221041647</v>
      </c>
      <c r="AP10" s="54">
        <f t="shared" si="133"/>
        <v>-0.20059762079269325</v>
      </c>
      <c r="AQ10" s="54">
        <f t="shared" si="133"/>
        <v>-0.17418526248193933</v>
      </c>
      <c r="AR10" s="54">
        <f t="shared" si="133"/>
        <v>-0.17182114578481603</v>
      </c>
      <c r="AS10" s="54">
        <f t="shared" si="133"/>
        <v>-0.16432744371615846</v>
      </c>
      <c r="AT10" s="54">
        <f t="shared" si="133"/>
        <v>-0.16323411409575483</v>
      </c>
      <c r="AU10" s="54">
        <f t="shared" si="133"/>
        <v>-0.15861333700175395</v>
      </c>
      <c r="AV10" s="54">
        <f t="shared" si="133"/>
        <v>-0.14867287142364702</v>
      </c>
      <c r="AW10" s="54">
        <f t="shared" si="133"/>
        <v>-0.15948442279706573</v>
      </c>
      <c r="AX10" s="54">
        <f t="shared" si="133"/>
        <v>-0.19044718360326787</v>
      </c>
      <c r="AY10" s="54">
        <f t="shared" si="133"/>
        <v>-0.26118936923183678</v>
      </c>
      <c r="AZ10" s="54">
        <f t="shared" si="133"/>
        <v>-0.33755502634047774</v>
      </c>
      <c r="BA10" s="54">
        <f t="shared" si="133"/>
        <v>-0.27943416757344941</v>
      </c>
      <c r="BB10" s="54">
        <f t="shared" si="133"/>
        <v>-0.23819165648455229</v>
      </c>
      <c r="BC10" s="54">
        <f t="shared" si="133"/>
        <v>-0.19169349042157569</v>
      </c>
      <c r="BD10" s="54">
        <f t="shared" si="133"/>
        <v>-0.19024190241902419</v>
      </c>
      <c r="BE10" s="54">
        <f t="shared" si="133"/>
        <v>-0.18927476253396824</v>
      </c>
      <c r="BF10" s="54">
        <f t="shared" si="133"/>
        <v>-0.17555890824303935</v>
      </c>
      <c r="BG10" s="54">
        <f t="shared" si="133"/>
        <v>-0.20918328171789818</v>
      </c>
      <c r="BH10" s="54">
        <f t="shared" si="133"/>
        <v>-0.2034541378205918</v>
      </c>
      <c r="BI10" s="54">
        <f t="shared" si="133"/>
        <v>-0.29812958561537667</v>
      </c>
      <c r="BJ10" s="54">
        <f t="shared" si="133"/>
        <v>-0.30583258496006049</v>
      </c>
      <c r="BK10" s="54">
        <f t="shared" si="133"/>
        <v>-0.34805118275949154</v>
      </c>
      <c r="BL10" s="54">
        <f t="shared" ref="BL10:BM10" si="134">BL8/BL$2</f>
        <v>-0.36745248038718237</v>
      </c>
      <c r="BM10" s="54">
        <f t="shared" si="134"/>
        <v>-0.35702001903394387</v>
      </c>
      <c r="BN10" s="54">
        <f t="shared" si="133"/>
        <v>-0.57009410181539555</v>
      </c>
      <c r="BO10" s="54">
        <f t="shared" si="133"/>
        <v>-0.54547436042177122</v>
      </c>
      <c r="BP10" s="54">
        <f t="shared" si="133"/>
        <v>-0.50867890268478966</v>
      </c>
      <c r="BQ10" s="54">
        <f t="shared" si="133"/>
        <v>-0.43881915835990232</v>
      </c>
      <c r="BR10" s="54">
        <f t="shared" si="133"/>
        <v>-0.57438420223312625</v>
      </c>
      <c r="BS10" s="54">
        <f t="shared" si="133"/>
        <v>-0.5495764615551032</v>
      </c>
      <c r="BT10" s="54">
        <f t="shared" si="133"/>
        <v>-0.51248454971006674</v>
      </c>
      <c r="BU10" s="54">
        <f t="shared" si="133"/>
        <v>-0.44204731944574321</v>
      </c>
      <c r="BV10" s="54">
        <f t="shared" si="133"/>
        <v>-0.57203512100411003</v>
      </c>
      <c r="BW10" s="54">
        <f t="shared" ref="BW10:CG10" si="135">BW8/BW$2</f>
        <v>-0.54731745278426136</v>
      </c>
      <c r="BX10" s="54">
        <f t="shared" si="135"/>
        <v>-0.51035724590647269</v>
      </c>
      <c r="BY10" s="54">
        <f t="shared" si="135"/>
        <v>-0.44011471214512099</v>
      </c>
      <c r="BZ10" s="54">
        <f t="shared" si="135"/>
        <v>-0.55690931361319629</v>
      </c>
      <c r="CA10" s="54">
        <f t="shared" si="135"/>
        <v>-0.53284502622617036</v>
      </c>
      <c r="CB10" s="54">
        <f t="shared" si="135"/>
        <v>-0.4968622857004108</v>
      </c>
      <c r="CC10" s="54">
        <f t="shared" si="135"/>
        <v>-0.42839820632145059</v>
      </c>
      <c r="CD10" s="54">
        <f t="shared" si="135"/>
        <v>-0.5419474883610621</v>
      </c>
      <c r="CE10" s="54">
        <f t="shared" si="135"/>
        <v>-0.51852814490662147</v>
      </c>
      <c r="CF10" s="54">
        <f t="shared" si="135"/>
        <v>-0.48350742456225121</v>
      </c>
      <c r="CG10" s="54">
        <f t="shared" si="135"/>
        <v>-0.41683713850518866</v>
      </c>
      <c r="CH10" s="54">
        <f t="shared" ref="CH10:CK10" si="136">CH8/CH$2</f>
        <v>-0.52511362671442341</v>
      </c>
      <c r="CI10" s="54">
        <f t="shared" si="136"/>
        <v>-0.50241771877290009</v>
      </c>
      <c r="CJ10" s="54">
        <f t="shared" si="136"/>
        <v>-0.46847700279701143</v>
      </c>
      <c r="CK10" s="54">
        <f t="shared" si="136"/>
        <v>-0.40385938560084134</v>
      </c>
      <c r="CL10" s="193"/>
      <c r="CM10" s="365"/>
      <c r="CN10" s="90">
        <f t="shared" ref="CN10:CO10" si="137">CN8/CN$2</f>
        <v>-0.16330490318929625</v>
      </c>
      <c r="CO10" s="90">
        <f t="shared" si="137"/>
        <v>-0.24269698250027022</v>
      </c>
      <c r="CP10" s="90">
        <f t="shared" ref="CP10:DF10" si="138">CP8/CP$2</f>
        <v>-0.17301829268292682</v>
      </c>
      <c r="CQ10" s="90">
        <f t="shared" si="138"/>
        <v>-0.14687951227338361</v>
      </c>
      <c r="CR10" s="90">
        <f t="shared" si="138"/>
        <v>-0.14073743515367881</v>
      </c>
      <c r="CS10" s="90">
        <f t="shared" si="138"/>
        <v>-0.16249366813807078</v>
      </c>
      <c r="CT10" s="90">
        <f t="shared" si="138"/>
        <v>-0.16559663493469118</v>
      </c>
      <c r="CU10" s="90">
        <f t="shared" si="138"/>
        <v>-0.25036713349331996</v>
      </c>
      <c r="CV10" s="90">
        <f t="shared" si="138"/>
        <v>-0.2136173643674015</v>
      </c>
      <c r="CW10" s="90">
        <f t="shared" si="138"/>
        <v>-0.17582532629178979</v>
      </c>
      <c r="CX10" s="90">
        <f t="shared" si="138"/>
        <v>-0.15744218979216307</v>
      </c>
      <c r="CY10" s="90">
        <f t="shared" si="138"/>
        <v>-0.26744076357742541</v>
      </c>
      <c r="CZ10" s="90">
        <f t="shared" si="138"/>
        <v>-0.20048035225832278</v>
      </c>
      <c r="DA10" s="90">
        <f t="shared" si="138"/>
        <v>-0.22648024316109422</v>
      </c>
      <c r="DB10" s="90">
        <f t="shared" si="138"/>
        <v>-0.34678177792152864</v>
      </c>
      <c r="DC10" s="90">
        <f t="shared" si="138"/>
        <v>-0.51057742772431536</v>
      </c>
      <c r="DD10" s="90">
        <f t="shared" si="138"/>
        <v>-0.51438826310403096</v>
      </c>
      <c r="DE10" s="90">
        <f t="shared" si="138"/>
        <v>-0.51223172605822143</v>
      </c>
      <c r="DF10" s="90">
        <f t="shared" si="138"/>
        <v>-0.49866031888071044</v>
      </c>
      <c r="DG10" s="90">
        <f>DG8/DG$2</f>
        <v>-0.48524385569410489</v>
      </c>
      <c r="DH10" s="90">
        <f>DH8/DH$2</f>
        <v>-0.47015723562941042</v>
      </c>
    </row>
    <row r="11" spans="1:113" ht="12" hidden="1" outlineLevel="1" x14ac:dyDescent="0.3">
      <c r="A11" s="6" t="s">
        <v>2</v>
      </c>
      <c r="B11" s="315"/>
      <c r="C11" s="315"/>
      <c r="D11" s="315"/>
      <c r="E11" s="315"/>
      <c r="F11" s="54" t="s">
        <v>65</v>
      </c>
      <c r="G11" s="54" t="s">
        <v>65</v>
      </c>
      <c r="H11" s="54" t="s">
        <v>65</v>
      </c>
      <c r="I11" s="54" t="s">
        <v>65</v>
      </c>
      <c r="J11" s="16">
        <f>IF(AND(F8&lt;0,J8&gt;0),"n/a",J8/F8-1)</f>
        <v>1.9607843137254903</v>
      </c>
      <c r="K11" s="16">
        <f t="shared" ref="K11:BV11" si="139">IF(AND(G8&lt;0,K8&gt;0),"n/a",K8/G8-1)</f>
        <v>2.1287878787878789</v>
      </c>
      <c r="L11" s="16">
        <f t="shared" si="139"/>
        <v>0.25735294117647056</v>
      </c>
      <c r="M11" s="16">
        <f t="shared" si="139"/>
        <v>7.0270270270270219E-2</v>
      </c>
      <c r="N11" s="16">
        <f t="shared" si="139"/>
        <v>-0.27814569536423839</v>
      </c>
      <c r="O11" s="16">
        <f t="shared" si="139"/>
        <v>-0.35108958837772397</v>
      </c>
      <c r="P11" s="16">
        <f t="shared" si="139"/>
        <v>0.66081871345029231</v>
      </c>
      <c r="Q11" s="16">
        <f t="shared" si="139"/>
        <v>1.4393939393939394</v>
      </c>
      <c r="R11" s="16">
        <f t="shared" si="139"/>
        <v>0.11009174311926606</v>
      </c>
      <c r="S11" s="16">
        <f t="shared" si="139"/>
        <v>0.75</v>
      </c>
      <c r="T11" s="16">
        <f t="shared" si="139"/>
        <v>0.69718309859154926</v>
      </c>
      <c r="U11" s="16">
        <f t="shared" si="139"/>
        <v>7.0393374741200887E-2</v>
      </c>
      <c r="V11" s="16">
        <f t="shared" si="139"/>
        <v>0.38292011019283745</v>
      </c>
      <c r="W11" s="16">
        <f t="shared" si="139"/>
        <v>0.17057569296375275</v>
      </c>
      <c r="X11" s="16">
        <f t="shared" si="139"/>
        <v>0.61825726141078841</v>
      </c>
      <c r="Y11" s="16">
        <f t="shared" si="139"/>
        <v>0.33849129593810434</v>
      </c>
      <c r="Z11" s="16">
        <f t="shared" si="139"/>
        <v>1.2549800796812751</v>
      </c>
      <c r="AA11" s="16">
        <f t="shared" si="139"/>
        <v>0.81238615664845182</v>
      </c>
      <c r="AB11" s="16">
        <f t="shared" si="139"/>
        <v>0.40384615384615374</v>
      </c>
      <c r="AC11" s="16">
        <f t="shared" si="139"/>
        <v>0.83381502890173409</v>
      </c>
      <c r="AD11" s="16">
        <f t="shared" si="139"/>
        <v>0.12279151943462896</v>
      </c>
      <c r="AE11" s="16">
        <f t="shared" si="139"/>
        <v>0.45125628140703511</v>
      </c>
      <c r="AF11" s="16">
        <f t="shared" si="139"/>
        <v>0.60273972602739723</v>
      </c>
      <c r="AG11" s="16">
        <f t="shared" si="139"/>
        <v>0.78250591016548454</v>
      </c>
      <c r="AH11" s="16">
        <f t="shared" si="139"/>
        <v>1.2124311565696302</v>
      </c>
      <c r="AI11" s="16">
        <f t="shared" si="139"/>
        <v>1.3954293628808863</v>
      </c>
      <c r="AJ11" s="16">
        <f t="shared" si="139"/>
        <v>0.90484330484330489</v>
      </c>
      <c r="AK11" s="16">
        <f t="shared" si="139"/>
        <v>0.93015030946065425</v>
      </c>
      <c r="AL11" s="16">
        <f t="shared" si="139"/>
        <v>0.36450924608819335</v>
      </c>
      <c r="AM11" s="16">
        <f t="shared" si="139"/>
        <v>5.0303555941023426E-2</v>
      </c>
      <c r="AN11" s="16">
        <f t="shared" si="139"/>
        <v>5.6536045468142282E-2</v>
      </c>
      <c r="AO11" s="16">
        <f t="shared" si="139"/>
        <v>-6.0925332111772756E-2</v>
      </c>
      <c r="AP11" s="16">
        <f t="shared" si="139"/>
        <v>-7.2713057075840526E-2</v>
      </c>
      <c r="AQ11" s="16">
        <f t="shared" si="139"/>
        <v>-0.10404624277456642</v>
      </c>
      <c r="AR11" s="16">
        <f t="shared" si="139"/>
        <v>4.4450736126840251E-2</v>
      </c>
      <c r="AS11" s="16">
        <f t="shared" si="139"/>
        <v>0.12512195121951208</v>
      </c>
      <c r="AT11" s="16">
        <f t="shared" si="139"/>
        <v>0.20067453625632381</v>
      </c>
      <c r="AU11" s="16">
        <f t="shared" si="139"/>
        <v>0.41689708141321047</v>
      </c>
      <c r="AV11" s="16">
        <f t="shared" si="139"/>
        <v>0.16915153158037399</v>
      </c>
      <c r="AW11" s="16">
        <f t="shared" si="139"/>
        <v>0.16410145241708207</v>
      </c>
      <c r="AX11" s="16">
        <f t="shared" si="139"/>
        <v>0.24414794007490648</v>
      </c>
      <c r="AY11" s="16">
        <f t="shared" si="139"/>
        <v>0.63226366001734613</v>
      </c>
      <c r="AZ11" s="16">
        <f t="shared" si="139"/>
        <v>1.1690238812891258</v>
      </c>
      <c r="BA11" s="16">
        <f t="shared" si="139"/>
        <v>0.67374301675977644</v>
      </c>
      <c r="BB11" s="16">
        <f t="shared" si="139"/>
        <v>0.2837253057384761</v>
      </c>
      <c r="BC11" s="16">
        <f t="shared" si="139"/>
        <v>-0.18517534537725822</v>
      </c>
      <c r="BD11" s="16">
        <f t="shared" si="139"/>
        <v>-0.30561197220737568</v>
      </c>
      <c r="BE11" s="16">
        <f t="shared" si="139"/>
        <v>-0.15531820204717406</v>
      </c>
      <c r="BF11" s="16">
        <f t="shared" si="139"/>
        <v>-6.1996189359519227E-2</v>
      </c>
      <c r="BG11" s="16">
        <f t="shared" si="139"/>
        <v>0.33240952070427121</v>
      </c>
      <c r="BH11" s="16">
        <f t="shared" si="139"/>
        <v>0.27124384236453203</v>
      </c>
      <c r="BI11" s="16">
        <f t="shared" si="139"/>
        <v>0.90002634351949418</v>
      </c>
      <c r="BJ11" s="16">
        <f t="shared" si="139"/>
        <v>1.0220312499999999</v>
      </c>
      <c r="BK11" s="16">
        <f t="shared" si="139"/>
        <v>1.0234919858069254</v>
      </c>
      <c r="BL11" s="16">
        <f t="shared" si="139"/>
        <v>1.2800920319689997</v>
      </c>
      <c r="BM11" s="16">
        <f t="shared" si="139"/>
        <v>0.48235701906412487</v>
      </c>
      <c r="BN11" s="16">
        <f t="shared" si="139"/>
        <v>1.4630999149988404</v>
      </c>
      <c r="BO11" s="16">
        <f t="shared" si="139"/>
        <v>0.94571278268230752</v>
      </c>
      <c r="BP11" s="16">
        <f t="shared" si="139"/>
        <v>0.69672983164267865</v>
      </c>
      <c r="BQ11" s="16">
        <f t="shared" si="139"/>
        <v>0.50630571014357195</v>
      </c>
      <c r="BR11" s="16">
        <f t="shared" si="139"/>
        <v>0.19999999999999996</v>
      </c>
      <c r="BS11" s="16">
        <f t="shared" si="139"/>
        <v>0.19999999999999996</v>
      </c>
      <c r="BT11" s="16">
        <f t="shared" si="139"/>
        <v>0.19999999999999973</v>
      </c>
      <c r="BU11" s="16">
        <f t="shared" si="139"/>
        <v>0.19999999999999996</v>
      </c>
      <c r="BV11" s="16">
        <f t="shared" si="139"/>
        <v>0.14999999999999991</v>
      </c>
      <c r="BW11" s="16">
        <f t="shared" ref="BW11:CG11" si="140">IF(AND(BS8&lt;0,BW8&gt;0),"n/a",BW8/BS8-1)</f>
        <v>0.15000000000000013</v>
      </c>
      <c r="BX11" s="16">
        <f t="shared" si="140"/>
        <v>0.15000000000000013</v>
      </c>
      <c r="BY11" s="16">
        <f t="shared" si="140"/>
        <v>0.14999999999999991</v>
      </c>
      <c r="BZ11" s="16">
        <f t="shared" si="140"/>
        <v>0.10000000000000009</v>
      </c>
      <c r="CA11" s="16">
        <f t="shared" si="140"/>
        <v>0.10000000000000009</v>
      </c>
      <c r="CB11" s="16">
        <f t="shared" si="140"/>
        <v>0.10000000000000009</v>
      </c>
      <c r="CC11" s="16">
        <f t="shared" si="140"/>
        <v>0.10000000000000009</v>
      </c>
      <c r="CD11" s="16">
        <f t="shared" si="140"/>
        <v>8.0000000000000071E-2</v>
      </c>
      <c r="CE11" s="16">
        <f t="shared" si="140"/>
        <v>8.0000000000000293E-2</v>
      </c>
      <c r="CF11" s="16">
        <f t="shared" si="140"/>
        <v>8.0000000000000293E-2</v>
      </c>
      <c r="CG11" s="16">
        <f t="shared" si="140"/>
        <v>8.0000000000000071E-2</v>
      </c>
      <c r="CH11" s="16">
        <f t="shared" ref="CH11" si="141">IF(AND(CD8&lt;0,CH8&gt;0),"n/a",CH8/CD8-1)</f>
        <v>6.0000000000000053E-2</v>
      </c>
      <c r="CI11" s="16">
        <f t="shared" ref="CI11" si="142">IF(AND(CE8&lt;0,CI8&gt;0),"n/a",CI8/CE8-1)</f>
        <v>6.0000000000000053E-2</v>
      </c>
      <c r="CJ11" s="16">
        <f t="shared" ref="CJ11" si="143">IF(AND(CF8&lt;0,CJ8&gt;0),"n/a",CJ8/CF8-1)</f>
        <v>6.0000000000000053E-2</v>
      </c>
      <c r="CK11" s="16">
        <f t="shared" ref="CK11" si="144">IF(AND(CG8&lt;0,CK8&gt;0),"n/a",CK8/CG8-1)</f>
        <v>6.0000000000000053E-2</v>
      </c>
      <c r="CL11" s="34"/>
      <c r="CM11" s="365"/>
      <c r="CN11" s="99" t="s">
        <v>65</v>
      </c>
      <c r="CO11" s="90">
        <f>IF(AND(CN8&lt;0,CO8&gt;0),"n/a",CO8/CN8-1)</f>
        <v>1.0379537953795381</v>
      </c>
      <c r="CP11" s="90">
        <f t="shared" ref="CP11:DG11" si="145">IF(AND(CO8&lt;0,CP8&gt;0),"n/a",CP8/CO8-1)</f>
        <v>0.10283400809716592</v>
      </c>
      <c r="CQ11" s="90">
        <f t="shared" si="145"/>
        <v>0.34434654919236407</v>
      </c>
      <c r="CR11" s="90">
        <f t="shared" si="145"/>
        <v>0.37793555434188963</v>
      </c>
      <c r="CS11" s="90">
        <f t="shared" si="145"/>
        <v>0.78002378121284188</v>
      </c>
      <c r="CT11" s="90">
        <f t="shared" si="145"/>
        <v>0.49899799599198391</v>
      </c>
      <c r="CU11" s="90">
        <f t="shared" si="145"/>
        <v>1.0766488413547237</v>
      </c>
      <c r="CV11" s="90">
        <f t="shared" si="145"/>
        <v>8.0257510729613735E-2</v>
      </c>
      <c r="CW11" s="90">
        <f t="shared" si="145"/>
        <v>8.6081313733288312E-4</v>
      </c>
      <c r="CX11" s="90">
        <f t="shared" si="145"/>
        <v>0.22838240158782663</v>
      </c>
      <c r="CY11" s="90">
        <f t="shared" si="145"/>
        <v>0.67964668497872571</v>
      </c>
      <c r="CZ11" s="90">
        <f t="shared" si="145"/>
        <v>-0.13278394151221706</v>
      </c>
      <c r="DA11" s="90">
        <f t="shared" si="145"/>
        <v>0.37755592530966897</v>
      </c>
      <c r="DB11" s="90">
        <f t="shared" si="145"/>
        <v>0.87059802447927859</v>
      </c>
      <c r="DC11" s="90">
        <f t="shared" si="145"/>
        <v>0.83969572828629224</v>
      </c>
      <c r="DD11" s="90">
        <f t="shared" si="145"/>
        <v>0.19999999999999996</v>
      </c>
      <c r="DE11" s="90">
        <f t="shared" si="145"/>
        <v>0.14999999999999991</v>
      </c>
      <c r="DF11" s="90">
        <f t="shared" si="145"/>
        <v>0.10000000000000009</v>
      </c>
      <c r="DG11" s="90">
        <f t="shared" si="145"/>
        <v>8.0000000000000071E-2</v>
      </c>
      <c r="DH11" s="90">
        <f>IF(AND(DG8&lt;0,DH8&gt;0),"n/a",DH8/DG8-1)</f>
        <v>5.9999999999999831E-2</v>
      </c>
    </row>
    <row r="12" spans="1:113" ht="12" hidden="1" outlineLevel="1" x14ac:dyDescent="0.3">
      <c r="A12" s="3"/>
      <c r="B12" s="54"/>
      <c r="C12" s="54"/>
      <c r="D12" s="54"/>
      <c r="E12" s="54"/>
      <c r="F12" s="54"/>
      <c r="G12" s="54"/>
      <c r="H12" s="54"/>
      <c r="I12" s="54"/>
      <c r="J12" s="54"/>
      <c r="K12" s="54"/>
      <c r="L12" s="54"/>
      <c r="M12" s="54"/>
      <c r="N12" s="54"/>
      <c r="O12" s="54"/>
      <c r="P12" s="54"/>
      <c r="Q12" s="54"/>
      <c r="R12" s="54"/>
      <c r="S12" s="54"/>
      <c r="T12" s="54"/>
      <c r="U12" s="54"/>
      <c r="V12" s="54"/>
      <c r="W12" s="54"/>
      <c r="X12" s="54"/>
      <c r="Y12" s="54"/>
      <c r="Z12" s="54"/>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54"/>
      <c r="BK12" s="54"/>
      <c r="BL12" s="54"/>
      <c r="BM12" s="54"/>
      <c r="BN12" s="43"/>
      <c r="BO12" s="43"/>
      <c r="BP12" s="43"/>
      <c r="BQ12" s="43"/>
      <c r="BR12" s="43"/>
      <c r="BS12" s="43"/>
      <c r="BT12" s="43"/>
      <c r="BU12" s="43"/>
      <c r="BV12" s="43"/>
      <c r="BW12" s="43"/>
      <c r="BX12" s="43"/>
      <c r="BY12" s="43"/>
      <c r="BZ12" s="43"/>
      <c r="CA12" s="43"/>
      <c r="CB12" s="43"/>
      <c r="CC12" s="43"/>
      <c r="CD12" s="43"/>
      <c r="CE12" s="43"/>
      <c r="CF12" s="43"/>
      <c r="CG12" s="43"/>
      <c r="CH12" s="43"/>
      <c r="CI12" s="43"/>
      <c r="CJ12" s="43"/>
      <c r="CK12" s="43"/>
      <c r="CL12" s="43"/>
      <c r="CM12" s="99"/>
      <c r="CN12" s="54"/>
      <c r="CO12" s="90"/>
      <c r="CP12" s="16"/>
      <c r="CQ12" s="90"/>
      <c r="CR12" s="16"/>
      <c r="CS12" s="90"/>
      <c r="CT12" s="16"/>
      <c r="CU12" s="90"/>
      <c r="CV12" s="90"/>
      <c r="CW12" s="90"/>
      <c r="CX12" s="103"/>
      <c r="CY12" s="90"/>
      <c r="CZ12" s="103"/>
      <c r="DA12" s="103"/>
      <c r="DB12" s="34"/>
      <c r="DC12" s="103"/>
      <c r="DD12" s="103"/>
      <c r="DE12" s="103"/>
      <c r="DF12" s="103"/>
      <c r="DG12" s="103"/>
      <c r="DH12" s="103"/>
    </row>
    <row r="13" spans="1:113" ht="12" hidden="1" outlineLevel="1" x14ac:dyDescent="0.3">
      <c r="A13" s="363" t="s">
        <v>431</v>
      </c>
      <c r="B13" s="315"/>
      <c r="C13" s="315"/>
      <c r="D13" s="315"/>
      <c r="E13" s="315"/>
      <c r="F13" s="29">
        <f>'Cash Flow Statement'!F44</f>
        <v>-29</v>
      </c>
      <c r="G13" s="29">
        <f>'Cash Flow Statement'!G44</f>
        <v>-53</v>
      </c>
      <c r="H13" s="29">
        <f>'Cash Flow Statement'!H44</f>
        <v>-46</v>
      </c>
      <c r="I13" s="29">
        <f>'Cash Flow Statement'!I44</f>
        <v>-53</v>
      </c>
      <c r="J13" s="29">
        <f>'Cash Flow Statement'!J44</f>
        <v>-71</v>
      </c>
      <c r="K13" s="29">
        <f>'Cash Flow Statement'!K44</f>
        <v>-72</v>
      </c>
      <c r="L13" s="29">
        <f>'Cash Flow Statement'!L44</f>
        <v>-88</v>
      </c>
      <c r="M13" s="29">
        <f>'Cash Flow Statement'!M44</f>
        <v>-135</v>
      </c>
      <c r="N13" s="29">
        <f>'Cash Flow Statement'!N44</f>
        <v>-109</v>
      </c>
      <c r="O13" s="29">
        <f>'Cash Flow Statement'!O44</f>
        <v>-91</v>
      </c>
      <c r="P13" s="29">
        <f>'Cash Flow Statement'!P44</f>
        <v>-91</v>
      </c>
      <c r="Q13" s="29">
        <f>'Cash Flow Statement'!Q44</f>
        <v>-100</v>
      </c>
      <c r="R13" s="29">
        <f>'Cash Flow Statement'!R44</f>
        <v>-84</v>
      </c>
      <c r="S13" s="29">
        <f>'Cash Flow Statement'!S44</f>
        <v>-66</v>
      </c>
      <c r="T13" s="29">
        <f>'Cash Flow Statement'!T44</f>
        <v>-49</v>
      </c>
      <c r="U13" s="29">
        <f>'Cash Flow Statement'!U44</f>
        <v>-44</v>
      </c>
      <c r="V13" s="29">
        <f>'Cash Flow Statement'!V44</f>
        <v>-47</v>
      </c>
      <c r="W13" s="29">
        <f>'Cash Flow Statement'!W44</f>
        <v>-37</v>
      </c>
      <c r="X13" s="29">
        <f>'Cash Flow Statement'!X44</f>
        <v>-23</v>
      </c>
      <c r="Y13" s="29">
        <f>'Cash Flow Statement'!Y44</f>
        <v>-12</v>
      </c>
      <c r="Z13" s="29">
        <f>'Cash Flow Statement'!Z44</f>
        <v>-312</v>
      </c>
      <c r="AA13" s="29">
        <f>'Cash Flow Statement'!AA44</f>
        <v>0</v>
      </c>
      <c r="AB13" s="29">
        <f>'Cash Flow Statement'!AB44</f>
        <v>0</v>
      </c>
      <c r="AC13" s="29">
        <f>'Cash Flow Statement'!AC44</f>
        <v>0</v>
      </c>
      <c r="AD13" s="29">
        <f>'Cash Flow Statement'!AD44</f>
        <v>0</v>
      </c>
      <c r="AE13" s="29">
        <f>'Cash Flow Statement'!AE44</f>
        <v>0</v>
      </c>
      <c r="AF13" s="29">
        <f>'Cash Flow Statement'!AF44</f>
        <v>0</v>
      </c>
      <c r="AG13" s="29">
        <f>'Cash Flow Statement'!AG44</f>
        <v>0</v>
      </c>
      <c r="AH13" s="29">
        <f>'Cash Flow Statement'!AH44</f>
        <v>0</v>
      </c>
      <c r="AI13" s="29">
        <f>'Cash Flow Statement'!AI44</f>
        <v>0</v>
      </c>
      <c r="AJ13" s="29">
        <f>'Cash Flow Statement'!AJ44</f>
        <v>0</v>
      </c>
      <c r="AK13" s="29">
        <f>'Cash Flow Statement'!AK44</f>
        <v>0</v>
      </c>
      <c r="AL13" s="29">
        <f>'Cash Flow Statement'!AL44</f>
        <v>-125</v>
      </c>
      <c r="AM13" s="29">
        <f>'Cash Flow Statement'!AM44</f>
        <v>-142</v>
      </c>
      <c r="AN13" s="29">
        <f>'Cash Flow Statement'!AN44</f>
        <v>-144</v>
      </c>
      <c r="AO13" s="29">
        <f>'Cash Flow Statement'!AO44</f>
        <v>-141</v>
      </c>
      <c r="AP13" s="29">
        <f>'Cash Flow Statement'!AP44</f>
        <v>-100</v>
      </c>
      <c r="AQ13" s="29">
        <f>'Cash Flow Statement'!AQ44</f>
        <v>-109</v>
      </c>
      <c r="AR13" s="29">
        <f>'Cash Flow Statement'!AR44</f>
        <v>-189</v>
      </c>
      <c r="AS13" s="29">
        <f>'Cash Flow Statement'!AS44</f>
        <v>-205</v>
      </c>
      <c r="AT13" s="29">
        <f>'Cash Flow Statement'!AT44</f>
        <v>-151</v>
      </c>
      <c r="AU13" s="29">
        <f>'Cash Flow Statement'!AU44</f>
        <v>-123</v>
      </c>
      <c r="AV13" s="29">
        <f>'Cash Flow Statement'!AV44</f>
        <v>-231</v>
      </c>
      <c r="AW13" s="29">
        <f>'Cash Flow Statement'!AW44</f>
        <v>-172</v>
      </c>
      <c r="AX13" s="29">
        <f>'Cash Flow Statement'!AX44</f>
        <v>-233</v>
      </c>
      <c r="AY13" s="29">
        <f>'Cash Flow Statement'!AY44</f>
        <v>-219</v>
      </c>
      <c r="AZ13" s="29">
        <f>'Cash Flow Statement'!AZ44</f>
        <v>-163</v>
      </c>
      <c r="BA13" s="29">
        <f>'Cash Flow Statement'!BA44</f>
        <v>-235</v>
      </c>
      <c r="BB13" s="29">
        <f>'Cash Flow Statement'!BB44</f>
        <v>-264</v>
      </c>
      <c r="BC13" s="29">
        <f>'Cash Flow Statement'!BC44</f>
        <v>-220</v>
      </c>
      <c r="BD13" s="29">
        <f>'Cash Flow Statement'!BD44</f>
        <v>-267</v>
      </c>
      <c r="BE13" s="29">
        <f>'Cash Flow Statement'!BE44</f>
        <v>-307</v>
      </c>
      <c r="BF13" s="29">
        <f>'Cash Flow Statement'!BF44</f>
        <v>-315</v>
      </c>
      <c r="BG13" s="29">
        <f>'Cash Flow Statement'!BG44</f>
        <v>-299</v>
      </c>
      <c r="BH13" s="29">
        <f>'Cash Flow Statement'!BH44</f>
        <v>-944</v>
      </c>
      <c r="BI13" s="29">
        <f>'Cash Flow Statement'!BI44</f>
        <v>-411</v>
      </c>
      <c r="BJ13" s="29">
        <f>'Cash Flow Statement'!BJ44</f>
        <v>-751</v>
      </c>
      <c r="BK13" s="29">
        <f>'Cash Flow Statement'!BK44</f>
        <v>-474</v>
      </c>
      <c r="BL13" s="29">
        <f>'Cash Flow Statement'!BL44</f>
        <v>-545</v>
      </c>
      <c r="BM13" s="29">
        <f>'Cash Flow Statement'!BM44</f>
        <v>-754</v>
      </c>
      <c r="BN13" s="29">
        <f t="shared" ref="BN13:CG13" si="146">BN4-BN8</f>
        <v>-985.82400000000052</v>
      </c>
      <c r="BO13" s="29">
        <f t="shared" si="146"/>
        <v>-995.20200000000114</v>
      </c>
      <c r="BP13" s="29">
        <f t="shared" si="146"/>
        <v>-988.07400000000052</v>
      </c>
      <c r="BQ13" s="29">
        <f t="shared" si="146"/>
        <v>-996.16500000000087</v>
      </c>
      <c r="BR13" s="29">
        <f t="shared" si="146"/>
        <v>-1182.9887999999992</v>
      </c>
      <c r="BS13" s="29">
        <f t="shared" si="146"/>
        <v>-1194.2424000000028</v>
      </c>
      <c r="BT13" s="29">
        <f t="shared" si="146"/>
        <v>-1185.6888000000035</v>
      </c>
      <c r="BU13" s="29">
        <f t="shared" si="146"/>
        <v>-1195.398000000001</v>
      </c>
      <c r="BV13" s="29">
        <f t="shared" si="146"/>
        <v>-1360.4371200000023</v>
      </c>
      <c r="BW13" s="29">
        <f t="shared" si="146"/>
        <v>-1373.3787599999996</v>
      </c>
      <c r="BX13" s="29">
        <f t="shared" si="146"/>
        <v>-1363.5421199999982</v>
      </c>
      <c r="BY13" s="29">
        <f t="shared" si="146"/>
        <v>-1374.707699999999</v>
      </c>
      <c r="BZ13" s="29">
        <f t="shared" si="146"/>
        <v>-1496.4808320000011</v>
      </c>
      <c r="CA13" s="29">
        <f t="shared" si="146"/>
        <v>-1510.7166360000047</v>
      </c>
      <c r="CB13" s="29">
        <f t="shared" si="146"/>
        <v>-1499.8963320000039</v>
      </c>
      <c r="CC13" s="29">
        <f t="shared" si="146"/>
        <v>-1512.1784699999989</v>
      </c>
      <c r="CD13" s="29">
        <f t="shared" si="146"/>
        <v>-1616.1992985600009</v>
      </c>
      <c r="CE13" s="29">
        <f t="shared" si="146"/>
        <v>-1631.5739668800015</v>
      </c>
      <c r="CF13" s="29">
        <f t="shared" si="146"/>
        <v>-1619.8880385599987</v>
      </c>
      <c r="CG13" s="29">
        <f t="shared" si="146"/>
        <v>-1633.1527476000047</v>
      </c>
      <c r="CH13" s="29">
        <f t="shared" ref="CH13:CK13" si="147">CH4-CH8</f>
        <v>-1713.1712564736008</v>
      </c>
      <c r="CI13" s="29">
        <f t="shared" si="147"/>
        <v>-1729.4684048928029</v>
      </c>
      <c r="CJ13" s="29">
        <f t="shared" si="147"/>
        <v>-1717.0813208735999</v>
      </c>
      <c r="CK13" s="29">
        <f t="shared" si="147"/>
        <v>-1731.1419124560052</v>
      </c>
      <c r="CL13" s="31"/>
      <c r="CM13" s="365"/>
      <c r="CN13" s="13">
        <f>SUM(F13:I13)</f>
        <v>-181</v>
      </c>
      <c r="CO13" s="92">
        <f>SUM(J13:M13)</f>
        <v>-366</v>
      </c>
      <c r="CP13" s="13">
        <f>SUM(N13:Q13)</f>
        <v>-391</v>
      </c>
      <c r="CQ13" s="92">
        <f>SUM(R13:U13)</f>
        <v>-243</v>
      </c>
      <c r="CR13" s="13">
        <f>SUM(V13:Y13)</f>
        <v>-119</v>
      </c>
      <c r="CS13" s="92">
        <f>SUM(Z13:AC13)</f>
        <v>-312</v>
      </c>
      <c r="CT13" s="13">
        <f>SUM(AD13:AG13)</f>
        <v>0</v>
      </c>
      <c r="CU13" s="92">
        <f>SUM(AH13:AK13)</f>
        <v>0</v>
      </c>
      <c r="CV13" s="92">
        <f>SUM(AL13:AO13)</f>
        <v>-552</v>
      </c>
      <c r="CW13" s="92">
        <f>SUM(AP13:AS13)</f>
        <v>-603</v>
      </c>
      <c r="CX13" s="92">
        <f>SUM(AT13:AW13)</f>
        <v>-677</v>
      </c>
      <c r="CY13" s="92">
        <f>SUM(AX13:BA13)</f>
        <v>-850</v>
      </c>
      <c r="CZ13" s="92">
        <f>SUM(BB13:BE13)</f>
        <v>-1058</v>
      </c>
      <c r="DA13" s="92">
        <f>SUM(BF13:BI13)</f>
        <v>-1969</v>
      </c>
      <c r="DB13" s="13">
        <f>SUM(BJ13:BM13)</f>
        <v>-2524</v>
      </c>
      <c r="DC13" s="92">
        <f>SUM(BN13:BQ13)</f>
        <v>-3965.2650000000031</v>
      </c>
      <c r="DD13" s="92">
        <f>SUM(BR13:BU13)</f>
        <v>-4758.3180000000066</v>
      </c>
      <c r="DE13" s="92">
        <f>SUM(BV13:BY13)</f>
        <v>-5472.0656999999992</v>
      </c>
      <c r="DF13" s="92">
        <f>SUM(BZ13:CC13)</f>
        <v>-6019.2722700000086</v>
      </c>
      <c r="DG13" s="92">
        <f>SUM(CD13:CG13)</f>
        <v>-6500.8140516000058</v>
      </c>
      <c r="DH13" s="92">
        <f>SUM(CH13:CK13)</f>
        <v>-6890.8628946960089</v>
      </c>
    </row>
    <row r="14" spans="1:113" ht="12" hidden="1" outlineLevel="1" x14ac:dyDescent="0.3">
      <c r="A14" s="6" t="s">
        <v>432</v>
      </c>
      <c r="B14" s="315"/>
      <c r="C14" s="315"/>
      <c r="D14" s="315"/>
      <c r="E14" s="315"/>
      <c r="F14" s="54">
        <f>F13/F$4</f>
        <v>0.15934065934065933</v>
      </c>
      <c r="G14" s="54">
        <f t="shared" ref="G14" si="148">G13/G$4</f>
        <v>0.2864864864864865</v>
      </c>
      <c r="H14" s="54">
        <f t="shared" ref="H14" si="149">H13/H$4</f>
        <v>0.25274725274725274</v>
      </c>
      <c r="I14" s="54">
        <f t="shared" ref="I14" si="150">I13/I$4</f>
        <v>0.22268907563025211</v>
      </c>
      <c r="J14" s="54">
        <f t="shared" ref="J14" si="151">J13/J$4</f>
        <v>0.13549618320610687</v>
      </c>
      <c r="K14" s="54">
        <f t="shared" ref="K14" si="152">K13/K$4</f>
        <v>0.14845360824742268</v>
      </c>
      <c r="L14" s="54">
        <f t="shared" ref="L14" si="153">L13/L$4</f>
        <v>0.33976833976833976</v>
      </c>
      <c r="M14" s="54">
        <f t="shared" ref="M14" si="154">M13/M$4</f>
        <v>0.40540540540540543</v>
      </c>
      <c r="N14" s="54">
        <f t="shared" ref="N14" si="155">N13/N$4</f>
        <v>0.25</v>
      </c>
      <c r="O14" s="54">
        <f t="shared" ref="O14" si="156">O13/O$4</f>
        <v>0.25348189415041783</v>
      </c>
      <c r="P14" s="54">
        <f t="shared" ref="P14" si="157">P13/P$4</f>
        <v>0.24266666666666667</v>
      </c>
      <c r="Q14" s="54">
        <f t="shared" ref="Q14" si="158">Q13/Q$4</f>
        <v>0.17152658662092624</v>
      </c>
      <c r="R14" s="54">
        <f t="shared" ref="R14" si="159">R13/R$4</f>
        <v>0.18791946308724833</v>
      </c>
      <c r="S14" s="54">
        <f t="shared" ref="S14" si="160">S13/S$4</f>
        <v>0.12336448598130841</v>
      </c>
      <c r="T14" s="54">
        <f t="shared" ref="T14" si="161">T13/T$4</f>
        <v>9.2278719397363471E-2</v>
      </c>
      <c r="U14" s="54">
        <f t="shared" ref="U14" si="162">U13/U$4</f>
        <v>7.8431372549019607E-2</v>
      </c>
      <c r="V14" s="54">
        <f t="shared" ref="V14" si="163">V13/V$4</f>
        <v>8.5610200364298727E-2</v>
      </c>
      <c r="W14" s="54">
        <f t="shared" ref="W14" si="164">W13/W$4</f>
        <v>6.313993174061433E-2</v>
      </c>
      <c r="X14" s="54">
        <f t="shared" ref="X14" si="165">X13/X$4</f>
        <v>2.8642590286425903E-2</v>
      </c>
      <c r="Y14" s="54">
        <f t="shared" ref="Y14" si="166">Y13/Y$4</f>
        <v>1.7045454545454544E-2</v>
      </c>
      <c r="Z14" s="54">
        <f t="shared" ref="Z14" si="167">Z13/Z$4</f>
        <v>0.21606648199445982</v>
      </c>
      <c r="AA14" s="54">
        <f t="shared" ref="AA14" si="168">AA13/AA$4</f>
        <v>0</v>
      </c>
      <c r="AB14" s="54">
        <f t="shared" ref="AB14" si="169">AB13/AB$4</f>
        <v>0</v>
      </c>
      <c r="AC14" s="54">
        <f t="shared" ref="AC14" si="170">AC13/AC$4</f>
        <v>0</v>
      </c>
      <c r="AD14" s="54">
        <f t="shared" ref="AD14" si="171">AD13/AD$4</f>
        <v>0</v>
      </c>
      <c r="AE14" s="54">
        <f t="shared" ref="AE14" si="172">AE13/AE$4</f>
        <v>0</v>
      </c>
      <c r="AF14" s="54">
        <f t="shared" ref="AF14" si="173">AF13/AF$4</f>
        <v>0</v>
      </c>
      <c r="AG14" s="54">
        <f t="shared" ref="AG14" si="174">AG13/AG$4</f>
        <v>0</v>
      </c>
      <c r="AH14" s="54">
        <f t="shared" ref="AH14" si="175">AH13/AH$4</f>
        <v>0</v>
      </c>
      <c r="AI14" s="54">
        <f t="shared" ref="AI14" si="176">AI13/AI$4</f>
        <v>0</v>
      </c>
      <c r="AJ14" s="54">
        <f t="shared" ref="AJ14" si="177">AJ13/AJ$4</f>
        <v>0</v>
      </c>
      <c r="AK14" s="54">
        <f t="shared" ref="AK14" si="178">AK13/AK$4</f>
        <v>0</v>
      </c>
      <c r="AL14" s="54">
        <f t="shared" ref="AL14" si="179">AL13/AL$4</f>
        <v>3.154972236244321E-2</v>
      </c>
      <c r="AM14" s="54">
        <f t="shared" ref="AM14" si="180">AM13/AM$4</f>
        <v>3.7615894039735101E-2</v>
      </c>
      <c r="AN14" s="54">
        <f t="shared" ref="AN14" si="181">AN13/AN$4</f>
        <v>3.9173014145810661E-2</v>
      </c>
      <c r="AO14" s="54">
        <f t="shared" ref="AO14" si="182">AO13/AO$4</f>
        <v>3.3246875736854517E-2</v>
      </c>
      <c r="AP14" s="54">
        <f t="shared" ref="AP14" si="183">AP13/AP$4</f>
        <v>2.7337342810278841E-2</v>
      </c>
      <c r="AQ14" s="54">
        <f t="shared" ref="AQ14" si="184">AQ13/AQ$4</f>
        <v>3.2401902497027346E-2</v>
      </c>
      <c r="AR14" s="54">
        <f t="shared" ref="AR14" si="185">AR13/AR$4</f>
        <v>4.8736462093862815E-2</v>
      </c>
      <c r="AS14" s="54">
        <f t="shared" ref="AS14" si="186">AS13/AS$4</f>
        <v>4.2548775425487753E-2</v>
      </c>
      <c r="AT14" s="54">
        <f t="shared" ref="AT14" si="187">AT13/AT$4</f>
        <v>3.4139724169115981E-2</v>
      </c>
      <c r="AU14" s="54">
        <f t="shared" ref="AU14" si="188">AU13/AU$4</f>
        <v>2.597676874340021E-2</v>
      </c>
      <c r="AV14" s="54">
        <f t="shared" ref="AV14" si="189">AV13/AV$4</f>
        <v>5.0836267605633804E-2</v>
      </c>
      <c r="AW14" s="54">
        <f t="shared" ref="AW14" si="190">AW13/AW$4</f>
        <v>3.1035727174305305E-2</v>
      </c>
      <c r="AX14" s="54">
        <f t="shared" ref="AX14" si="191">AX13/AX$4</f>
        <v>4.1997116077865895E-2</v>
      </c>
      <c r="AY14" s="54">
        <f t="shared" ref="AY14" si="192">AY13/AY$4</f>
        <v>2.8269007357686848E-2</v>
      </c>
      <c r="AZ14" s="54">
        <f t="shared" ref="AZ14" si="193">AZ13/AZ$4</f>
        <v>1.712544652237865E-2</v>
      </c>
      <c r="BA14" s="54">
        <f t="shared" ref="BA14" si="194">BA13/BA$4</f>
        <v>2.5479778813834977E-2</v>
      </c>
      <c r="BB14" s="54">
        <f t="shared" ref="BB14" si="195">BB13/BB$4</f>
        <v>3.7251305206716524E-2</v>
      </c>
      <c r="BC14" s="54">
        <f t="shared" ref="BC14" si="196">BC13/BC$4</f>
        <v>3.4623858986465215E-2</v>
      </c>
      <c r="BD14" s="54">
        <f t="shared" ref="BD14" si="197">BD13/BD$4</f>
        <v>3.9479520922667453E-2</v>
      </c>
      <c r="BE14" s="54">
        <f t="shared" ref="BE14" si="198">BE13/BE$4</f>
        <v>3.8865679199898723E-2</v>
      </c>
      <c r="BF14" s="54">
        <f t="shared" ref="BF14" si="199">BF13/BF$4</f>
        <v>4.6909903201787041E-2</v>
      </c>
      <c r="BG14" s="54">
        <f t="shared" ref="BG14" si="200">BG13/BG$4</f>
        <v>3.5292728989612845E-2</v>
      </c>
      <c r="BH14" s="54">
        <f t="shared" ref="BH14" si="201">BH13/BH$4</f>
        <v>0.10258639426211694</v>
      </c>
      <c r="BI14" s="54">
        <f t="shared" ref="BI14" si="202">BI13/BI$4</f>
        <v>2.7702884874629279E-2</v>
      </c>
      <c r="BJ14" s="54">
        <f t="shared" ref="BJ14" si="203">BJ13/BJ$4</f>
        <v>5.4849547180835526E-2</v>
      </c>
      <c r="BK14" s="54">
        <f t="shared" ref="BK14:BL14" si="204">BK13/BK$4</f>
        <v>2.7862685163414062E-2</v>
      </c>
      <c r="BL14" s="54">
        <f t="shared" si="204"/>
        <v>2.8130484154020852E-2</v>
      </c>
      <c r="BM14" s="54">
        <f t="shared" ref="BM14" si="205">BM13/BM$4</f>
        <v>3.4060622487238561E-2</v>
      </c>
      <c r="BN14" s="54">
        <f t="shared" ref="BN14" si="206">BN13/BN$4</f>
        <v>3.000000000000002E-2</v>
      </c>
      <c r="BO14" s="54">
        <f t="shared" ref="BO14" si="207">BO13/BO$4</f>
        <v>3.0000000000000034E-2</v>
      </c>
      <c r="BP14" s="54">
        <f t="shared" ref="BP14" si="208">BP13/BP$4</f>
        <v>3.000000000000002E-2</v>
      </c>
      <c r="BQ14" s="54">
        <f t="shared" ref="BQ14" si="209">BQ13/BQ$4</f>
        <v>3.0000000000000027E-2</v>
      </c>
      <c r="BR14" s="54">
        <f t="shared" ref="BR14" si="210">BR13/BR$4</f>
        <v>2.9999999999999985E-2</v>
      </c>
      <c r="BS14" s="54">
        <f t="shared" ref="BS14" si="211">BS13/BS$4</f>
        <v>3.0000000000000068E-2</v>
      </c>
      <c r="BT14" s="54">
        <f t="shared" ref="BT14" si="212">BT13/BT$4</f>
        <v>3.0000000000000096E-2</v>
      </c>
      <c r="BU14" s="54">
        <f t="shared" ref="BU14" si="213">BU13/BU$4</f>
        <v>3.0000000000000027E-2</v>
      </c>
      <c r="BV14" s="54">
        <f t="shared" ref="BV14" si="214">BV13/BV$4</f>
        <v>3.0000000000000058E-2</v>
      </c>
      <c r="BW14" s="54">
        <f t="shared" ref="BW14" si="215">BW13/BW$4</f>
        <v>2.9999999999999992E-2</v>
      </c>
      <c r="BX14" s="54">
        <f t="shared" ref="BX14" si="216">BX13/BX$4</f>
        <v>2.9999999999999971E-2</v>
      </c>
      <c r="BY14" s="54">
        <f t="shared" ref="BY14" si="217">BY13/BY$4</f>
        <v>2.9999999999999982E-2</v>
      </c>
      <c r="BZ14" s="54">
        <f t="shared" ref="BZ14" si="218">BZ13/BZ$4</f>
        <v>3.0000000000000027E-2</v>
      </c>
      <c r="CA14" s="54">
        <f t="shared" ref="CA14" si="219">CA13/CA$4</f>
        <v>3.0000000000000089E-2</v>
      </c>
      <c r="CB14" s="54">
        <f t="shared" ref="CB14" si="220">CB13/CB$4</f>
        <v>3.0000000000000082E-2</v>
      </c>
      <c r="CC14" s="54">
        <f t="shared" ref="CC14" si="221">CC13/CC$4</f>
        <v>2.9999999999999978E-2</v>
      </c>
      <c r="CD14" s="54">
        <f t="shared" ref="CD14" si="222">CD13/CD$4</f>
        <v>3.000000000000002E-2</v>
      </c>
      <c r="CE14" s="54">
        <f t="shared" ref="CE14" si="223">CE13/CE$4</f>
        <v>3.000000000000002E-2</v>
      </c>
      <c r="CF14" s="54">
        <f t="shared" ref="CF14" si="224">CF13/CF$4</f>
        <v>2.9999999999999978E-2</v>
      </c>
      <c r="CG14" s="54">
        <f t="shared" ref="CG14:CK14" si="225">CG13/CG$4</f>
        <v>3.0000000000000082E-2</v>
      </c>
      <c r="CH14" s="54">
        <f t="shared" si="225"/>
        <v>3.0000000000000016E-2</v>
      </c>
      <c r="CI14" s="54">
        <f t="shared" si="225"/>
        <v>3.0000000000000041E-2</v>
      </c>
      <c r="CJ14" s="54">
        <f t="shared" si="225"/>
        <v>0.03</v>
      </c>
      <c r="CK14" s="54">
        <f t="shared" si="225"/>
        <v>3.0000000000000086E-2</v>
      </c>
      <c r="CL14" s="193"/>
      <c r="CM14" s="365"/>
      <c r="CN14" s="90">
        <f t="shared" ref="CN14" si="226">CN13/CN$4</f>
        <v>0.22998729351969505</v>
      </c>
      <c r="CO14" s="90">
        <f t="shared" ref="CO14" si="227">CO13/CO$4</f>
        <v>0.22860712054965646</v>
      </c>
      <c r="CP14" s="90">
        <f t="shared" ref="CP14" si="228">CP13/CP$4</f>
        <v>0.22304620650313747</v>
      </c>
      <c r="CQ14" s="90">
        <f t="shared" ref="CQ14" si="229">CQ13/CQ$4</f>
        <v>0.11716489874638381</v>
      </c>
      <c r="CR14" s="90">
        <f t="shared" ref="CR14" si="230">CR13/CR$4</f>
        <v>4.5041635124905374E-2</v>
      </c>
      <c r="CS14" s="90">
        <f t="shared" ref="CS14" si="231">CS13/CS$4</f>
        <v>6.4959400374765774E-2</v>
      </c>
      <c r="CT14" s="90">
        <f t="shared" ref="CT14" si="232">CT13/CT$4</f>
        <v>0</v>
      </c>
      <c r="CU14" s="90">
        <f t="shared" ref="CU14" si="233">CU13/CU$4</f>
        <v>0</v>
      </c>
      <c r="CV14" s="90">
        <f t="shared" ref="CV14" si="234">CV13/CV$4</f>
        <v>3.5262552702184743E-2</v>
      </c>
      <c r="CW14" s="90">
        <f t="shared" ref="CW14" si="235">CW13/CW$4</f>
        <v>3.8363659498663952E-2</v>
      </c>
      <c r="CX14" s="90">
        <f t="shared" ref="CX14" si="236">CX13/CX$4</f>
        <v>3.5179796300145498E-2</v>
      </c>
      <c r="CY14" s="90">
        <f t="shared" ref="CY14" si="237">CY13/CY$4</f>
        <v>2.6532650767886128E-2</v>
      </c>
      <c r="CZ14" s="90">
        <f t="shared" ref="CZ14" si="238">CZ13/CZ$4</f>
        <v>3.7647226274774938E-2</v>
      </c>
      <c r="DA14" s="90">
        <f t="shared" ref="DA14" si="239">DA13/DA$4</f>
        <v>5.0197578075207139E-2</v>
      </c>
      <c r="DB14" s="90">
        <f t="shared" ref="DB14" si="240">DB13/DB$4</f>
        <v>3.4951187426434951E-2</v>
      </c>
      <c r="DC14" s="90">
        <f t="shared" ref="DC14" si="241">DC13/DC$4</f>
        <v>3.0000000000000023E-2</v>
      </c>
      <c r="DD14" s="90">
        <f t="shared" ref="DD14" si="242">DD13/DD$4</f>
        <v>3.0000000000000047E-2</v>
      </c>
      <c r="DE14" s="90">
        <f t="shared" ref="DE14" si="243">DE13/DE$4</f>
        <v>0.03</v>
      </c>
      <c r="DF14" s="90">
        <f t="shared" ref="DF14" si="244">DF13/DF$4</f>
        <v>3.0000000000000044E-2</v>
      </c>
      <c r="DG14" s="90">
        <f>DG13/DG$4</f>
        <v>3.0000000000000027E-2</v>
      </c>
      <c r="DH14" s="90">
        <f>DH13/DH$4</f>
        <v>3.0000000000000037E-2</v>
      </c>
    </row>
    <row r="15" spans="1:113" ht="12" hidden="1" outlineLevel="1" x14ac:dyDescent="0.3">
      <c r="A15" s="6" t="s">
        <v>430</v>
      </c>
      <c r="B15" s="315"/>
      <c r="C15" s="315"/>
      <c r="D15" s="315"/>
      <c r="E15" s="315"/>
      <c r="F15" s="54">
        <f>F13/F$2</f>
        <v>-3.9658119658119662E-2</v>
      </c>
      <c r="G15" s="54">
        <f t="shared" ref="G15:J15" si="245">G13/G$2</f>
        <v>-5.9244355019002909E-2</v>
      </c>
      <c r="H15" s="54">
        <f t="shared" si="245"/>
        <v>-4.8218029350104823E-2</v>
      </c>
      <c r="I15" s="54">
        <f t="shared" si="245"/>
        <v>-4.6861184792219276E-2</v>
      </c>
      <c r="J15" s="54">
        <f t="shared" si="245"/>
        <v>-6.7120438646246935E-2</v>
      </c>
      <c r="K15" s="54">
        <f t="shared" ref="K15:BK15" si="246">K13/K$2</f>
        <v>-6.0825092378109048E-2</v>
      </c>
      <c r="L15" s="54">
        <f t="shared" si="246"/>
        <v>-6.972351457221454E-2</v>
      </c>
      <c r="M15" s="54">
        <f t="shared" si="246"/>
        <v>-8.5173501577287064E-2</v>
      </c>
      <c r="N15" s="54">
        <f t="shared" si="246"/>
        <v>-7.4759945130315503E-2</v>
      </c>
      <c r="O15" s="54">
        <f t="shared" si="246"/>
        <v>-5.019305019305019E-2</v>
      </c>
      <c r="P15" s="54">
        <f t="shared" si="246"/>
        <v>-4.5138888888888888E-2</v>
      </c>
      <c r="Q15" s="54">
        <f t="shared" si="246"/>
        <v>-3.8684719535783368E-2</v>
      </c>
      <c r="R15" s="54">
        <f t="shared" si="246"/>
        <v>-3.3573141486810551E-2</v>
      </c>
      <c r="S15" s="54">
        <f t="shared" si="246"/>
        <v>-2.268041237113402E-2</v>
      </c>
      <c r="T15" s="54">
        <f t="shared" si="246"/>
        <v>-1.5298157976896659E-2</v>
      </c>
      <c r="U15" s="54">
        <f t="shared" si="246"/>
        <v>-1.1425603739288496E-2</v>
      </c>
      <c r="V15" s="54">
        <f t="shared" si="246"/>
        <v>-1.3265594129268981E-2</v>
      </c>
      <c r="W15" s="54">
        <f t="shared" si="246"/>
        <v>-9.1538842157347852E-3</v>
      </c>
      <c r="X15" s="54">
        <f t="shared" si="246"/>
        <v>-5.1099755609864475E-3</v>
      </c>
      <c r="Y15" s="54">
        <f t="shared" si="246"/>
        <v>-2.0544427324088342E-3</v>
      </c>
      <c r="Z15" s="54">
        <f t="shared" si="246"/>
        <v>-5.7971014492753624E-2</v>
      </c>
      <c r="AA15" s="54">
        <f t="shared" si="246"/>
        <v>0</v>
      </c>
      <c r="AB15" s="54">
        <f t="shared" si="246"/>
        <v>0</v>
      </c>
      <c r="AC15" s="54">
        <f t="shared" si="246"/>
        <v>0</v>
      </c>
      <c r="AD15" s="54">
        <f t="shared" si="246"/>
        <v>0</v>
      </c>
      <c r="AE15" s="54">
        <f t="shared" si="246"/>
        <v>0</v>
      </c>
      <c r="AF15" s="54">
        <f t="shared" si="246"/>
        <v>0</v>
      </c>
      <c r="AG15" s="54">
        <f t="shared" si="246"/>
        <v>0</v>
      </c>
      <c r="AH15" s="54">
        <f t="shared" si="246"/>
        <v>0</v>
      </c>
      <c r="AI15" s="54">
        <f t="shared" si="246"/>
        <v>0</v>
      </c>
      <c r="AJ15" s="54">
        <f t="shared" si="246"/>
        <v>0</v>
      </c>
      <c r="AK15" s="54">
        <f t="shared" si="246"/>
        <v>0</v>
      </c>
      <c r="AL15" s="54">
        <f t="shared" si="246"/>
        <v>-8.2907740266631291E-3</v>
      </c>
      <c r="AM15" s="54">
        <f t="shared" si="246"/>
        <v>-8.4095821858991438E-3</v>
      </c>
      <c r="AN15" s="54">
        <f t="shared" si="246"/>
        <v>-8.1577158395649222E-3</v>
      </c>
      <c r="AO15" s="54">
        <f t="shared" si="246"/>
        <v>-6.6881700028460301E-3</v>
      </c>
      <c r="AP15" s="54">
        <f t="shared" si="246"/>
        <v>-5.6379320065400012E-3</v>
      </c>
      <c r="AQ15" s="54">
        <f t="shared" si="246"/>
        <v>-5.8329319848022688E-3</v>
      </c>
      <c r="AR15" s="54">
        <f t="shared" si="246"/>
        <v>-8.8029809035864003E-3</v>
      </c>
      <c r="AS15" s="54">
        <f t="shared" si="246"/>
        <v>-7.3026503277286974E-3</v>
      </c>
      <c r="AT15" s="54">
        <f t="shared" si="246"/>
        <v>-5.7697451377478892E-3</v>
      </c>
      <c r="AU15" s="54">
        <f t="shared" si="246"/>
        <v>-4.2301475392922238E-3</v>
      </c>
      <c r="AV15" s="54">
        <f t="shared" si="246"/>
        <v>-7.9627714581178895E-3</v>
      </c>
      <c r="AW15" s="54">
        <f t="shared" si="246"/>
        <v>-5.1082533931276174E-3</v>
      </c>
      <c r="AX15" s="54">
        <f t="shared" si="246"/>
        <v>-8.3488605417801343E-3</v>
      </c>
      <c r="AY15" s="54">
        <f t="shared" si="246"/>
        <v>-7.5983623620845186E-3</v>
      </c>
      <c r="AZ15" s="54">
        <f t="shared" si="246"/>
        <v>-5.881503933030237E-3</v>
      </c>
      <c r="BA15" s="54">
        <f t="shared" si="246"/>
        <v>-7.3060780351313541E-3</v>
      </c>
      <c r="BB15" s="54">
        <f t="shared" si="246"/>
        <v>-9.2162681096177347E-3</v>
      </c>
      <c r="BC15" s="54">
        <f t="shared" si="246"/>
        <v>-6.8752148504640769E-3</v>
      </c>
      <c r="BD15" s="54">
        <f t="shared" si="246"/>
        <v>-7.8193639079247937E-3</v>
      </c>
      <c r="BE15" s="54">
        <f t="shared" si="246"/>
        <v>-7.6537608137418663E-3</v>
      </c>
      <c r="BF15" s="54">
        <f t="shared" si="246"/>
        <v>-8.6407900150870937E-3</v>
      </c>
      <c r="BG15" s="54">
        <f t="shared" si="246"/>
        <v>-7.6527347649151542E-3</v>
      </c>
      <c r="BH15" s="54">
        <f t="shared" si="246"/>
        <v>-2.3257532829091626E-2</v>
      </c>
      <c r="BI15" s="54">
        <f t="shared" si="246"/>
        <v>-8.4943680892838689E-3</v>
      </c>
      <c r="BJ15" s="54">
        <f t="shared" si="246"/>
        <v>-1.7748262986245687E-2</v>
      </c>
      <c r="BK15" s="54">
        <f t="shared" si="246"/>
        <v>-9.9755871706372588E-3</v>
      </c>
      <c r="BL15" s="54">
        <f t="shared" ref="BL15:BM15" si="247">BL13/BL$2</f>
        <v>-1.0635806564927209E-2</v>
      </c>
      <c r="BM15" s="54">
        <f t="shared" si="247"/>
        <v>-1.2589117259112083E-2</v>
      </c>
      <c r="BN15" s="54">
        <f t="shared" ref="BN15:CG15" si="248">BN13/BN$2</f>
        <v>-1.763177634480606E-2</v>
      </c>
      <c r="BO15" s="54">
        <f t="shared" si="248"/>
        <v>-1.6870341043972326E-2</v>
      </c>
      <c r="BP15" s="54">
        <f t="shared" si="248"/>
        <v>-1.5732337196436807E-2</v>
      </c>
      <c r="BQ15" s="54">
        <f t="shared" si="248"/>
        <v>-1.3571726547213486E-2</v>
      </c>
      <c r="BR15" s="54">
        <f t="shared" si="248"/>
        <v>-1.7764459862880184E-2</v>
      </c>
      <c r="BS15" s="54">
        <f t="shared" si="248"/>
        <v>-1.69972101511888E-2</v>
      </c>
      <c r="BT15" s="54">
        <f t="shared" si="248"/>
        <v>-1.5850037619899022E-2</v>
      </c>
      <c r="BU15" s="54">
        <f t="shared" si="248"/>
        <v>-1.3671566580796195E-2</v>
      </c>
      <c r="BV15" s="54">
        <f t="shared" si="248"/>
        <v>-1.7691807866106531E-2</v>
      </c>
      <c r="BW15" s="54">
        <f t="shared" si="248"/>
        <v>-1.6927343900544161E-2</v>
      </c>
      <c r="BX15" s="54">
        <f t="shared" si="248"/>
        <v>-1.5784244718756873E-2</v>
      </c>
      <c r="BY15" s="54">
        <f t="shared" si="248"/>
        <v>-1.3611795220983115E-2</v>
      </c>
      <c r="BZ15" s="54">
        <f t="shared" si="248"/>
        <v>-1.722399939009887E-2</v>
      </c>
      <c r="CA15" s="54">
        <f t="shared" si="248"/>
        <v>-1.6479743079159958E-2</v>
      </c>
      <c r="CB15" s="54">
        <f t="shared" si="248"/>
        <v>-1.5366874815476666E-2</v>
      </c>
      <c r="CC15" s="54">
        <f t="shared" si="248"/>
        <v>-1.3249429061488151E-2</v>
      </c>
      <c r="CD15" s="54">
        <f t="shared" si="248"/>
        <v>-1.67612625266308E-2</v>
      </c>
      <c r="CE15" s="54">
        <f t="shared" si="248"/>
        <v>-1.6036952935256348E-2</v>
      </c>
      <c r="CF15" s="54">
        <f t="shared" si="248"/>
        <v>-1.4953837873059305E-2</v>
      </c>
      <c r="CG15" s="54">
        <f t="shared" si="248"/>
        <v>-1.2891870263047108E-2</v>
      </c>
      <c r="CH15" s="54">
        <f t="shared" ref="CH15:CK15" si="249">CH13/CH$2</f>
        <v>-1.6240627630343001E-2</v>
      </c>
      <c r="CI15" s="54">
        <f t="shared" si="249"/>
        <v>-1.5538692333182499E-2</v>
      </c>
      <c r="CJ15" s="54">
        <f t="shared" si="249"/>
        <v>-1.4488979467948807E-2</v>
      </c>
      <c r="CK15" s="54">
        <f t="shared" si="249"/>
        <v>-1.2490496461881729E-2</v>
      </c>
      <c r="CL15" s="193"/>
      <c r="CM15" s="365"/>
      <c r="CN15" s="90">
        <f t="shared" ref="CN15:DF15" si="250">CN13/CN$2</f>
        <v>-4.8775886926175946E-2</v>
      </c>
      <c r="CO15" s="90">
        <f t="shared" si="250"/>
        <v>-7.1924773761213687E-2</v>
      </c>
      <c r="CP15" s="90">
        <f t="shared" si="250"/>
        <v>-4.9669715447154469E-2</v>
      </c>
      <c r="CQ15" s="90">
        <f t="shared" si="250"/>
        <v>-1.9493021017166694E-2</v>
      </c>
      <c r="CR15" s="90">
        <f t="shared" si="250"/>
        <v>-6.6380320187426787E-3</v>
      </c>
      <c r="CS15" s="90">
        <f t="shared" si="250"/>
        <v>-1.1288805268109126E-2</v>
      </c>
      <c r="CT15" s="90">
        <f t="shared" si="250"/>
        <v>0</v>
      </c>
      <c r="CU15" s="90">
        <f t="shared" si="250"/>
        <v>0</v>
      </c>
      <c r="CV15" s="90">
        <f t="shared" si="250"/>
        <v>-7.8080244425112987E-3</v>
      </c>
      <c r="CW15" s="90">
        <f t="shared" si="250"/>
        <v>-7.0144010422725266E-3</v>
      </c>
      <c r="CX15" s="90">
        <f t="shared" si="250"/>
        <v>-5.7407423110515648E-3</v>
      </c>
      <c r="CY15" s="90">
        <f t="shared" si="250"/>
        <v>-7.2893172911181817E-3</v>
      </c>
      <c r="CZ15" s="90">
        <f t="shared" si="250"/>
        <v>-7.8427884152081889E-3</v>
      </c>
      <c r="DA15" s="90">
        <f t="shared" si="250"/>
        <v>-1.1969604863221885E-2</v>
      </c>
      <c r="DB15" s="90">
        <f t="shared" si="250"/>
        <v>-1.2559400890702361E-2</v>
      </c>
      <c r="DC15" s="90">
        <f t="shared" si="250"/>
        <v>-1.5791054465700491E-2</v>
      </c>
      <c r="DD15" s="90">
        <f t="shared" si="250"/>
        <v>-1.5908915353732941E-2</v>
      </c>
      <c r="DE15" s="90">
        <f t="shared" si="250"/>
        <v>-1.584221833169757E-2</v>
      </c>
      <c r="DF15" s="90">
        <f t="shared" si="250"/>
        <v>-1.5422484089094159E-2</v>
      </c>
      <c r="DG15" s="90">
        <f>DG13/DG$2</f>
        <v>-1.5007541928683669E-2</v>
      </c>
      <c r="DH15" s="90">
        <f>DH13/DH$2</f>
        <v>-1.4540945431837454E-2</v>
      </c>
    </row>
    <row r="16" spans="1:113" ht="12" hidden="1" outlineLevel="1" x14ac:dyDescent="0.3">
      <c r="A16" s="6" t="s">
        <v>2</v>
      </c>
      <c r="B16" s="315"/>
      <c r="C16" s="315"/>
      <c r="D16" s="315"/>
      <c r="E16" s="315"/>
      <c r="F16" s="54" t="s">
        <v>65</v>
      </c>
      <c r="G16" s="54" t="s">
        <v>65</v>
      </c>
      <c r="H16" s="54" t="s">
        <v>65</v>
      </c>
      <c r="I16" s="54" t="s">
        <v>65</v>
      </c>
      <c r="J16" s="16">
        <f>IF(AND(F13&lt;0,J13&gt;0),"n/a",J13/F13-1)</f>
        <v>1.4482758620689653</v>
      </c>
      <c r="K16" s="16">
        <f t="shared" ref="K16:BM16" si="251">IF(AND(G13&lt;0,K13&gt;0),"n/a",K13/G13-1)</f>
        <v>0.35849056603773577</v>
      </c>
      <c r="L16" s="16">
        <f t="shared" si="251"/>
        <v>0.91304347826086962</v>
      </c>
      <c r="M16" s="16">
        <f t="shared" si="251"/>
        <v>1.5471698113207548</v>
      </c>
      <c r="N16" s="16">
        <f t="shared" si="251"/>
        <v>0.53521126760563376</v>
      </c>
      <c r="O16" s="16">
        <f t="shared" si="251"/>
        <v>0.26388888888888884</v>
      </c>
      <c r="P16" s="16">
        <f t="shared" si="251"/>
        <v>3.4090909090909172E-2</v>
      </c>
      <c r="Q16" s="16">
        <f t="shared" si="251"/>
        <v>-0.2592592592592593</v>
      </c>
      <c r="R16" s="16">
        <f t="shared" si="251"/>
        <v>-0.22935779816513757</v>
      </c>
      <c r="S16" s="16">
        <f t="shared" si="251"/>
        <v>-0.27472527472527475</v>
      </c>
      <c r="T16" s="16">
        <f t="shared" si="251"/>
        <v>-0.46153846153846156</v>
      </c>
      <c r="U16" s="16">
        <f t="shared" si="251"/>
        <v>-0.56000000000000005</v>
      </c>
      <c r="V16" s="16">
        <f t="shared" si="251"/>
        <v>-0.44047619047619047</v>
      </c>
      <c r="W16" s="16">
        <f t="shared" si="251"/>
        <v>-0.43939393939393945</v>
      </c>
      <c r="X16" s="16">
        <f t="shared" si="251"/>
        <v>-0.53061224489795911</v>
      </c>
      <c r="Y16" s="16">
        <f t="shared" si="251"/>
        <v>-0.72727272727272729</v>
      </c>
      <c r="Z16" s="16">
        <f t="shared" si="251"/>
        <v>5.6382978723404253</v>
      </c>
      <c r="AA16" s="16">
        <f t="shared" si="251"/>
        <v>-1</v>
      </c>
      <c r="AB16" s="16">
        <f t="shared" si="251"/>
        <v>-1</v>
      </c>
      <c r="AC16" s="16">
        <f t="shared" si="251"/>
        <v>-1</v>
      </c>
      <c r="AD16" s="16">
        <f t="shared" si="251"/>
        <v>-1</v>
      </c>
      <c r="AE16" s="16" t="e">
        <f t="shared" si="251"/>
        <v>#DIV/0!</v>
      </c>
      <c r="AF16" s="16" t="e">
        <f t="shared" si="251"/>
        <v>#DIV/0!</v>
      </c>
      <c r="AG16" s="16" t="e">
        <f t="shared" si="251"/>
        <v>#DIV/0!</v>
      </c>
      <c r="AH16" s="16" t="e">
        <f t="shared" si="251"/>
        <v>#DIV/0!</v>
      </c>
      <c r="AI16" s="16" t="e">
        <f t="shared" si="251"/>
        <v>#DIV/0!</v>
      </c>
      <c r="AJ16" s="16" t="e">
        <f t="shared" si="251"/>
        <v>#DIV/0!</v>
      </c>
      <c r="AK16" s="16" t="e">
        <f t="shared" si="251"/>
        <v>#DIV/0!</v>
      </c>
      <c r="AL16" s="16" t="e">
        <f t="shared" si="251"/>
        <v>#DIV/0!</v>
      </c>
      <c r="AM16" s="16" t="e">
        <f t="shared" si="251"/>
        <v>#DIV/0!</v>
      </c>
      <c r="AN16" s="16" t="e">
        <f t="shared" si="251"/>
        <v>#DIV/0!</v>
      </c>
      <c r="AO16" s="16" t="e">
        <f t="shared" si="251"/>
        <v>#DIV/0!</v>
      </c>
      <c r="AP16" s="16">
        <f t="shared" si="251"/>
        <v>-0.19999999999999996</v>
      </c>
      <c r="AQ16" s="16">
        <f t="shared" si="251"/>
        <v>-0.23239436619718312</v>
      </c>
      <c r="AR16" s="16">
        <f t="shared" si="251"/>
        <v>0.3125</v>
      </c>
      <c r="AS16" s="16">
        <f t="shared" si="251"/>
        <v>0.45390070921985815</v>
      </c>
      <c r="AT16" s="16">
        <f t="shared" si="251"/>
        <v>0.51</v>
      </c>
      <c r="AU16" s="16">
        <f t="shared" si="251"/>
        <v>0.12844036697247696</v>
      </c>
      <c r="AV16" s="16">
        <f t="shared" si="251"/>
        <v>0.22222222222222232</v>
      </c>
      <c r="AW16" s="16">
        <f t="shared" si="251"/>
        <v>-0.16097560975609759</v>
      </c>
      <c r="AX16" s="16">
        <f t="shared" si="251"/>
        <v>0.54304635761589415</v>
      </c>
      <c r="AY16" s="16">
        <f t="shared" si="251"/>
        <v>0.78048780487804881</v>
      </c>
      <c r="AZ16" s="16">
        <f t="shared" si="251"/>
        <v>-0.2943722943722944</v>
      </c>
      <c r="BA16" s="16">
        <f t="shared" si="251"/>
        <v>0.36627906976744184</v>
      </c>
      <c r="BB16" s="16">
        <f t="shared" si="251"/>
        <v>0.13304721030042921</v>
      </c>
      <c r="BC16" s="16">
        <f t="shared" si="251"/>
        <v>4.5662100456620447E-3</v>
      </c>
      <c r="BD16" s="16">
        <f t="shared" si="251"/>
        <v>0.63803680981595101</v>
      </c>
      <c r="BE16" s="16">
        <f t="shared" si="251"/>
        <v>0.30638297872340425</v>
      </c>
      <c r="BF16" s="16">
        <f t="shared" si="251"/>
        <v>0.19318181818181812</v>
      </c>
      <c r="BG16" s="16">
        <f t="shared" si="251"/>
        <v>0.35909090909090913</v>
      </c>
      <c r="BH16" s="16">
        <f t="shared" si="251"/>
        <v>2.5355805243445695</v>
      </c>
      <c r="BI16" s="16">
        <f t="shared" si="251"/>
        <v>0.33876221498371328</v>
      </c>
      <c r="BJ16" s="16">
        <f t="shared" si="251"/>
        <v>1.3841269841269841</v>
      </c>
      <c r="BK16" s="16">
        <f t="shared" si="251"/>
        <v>0.5852842809364549</v>
      </c>
      <c r="BL16" s="16">
        <f t="shared" si="251"/>
        <v>-0.42266949152542377</v>
      </c>
      <c r="BM16" s="16">
        <f t="shared" si="251"/>
        <v>0.83454987834549876</v>
      </c>
      <c r="BN16" s="16">
        <f t="shared" ref="BN16" si="252">IF(AND(BJ13&lt;0,BN13&gt;0),"n/a",BN13/BJ13-1)</f>
        <v>0.31268175765645867</v>
      </c>
      <c r="BO16" s="16">
        <f t="shared" ref="BO16" si="253">IF(AND(BK13&lt;0,BO13&gt;0),"n/a",BO13/BK13-1)</f>
        <v>1.099582278481015</v>
      </c>
      <c r="BP16" s="16">
        <f t="shared" ref="BP16" si="254">IF(AND(BL13&lt;0,BP13&gt;0),"n/a",BP13/BL13-1)</f>
        <v>0.8129798165137625</v>
      </c>
      <c r="BQ16" s="16">
        <f t="shared" ref="BQ16" si="255">IF(AND(BM13&lt;0,BQ13&gt;0),"n/a",BQ13/BM13-1)</f>
        <v>0.32117374005305166</v>
      </c>
      <c r="BR16" s="16">
        <f t="shared" ref="BR16" si="256">IF(AND(BN13&lt;0,BR13&gt;0),"n/a",BR13/BN13-1)</f>
        <v>0.19999999999999862</v>
      </c>
      <c r="BS16" s="16">
        <f t="shared" ref="BS16" si="257">IF(AND(BO13&lt;0,BS13&gt;0),"n/a",BS13/BO13-1)</f>
        <v>0.20000000000000151</v>
      </c>
      <c r="BT16" s="16">
        <f t="shared" ref="BT16" si="258">IF(AND(BP13&lt;0,BT13&gt;0),"n/a",BT13/BP13-1)</f>
        <v>0.20000000000000284</v>
      </c>
      <c r="BU16" s="16">
        <f t="shared" ref="BU16" si="259">IF(AND(BQ13&lt;0,BU13&gt;0),"n/a",BU13/BQ13-1)</f>
        <v>0.19999999999999996</v>
      </c>
      <c r="BV16" s="16">
        <f t="shared" ref="BV16" si="260">IF(AND(BR13&lt;0,BV13&gt;0),"n/a",BV13/BR13-1)</f>
        <v>0.1500000000000028</v>
      </c>
      <c r="BW16" s="16">
        <f t="shared" ref="BW16" si="261">IF(AND(BS13&lt;0,BW13&gt;0),"n/a",BW13/BS13-1)</f>
        <v>0.14999999999999702</v>
      </c>
      <c r="BX16" s="16">
        <f t="shared" ref="BX16" si="262">IF(AND(BT13&lt;0,BX13&gt;0),"n/a",BX13/BT13-1)</f>
        <v>0.14999999999999503</v>
      </c>
      <c r="BY16" s="16">
        <f t="shared" ref="BY16" si="263">IF(AND(BU13&lt;0,BY13&gt;0),"n/a",BY13/BU13-1)</f>
        <v>0.14999999999999813</v>
      </c>
      <c r="BZ16" s="16">
        <f t="shared" ref="BZ16" si="264">IF(AND(BV13&lt;0,BZ13&gt;0),"n/a",BZ13/BV13-1)</f>
        <v>9.9999999999998979E-2</v>
      </c>
      <c r="CA16" s="16">
        <f t="shared" ref="CA16" si="265">IF(AND(BW13&lt;0,CA13&gt;0),"n/a",CA13/BW13-1)</f>
        <v>0.10000000000000364</v>
      </c>
      <c r="CB16" s="16">
        <f t="shared" ref="CB16" si="266">IF(AND(BX13&lt;0,CB13&gt;0),"n/a",CB13/BX13-1)</f>
        <v>0.10000000000000431</v>
      </c>
      <c r="CC16" s="16">
        <f t="shared" ref="CC16" si="267">IF(AND(BY13&lt;0,CC13&gt;0),"n/a",CC13/BY13-1)</f>
        <v>0.10000000000000009</v>
      </c>
      <c r="CD16" s="16">
        <f t="shared" ref="CD16" si="268">IF(AND(BZ13&lt;0,CD13&gt;0),"n/a",CD13/BZ13-1)</f>
        <v>7.9999999999999849E-2</v>
      </c>
      <c r="CE16" s="16">
        <f t="shared" ref="CE16" si="269">IF(AND(CA13&lt;0,CE13&gt;0),"n/a",CE13/CA13-1)</f>
        <v>7.9999999999997629E-2</v>
      </c>
      <c r="CF16" s="16">
        <f t="shared" ref="CF16" si="270">IF(AND(CB13&lt;0,CF13&gt;0),"n/a",CF13/CB13-1)</f>
        <v>7.9999999999996296E-2</v>
      </c>
      <c r="CG16" s="16">
        <f t="shared" ref="CG16" si="271">IF(AND(CC13&lt;0,CG13&gt;0),"n/a",CG13/CC13-1)</f>
        <v>8.0000000000003846E-2</v>
      </c>
      <c r="CH16" s="16">
        <f t="shared" ref="CH16" si="272">IF(AND(CD13&lt;0,CH13&gt;0),"n/a",CH13/CD13-1)</f>
        <v>5.9999999999999831E-2</v>
      </c>
      <c r="CI16" s="16">
        <f t="shared" ref="CI16" si="273">IF(AND(CE13&lt;0,CI13&gt;0),"n/a",CI13/CE13-1)</f>
        <v>6.0000000000000719E-2</v>
      </c>
      <c r="CJ16" s="16">
        <f t="shared" ref="CJ16" si="274">IF(AND(CF13&lt;0,CJ13&gt;0),"n/a",CJ13/CF13-1)</f>
        <v>6.0000000000000719E-2</v>
      </c>
      <c r="CK16" s="16">
        <f t="shared" ref="CK16" si="275">IF(AND(CG13&lt;0,CK13&gt;0),"n/a",CK13/CG13-1)</f>
        <v>6.0000000000000275E-2</v>
      </c>
      <c r="CL16" s="34"/>
      <c r="CM16" s="365"/>
      <c r="CN16" s="99" t="s">
        <v>65</v>
      </c>
      <c r="CO16" s="90">
        <f>IF(AND(CN13&lt;0,CO13&gt;0),"n/a",CO13/CN13-1)</f>
        <v>1.0220994475138121</v>
      </c>
      <c r="CP16" s="90">
        <f t="shared" ref="CP16:DG16" si="276">IF(AND(CO13&lt;0,CP13&gt;0),"n/a",CP13/CO13-1)</f>
        <v>6.8306010928961713E-2</v>
      </c>
      <c r="CQ16" s="90">
        <f t="shared" si="276"/>
        <v>-0.37851662404092068</v>
      </c>
      <c r="CR16" s="90">
        <f t="shared" si="276"/>
        <v>-0.51028806584362141</v>
      </c>
      <c r="CS16" s="90">
        <f t="shared" si="276"/>
        <v>1.6218487394957983</v>
      </c>
      <c r="CT16" s="90">
        <f t="shared" si="276"/>
        <v>-1</v>
      </c>
      <c r="CU16" s="90" t="e">
        <f t="shared" si="276"/>
        <v>#DIV/0!</v>
      </c>
      <c r="CV16" s="90" t="e">
        <f t="shared" si="276"/>
        <v>#DIV/0!</v>
      </c>
      <c r="CW16" s="90">
        <f t="shared" si="276"/>
        <v>9.2391304347826164E-2</v>
      </c>
      <c r="CX16" s="90">
        <f t="shared" si="276"/>
        <v>0.12271973466003328</v>
      </c>
      <c r="CY16" s="90">
        <f t="shared" si="276"/>
        <v>0.25553914327917293</v>
      </c>
      <c r="CZ16" s="90">
        <f t="shared" si="276"/>
        <v>0.24470588235294111</v>
      </c>
      <c r="DA16" s="90">
        <f t="shared" si="276"/>
        <v>0.8610586011342154</v>
      </c>
      <c r="DB16" s="90">
        <f t="shared" si="276"/>
        <v>0.28186896901980707</v>
      </c>
      <c r="DC16" s="90">
        <f t="shared" si="276"/>
        <v>0.57102416798732292</v>
      </c>
      <c r="DD16" s="90">
        <f t="shared" si="276"/>
        <v>0.20000000000000084</v>
      </c>
      <c r="DE16" s="90">
        <f t="shared" si="276"/>
        <v>0.14999999999999813</v>
      </c>
      <c r="DF16" s="90">
        <f t="shared" si="276"/>
        <v>0.10000000000000164</v>
      </c>
      <c r="DG16" s="90">
        <f t="shared" si="276"/>
        <v>7.9999999999999405E-2</v>
      </c>
      <c r="DH16" s="90">
        <f>IF(AND(DG13&lt;0,DH13&gt;0),"n/a",DH13/DG13-1)</f>
        <v>6.0000000000000497E-2</v>
      </c>
    </row>
    <row r="17" spans="1:112" collapsed="1" x14ac:dyDescent="0.25">
      <c r="CL17" s="420"/>
      <c r="CM17" s="91"/>
      <c r="CO17" s="91"/>
      <c r="CQ17" s="91"/>
      <c r="CS17" s="91"/>
      <c r="CU17" s="91"/>
      <c r="CV17" s="91"/>
      <c r="CW17" s="91"/>
      <c r="CX17" s="91"/>
      <c r="CY17" s="91"/>
      <c r="CZ17" s="91"/>
      <c r="DA17" s="91"/>
      <c r="DB17" s="91"/>
      <c r="DC17" s="92"/>
      <c r="DD17" s="92"/>
      <c r="DE17" s="92"/>
      <c r="DF17" s="92"/>
      <c r="DG17" s="92"/>
      <c r="DH17" s="92"/>
    </row>
    <row r="18" spans="1:112" x14ac:dyDescent="0.25">
      <c r="A18" s="1" t="s">
        <v>174</v>
      </c>
      <c r="B18" s="315"/>
      <c r="C18" s="315"/>
      <c r="D18" s="315"/>
      <c r="E18" s="315"/>
      <c r="F18" s="29">
        <f>'Cash Flow Statement'!F5</f>
        <v>51</v>
      </c>
      <c r="G18" s="29">
        <f>'Cash Flow Statement'!G5</f>
        <v>72</v>
      </c>
      <c r="H18" s="29">
        <f>'Cash Flow Statement'!H5</f>
        <v>97</v>
      </c>
      <c r="I18" s="29">
        <f>'Cash Flow Statement'!I5</f>
        <v>103</v>
      </c>
      <c r="J18" s="29">
        <f>'Cash Flow Statement'!J5</f>
        <v>110</v>
      </c>
      <c r="K18" s="29">
        <f>'Cash Flow Statement'!K5</f>
        <v>139</v>
      </c>
      <c r="L18" s="29">
        <f>'Cash Flow Statement'!L5</f>
        <v>176</v>
      </c>
      <c r="M18" s="29">
        <f>'Cash Flow Statement'!M5</f>
        <v>224</v>
      </c>
      <c r="N18" s="29">
        <f>'Cash Flow Statement'!N5</f>
        <v>233</v>
      </c>
      <c r="O18" s="29">
        <f>'Cash Flow Statement'!O5</f>
        <v>230</v>
      </c>
      <c r="P18" s="29">
        <f>'Cash Flow Statement'!P5</f>
        <v>274</v>
      </c>
      <c r="Q18" s="29">
        <f>'Cash Flow Statement'!Q5</f>
        <v>274</v>
      </c>
      <c r="R18" s="29">
        <f>'Cash Flow Statement'!R5</f>
        <v>264</v>
      </c>
      <c r="S18" s="29">
        <f>'Cash Flow Statement'!S5</f>
        <v>257</v>
      </c>
      <c r="T18" s="29">
        <f>'Cash Flow Statement'!T5</f>
        <v>289</v>
      </c>
      <c r="U18" s="29">
        <f>'Cash Flow Statement'!U5</f>
        <v>433</v>
      </c>
      <c r="V18" s="29">
        <f>'Cash Flow Statement'!V5</f>
        <v>457</v>
      </c>
      <c r="W18" s="29">
        <f>'Cash Flow Statement'!W5</f>
        <v>459</v>
      </c>
      <c r="X18" s="29">
        <f>'Cash Flow Statement'!X5</f>
        <v>486</v>
      </c>
      <c r="Y18" s="29">
        <f>'Cash Flow Statement'!Y5</f>
        <v>543</v>
      </c>
      <c r="Z18" s="29">
        <f>'Cash Flow Statement'!Z5</f>
        <v>552</v>
      </c>
      <c r="AA18" s="29">
        <f>'Cash Flow Statement'!AA5</f>
        <v>585</v>
      </c>
      <c r="AB18" s="29">
        <f>'Cash Flow Statement'!AB5</f>
        <v>591</v>
      </c>
      <c r="AC18" s="29">
        <f>'Cash Flow Statement'!AC5</f>
        <v>614</v>
      </c>
      <c r="AD18" s="29">
        <f>'Cash Flow Statement'!AD5</f>
        <v>671</v>
      </c>
      <c r="AE18" s="29">
        <f>'Cash Flow Statement'!AE5</f>
        <v>728</v>
      </c>
      <c r="AF18" s="29">
        <f>'Cash Flow Statement'!AF5</f>
        <v>773</v>
      </c>
      <c r="AG18" s="29">
        <f>'Cash Flow Statement'!AG5</f>
        <v>853</v>
      </c>
      <c r="AH18" s="29">
        <f>'Cash Flow Statement'!AH5</f>
        <v>949</v>
      </c>
      <c r="AI18" s="29">
        <f>'Cash Flow Statement'!AI5</f>
        <v>1034</v>
      </c>
      <c r="AJ18" s="29">
        <f>'Cash Flow Statement'!AJ5</f>
        <v>1107</v>
      </c>
      <c r="AK18" s="29">
        <f>'Cash Flow Statement'!AK5</f>
        <v>1225</v>
      </c>
      <c r="AL18" s="29">
        <f>'Cash Flow Statement'!AL5</f>
        <v>1355</v>
      </c>
      <c r="AM18" s="29">
        <f>'Cash Flow Statement'!AM5</f>
        <v>1502</v>
      </c>
      <c r="AN18" s="29">
        <f>'Cash Flow Statement'!AN5</f>
        <v>1416</v>
      </c>
      <c r="AO18" s="29">
        <f>'Cash Flow Statement'!AO5</f>
        <v>1468</v>
      </c>
      <c r="AP18" s="29">
        <f>'Cash Flow Statement'!AP5</f>
        <v>1597</v>
      </c>
      <c r="AQ18" s="29">
        <f>'Cash Flow Statement'!AQ5</f>
        <v>1704</v>
      </c>
      <c r="AR18" s="29">
        <f>'Cash Flow Statement'!AR5</f>
        <v>1698</v>
      </c>
      <c r="AS18" s="29">
        <f>'Cash Flow Statement'!AS5</f>
        <v>1863</v>
      </c>
      <c r="AT18" s="29">
        <f>'Cash Flow Statement'!AT5</f>
        <v>1972</v>
      </c>
      <c r="AU18" s="29">
        <f>'Cash Flow Statement'!AU5</f>
        <v>1985</v>
      </c>
      <c r="AV18" s="29">
        <f>'Cash Flow Statement'!AV5</f>
        <v>1995</v>
      </c>
      <c r="AW18" s="29">
        <f>'Cash Flow Statement'!AW5</f>
        <v>2014</v>
      </c>
      <c r="AX18" s="29">
        <f>'Cash Flow Statement'!AX5</f>
        <v>2156</v>
      </c>
      <c r="AY18" s="29">
        <f>'Cash Flow Statement'!AY5</f>
        <v>1979</v>
      </c>
      <c r="AZ18" s="29">
        <f>'Cash Flow Statement'!AZ5</f>
        <v>2175</v>
      </c>
      <c r="BA18" s="29">
        <f>'Cash Flow Statement'!BA5</f>
        <v>2376</v>
      </c>
      <c r="BB18" s="29">
        <f>'Cash Flow Statement'!BB5</f>
        <v>2524</v>
      </c>
      <c r="BC18" s="29">
        <f>'Cash Flow Statement'!BC5</f>
        <v>2623</v>
      </c>
      <c r="BD18" s="29">
        <f>'Cash Flow Statement'!BD5</f>
        <v>2858</v>
      </c>
      <c r="BE18" s="29">
        <f>'Cash Flow Statement'!BE5</f>
        <v>3172</v>
      </c>
      <c r="BF18" s="29">
        <f>'Cash Flow Statement'!BF5</f>
        <v>3374</v>
      </c>
      <c r="BG18" s="29">
        <f>'Cash Flow Statement'!BG5</f>
        <v>3637</v>
      </c>
      <c r="BH18" s="29">
        <f>'Cash Flow Statement'!BH5</f>
        <v>4027</v>
      </c>
      <c r="BI18" s="29">
        <f>'Cash Flow Statement'!BI5</f>
        <v>4460</v>
      </c>
      <c r="BJ18" s="29">
        <f>'Cash Flow Statement'!BJ5</f>
        <v>3900</v>
      </c>
      <c r="BK18" s="29">
        <f>'Cash Flow Statement'!BK5</f>
        <v>4342</v>
      </c>
      <c r="BL18" s="29">
        <f>'Cash Flow Statement'!BL5</f>
        <v>4963</v>
      </c>
      <c r="BM18" s="29">
        <f>'Cash Flow Statement'!BM5</f>
        <v>5411</v>
      </c>
      <c r="BN18" s="13">
        <f t="shared" ref="BN18:CG18" si="277">BN19*BN4</f>
        <v>9509.3454226483009</v>
      </c>
      <c r="BO18" s="13">
        <f t="shared" si="277"/>
        <v>9599.8064393953027</v>
      </c>
      <c r="BP18" s="13">
        <f t="shared" si="277"/>
        <v>9531.0491214839531</v>
      </c>
      <c r="BQ18" s="13">
        <f t="shared" si="277"/>
        <v>9609.0956224969632</v>
      </c>
      <c r="BR18" s="13">
        <f t="shared" si="277"/>
        <v>14235.554933885802</v>
      </c>
      <c r="BS18" s="13">
        <f t="shared" si="277"/>
        <v>14370.975692733207</v>
      </c>
      <c r="BT18" s="13">
        <f t="shared" si="277"/>
        <v>14268.045519021935</v>
      </c>
      <c r="BU18" s="13">
        <f t="shared" si="277"/>
        <v>14384.881663171471</v>
      </c>
      <c r="BV18" s="13">
        <f t="shared" si="277"/>
        <v>19416.835974378231</v>
      </c>
      <c r="BW18" s="13">
        <f t="shared" si="277"/>
        <v>19601.54550444417</v>
      </c>
      <c r="BX18" s="13">
        <f t="shared" si="277"/>
        <v>19461.152080440115</v>
      </c>
      <c r="BY18" s="13">
        <f t="shared" si="277"/>
        <v>19620.512797838655</v>
      </c>
      <c r="BZ18" s="13">
        <f t="shared" si="277"/>
        <v>24655.43341993108</v>
      </c>
      <c r="CA18" s="13">
        <f t="shared" si="277"/>
        <v>24889.976963821391</v>
      </c>
      <c r="CB18" s="13">
        <f t="shared" si="277"/>
        <v>24711.705863282881</v>
      </c>
      <c r="CC18" s="13">
        <f t="shared" si="277"/>
        <v>24914.061569575955</v>
      </c>
      <c r="CD18" s="13">
        <f t="shared" si="277"/>
        <v>29476.254605787013</v>
      </c>
      <c r="CE18" s="13">
        <f t="shared" si="277"/>
        <v>29756.65791884602</v>
      </c>
      <c r="CF18" s="13">
        <f t="shared" si="277"/>
        <v>29543.529872835716</v>
      </c>
      <c r="CG18" s="13">
        <f t="shared" si="277"/>
        <v>29785.451733142858</v>
      </c>
      <c r="CH18" s="13">
        <f t="shared" ref="CH18:CK18" si="278">CH19*CH4</f>
        <v>33056.913609926283</v>
      </c>
      <c r="CI18" s="13">
        <f t="shared" si="278"/>
        <v>33371.379210108367</v>
      </c>
      <c r="CJ18" s="13">
        <f t="shared" si="278"/>
        <v>33132.361210737727</v>
      </c>
      <c r="CK18" s="13">
        <f t="shared" si="278"/>
        <v>33403.670783255657</v>
      </c>
      <c r="CL18" s="13"/>
      <c r="CM18" s="218"/>
      <c r="CN18" s="13">
        <f>SUM(F18:I18)</f>
        <v>323</v>
      </c>
      <c r="CO18" s="92">
        <f>SUM(J18:M18)</f>
        <v>649</v>
      </c>
      <c r="CP18" s="13">
        <f>SUM(N18:Q18)</f>
        <v>1011</v>
      </c>
      <c r="CQ18" s="92">
        <f>SUM(R18:U18)</f>
        <v>1243</v>
      </c>
      <c r="CR18" s="13">
        <f>SUM(V18:Y18)</f>
        <v>1945</v>
      </c>
      <c r="CS18" s="92">
        <f>SUM(Z18:AC18)</f>
        <v>2342</v>
      </c>
      <c r="CT18" s="13">
        <f>SUM(AD18:AG18)</f>
        <v>3025</v>
      </c>
      <c r="CU18" s="92">
        <f>SUM(AH18:AK18)</f>
        <v>4315</v>
      </c>
      <c r="CV18" s="92">
        <f>SUM(AL18:AO18)</f>
        <v>5741</v>
      </c>
      <c r="CW18" s="92">
        <f>SUM(AP18:AS18)</f>
        <v>6862</v>
      </c>
      <c r="CX18" s="92">
        <f>SUM(AT18:AW18)</f>
        <v>7966</v>
      </c>
      <c r="CY18" s="92">
        <f>SUM(AX18:BA18)</f>
        <v>8686</v>
      </c>
      <c r="CZ18" s="92">
        <f>SUM(BB18:BE18)</f>
        <v>11177</v>
      </c>
      <c r="DA18" s="92">
        <f>SUM(BF18:BI18)</f>
        <v>15498</v>
      </c>
      <c r="DB18" s="13">
        <f>SUM(BJ18:BM18)</f>
        <v>18616</v>
      </c>
      <c r="DC18" s="92">
        <f>SUM(BN18:BQ18)</f>
        <v>38249.296606024523</v>
      </c>
      <c r="DD18" s="92">
        <f>SUM(BR18:BU18)</f>
        <v>57259.457808812418</v>
      </c>
      <c r="DE18" s="92">
        <f>SUM(BV18:BY18)</f>
        <v>78100.046357101164</v>
      </c>
      <c r="DF18" s="92">
        <f>SUM(BZ18:CC18)</f>
        <v>99171.177816611307</v>
      </c>
      <c r="DG18" s="92">
        <f>SUM(CD18:CG18)</f>
        <v>118561.89413061162</v>
      </c>
      <c r="DH18" s="92">
        <f>SUM(CH18:CK18)</f>
        <v>132964.32481402805</v>
      </c>
    </row>
    <row r="19" spans="1:112" ht="12" x14ac:dyDescent="0.3">
      <c r="A19" s="3" t="s">
        <v>432</v>
      </c>
      <c r="B19" s="219"/>
      <c r="C19" s="219"/>
      <c r="D19" s="219"/>
      <c r="E19" s="219"/>
      <c r="F19" s="16">
        <f t="shared" ref="F19:AK19" si="279">F18/F4</f>
        <v>-0.28021978021978022</v>
      </c>
      <c r="G19" s="16">
        <f t="shared" si="279"/>
        <v>-0.38918918918918921</v>
      </c>
      <c r="H19" s="16">
        <f t="shared" si="279"/>
        <v>-0.53296703296703296</v>
      </c>
      <c r="I19" s="16">
        <f t="shared" si="279"/>
        <v>-0.4327731092436975</v>
      </c>
      <c r="J19" s="16">
        <f t="shared" si="279"/>
        <v>-0.20992366412213739</v>
      </c>
      <c r="K19" s="16">
        <f t="shared" si="279"/>
        <v>-0.28659793814432988</v>
      </c>
      <c r="L19" s="16">
        <f t="shared" si="279"/>
        <v>-0.67953667953667951</v>
      </c>
      <c r="M19" s="16">
        <f t="shared" si="279"/>
        <v>-0.67267267267267272</v>
      </c>
      <c r="N19" s="16">
        <f t="shared" si="279"/>
        <v>-0.5344036697247706</v>
      </c>
      <c r="O19" s="16">
        <f t="shared" si="279"/>
        <v>-0.64066852367688021</v>
      </c>
      <c r="P19" s="16">
        <f t="shared" si="279"/>
        <v>-0.73066666666666669</v>
      </c>
      <c r="Q19" s="16">
        <f t="shared" si="279"/>
        <v>-0.46998284734133788</v>
      </c>
      <c r="R19" s="16">
        <f t="shared" si="279"/>
        <v>-0.59060402684563762</v>
      </c>
      <c r="S19" s="16">
        <f t="shared" si="279"/>
        <v>-0.48037383177570092</v>
      </c>
      <c r="T19" s="16">
        <f t="shared" si="279"/>
        <v>-0.54425612052730699</v>
      </c>
      <c r="U19" s="16">
        <f t="shared" si="279"/>
        <v>-0.77183600713012479</v>
      </c>
      <c r="V19" s="16">
        <f t="shared" si="279"/>
        <v>-0.83242258652094714</v>
      </c>
      <c r="W19" s="16">
        <f t="shared" si="279"/>
        <v>-0.78327645051194539</v>
      </c>
      <c r="X19" s="16">
        <f t="shared" si="279"/>
        <v>-0.60523038605230384</v>
      </c>
      <c r="Y19" s="16">
        <f t="shared" si="279"/>
        <v>-0.77130681818181823</v>
      </c>
      <c r="Z19" s="16">
        <f t="shared" si="279"/>
        <v>-0.38227146814404434</v>
      </c>
      <c r="AA19" s="16">
        <f t="shared" si="279"/>
        <v>-0.5879396984924623</v>
      </c>
      <c r="AB19" s="16">
        <f t="shared" si="279"/>
        <v>-0.53972602739726028</v>
      </c>
      <c r="AC19" s="16">
        <f t="shared" si="279"/>
        <v>-0.48384554767533489</v>
      </c>
      <c r="AD19" s="16">
        <f t="shared" si="279"/>
        <v>-0.52793076317859955</v>
      </c>
      <c r="AE19" s="16">
        <f t="shared" si="279"/>
        <v>-0.50415512465373957</v>
      </c>
      <c r="AF19" s="16">
        <f t="shared" si="279"/>
        <v>-0.44045584045584046</v>
      </c>
      <c r="AG19" s="16">
        <f t="shared" si="279"/>
        <v>-0.3770999115826702</v>
      </c>
      <c r="AH19" s="16">
        <f t="shared" si="279"/>
        <v>-0.33748221906116643</v>
      </c>
      <c r="AI19" s="16">
        <f t="shared" si="279"/>
        <v>-0.2989303266840127</v>
      </c>
      <c r="AJ19" s="16">
        <f t="shared" si="279"/>
        <v>-0.33113969488483397</v>
      </c>
      <c r="AK19" s="16">
        <f t="shared" si="279"/>
        <v>-0.28057718735684839</v>
      </c>
      <c r="AL19" s="16">
        <f t="shared" ref="AL19:BK19" si="280">AL18/AL4</f>
        <v>-0.34199899040888443</v>
      </c>
      <c r="AM19" s="16">
        <f t="shared" si="280"/>
        <v>-0.39788079470198673</v>
      </c>
      <c r="AN19" s="16">
        <f t="shared" si="280"/>
        <v>-0.38520130576713818</v>
      </c>
      <c r="AO19" s="16">
        <f t="shared" si="280"/>
        <v>-0.34614477717519454</v>
      </c>
      <c r="AP19" s="16">
        <f t="shared" si="280"/>
        <v>-0.43657736468015307</v>
      </c>
      <c r="AQ19" s="16">
        <f t="shared" si="280"/>
        <v>-0.50653983353151011</v>
      </c>
      <c r="AR19" s="16">
        <f t="shared" si="280"/>
        <v>-0.43785456420835484</v>
      </c>
      <c r="AS19" s="16">
        <f t="shared" si="280"/>
        <v>-0.38667496886674968</v>
      </c>
      <c r="AT19" s="16">
        <f t="shared" si="280"/>
        <v>-0.44585123219534251</v>
      </c>
      <c r="AU19" s="16">
        <f t="shared" si="280"/>
        <v>-0.41921858500527981</v>
      </c>
      <c r="AV19" s="16">
        <f t="shared" si="280"/>
        <v>-0.4390404929577465</v>
      </c>
      <c r="AW19" s="16">
        <f t="shared" si="280"/>
        <v>-0.36340671237820282</v>
      </c>
      <c r="AX19" s="16">
        <f t="shared" si="280"/>
        <v>-0.38860850757029558</v>
      </c>
      <c r="AY19" s="16">
        <f t="shared" si="280"/>
        <v>-0.25545372402220212</v>
      </c>
      <c r="AZ19" s="16">
        <f t="shared" si="280"/>
        <v>-0.22851439378020594</v>
      </c>
      <c r="BA19" s="16">
        <f t="shared" si="280"/>
        <v>-0.25761682749647619</v>
      </c>
      <c r="BB19" s="16">
        <f t="shared" si="280"/>
        <v>-0.35614505432482008</v>
      </c>
      <c r="BC19" s="16">
        <f t="shared" si="280"/>
        <v>-0.41281082782499212</v>
      </c>
      <c r="BD19" s="16">
        <f t="shared" si="280"/>
        <v>-0.42259352358420821</v>
      </c>
      <c r="BE19" s="16">
        <f t="shared" si="280"/>
        <v>-0.4015698189644259</v>
      </c>
      <c r="BF19" s="16">
        <f t="shared" si="280"/>
        <v>-0.50245718540580786</v>
      </c>
      <c r="BG19" s="16">
        <f t="shared" si="280"/>
        <v>-0.42929650613786591</v>
      </c>
      <c r="BH19" s="16">
        <f t="shared" si="280"/>
        <v>-0.43762225603129756</v>
      </c>
      <c r="BI19" s="16">
        <f t="shared" si="280"/>
        <v>-0.30062011323806959</v>
      </c>
      <c r="BJ19" s="16">
        <f t="shared" si="280"/>
        <v>-0.28483786152497809</v>
      </c>
      <c r="BK19" s="16">
        <f t="shared" si="280"/>
        <v>-0.25523160122266636</v>
      </c>
      <c r="BL19" s="16">
        <f t="shared" ref="BL19:BM19" si="281">BL18/BL4</f>
        <v>-0.25616806028698258</v>
      </c>
      <c r="BM19" s="16">
        <f t="shared" si="281"/>
        <v>-0.2444323982472783</v>
      </c>
      <c r="BN19" s="43">
        <v>-0.28938265114203859</v>
      </c>
      <c r="BO19" s="43">
        <v>-0.28938265114203859</v>
      </c>
      <c r="BP19" s="43">
        <v>-0.28938265114203859</v>
      </c>
      <c r="BQ19" s="43">
        <v>-0.28938265114203859</v>
      </c>
      <c r="BR19" s="43">
        <v>-0.36100650151258756</v>
      </c>
      <c r="BS19" s="43">
        <v>-0.36100650151258756</v>
      </c>
      <c r="BT19" s="43">
        <v>-0.36100650151258756</v>
      </c>
      <c r="BU19" s="43">
        <v>-0.36100650151258756</v>
      </c>
      <c r="BV19" s="43">
        <v>-0.42817493779598359</v>
      </c>
      <c r="BW19" s="43">
        <v>-0.42817493779598359</v>
      </c>
      <c r="BX19" s="43">
        <v>-0.42817493779598359</v>
      </c>
      <c r="BY19" s="43">
        <v>-0.42817493779598359</v>
      </c>
      <c r="BZ19" s="43">
        <v>-0.49426827713482702</v>
      </c>
      <c r="CA19" s="43">
        <v>-0.49426827713482702</v>
      </c>
      <c r="CB19" s="43">
        <v>-0.49426827713482702</v>
      </c>
      <c r="CC19" s="43">
        <v>-0.49426827713482702</v>
      </c>
      <c r="CD19" s="43">
        <v>-0.54714021900732934</v>
      </c>
      <c r="CE19" s="43">
        <v>-0.54714021900732934</v>
      </c>
      <c r="CF19" s="43">
        <v>-0.54714021900732934</v>
      </c>
      <c r="CG19" s="43">
        <v>-0.54714021900732934</v>
      </c>
      <c r="CH19" s="43">
        <v>-0.57887231329057198</v>
      </c>
      <c r="CI19" s="43">
        <v>-0.57887231329057198</v>
      </c>
      <c r="CJ19" s="43">
        <v>-0.57887231329057198</v>
      </c>
      <c r="CK19" s="43">
        <v>-0.57887231329057198</v>
      </c>
      <c r="CL19" s="43"/>
      <c r="CM19" s="365"/>
      <c r="CN19" s="16">
        <f t="shared" ref="CN19:DG19" si="282">CN18/CN4</f>
        <v>-0.41041931385006353</v>
      </c>
      <c r="CO19" s="90">
        <f t="shared" si="282"/>
        <v>-0.40537164272329795</v>
      </c>
      <c r="CP19" s="16">
        <f t="shared" si="282"/>
        <v>-0.57672561323445526</v>
      </c>
      <c r="CQ19" s="90">
        <f t="shared" si="282"/>
        <v>-0.59932497589199618</v>
      </c>
      <c r="CR19" s="16">
        <f t="shared" si="282"/>
        <v>-0.73618470855412566</v>
      </c>
      <c r="CS19" s="90">
        <f t="shared" si="282"/>
        <v>-0.48761190922340203</v>
      </c>
      <c r="CT19" s="16">
        <f t="shared" si="282"/>
        <v>-0.44934640522875818</v>
      </c>
      <c r="CU19" s="90">
        <f t="shared" si="282"/>
        <v>-0.30865522174535048</v>
      </c>
      <c r="CV19" s="90">
        <f t="shared" si="282"/>
        <v>-0.36674332438993229</v>
      </c>
      <c r="CW19" s="90">
        <f t="shared" si="282"/>
        <v>-0.4365695381091742</v>
      </c>
      <c r="CX19" s="103">
        <f t="shared" si="282"/>
        <v>-0.41394720432342547</v>
      </c>
      <c r="CY19" s="90">
        <f t="shared" si="282"/>
        <v>-0.27113247596453988</v>
      </c>
      <c r="CZ19" s="103">
        <f t="shared" si="282"/>
        <v>-0.39771554638294843</v>
      </c>
      <c r="DA19" s="103">
        <f t="shared" si="282"/>
        <v>-0.3951051625239006</v>
      </c>
      <c r="DB19" s="16">
        <f t="shared" si="282"/>
        <v>-0.25778577857785778</v>
      </c>
      <c r="DC19" s="90">
        <f t="shared" si="282"/>
        <v>-0.28938265114203859</v>
      </c>
      <c r="DD19" s="90">
        <f t="shared" si="282"/>
        <v>-0.36100650151258762</v>
      </c>
      <c r="DE19" s="90">
        <f t="shared" si="282"/>
        <v>-0.42817493779598359</v>
      </c>
      <c r="DF19" s="90">
        <f t="shared" si="282"/>
        <v>-0.49426827713482702</v>
      </c>
      <c r="DG19" s="90">
        <f t="shared" si="282"/>
        <v>-0.54714021900732945</v>
      </c>
      <c r="DH19" s="90">
        <f>DH18/DH4</f>
        <v>-0.57887231329057209</v>
      </c>
    </row>
    <row r="20" spans="1:112" ht="12" x14ac:dyDescent="0.3">
      <c r="A20" s="3" t="s">
        <v>434</v>
      </c>
      <c r="B20" s="219"/>
      <c r="C20" s="219"/>
      <c r="D20" s="219"/>
      <c r="E20" s="219"/>
      <c r="F20" s="16">
        <f>F18/F$8</f>
        <v>-0.33333333333333331</v>
      </c>
      <c r="G20" s="16">
        <f t="shared" ref="G20:BR20" si="283">G18/G$8</f>
        <v>-0.54545454545454541</v>
      </c>
      <c r="H20" s="16">
        <f t="shared" si="283"/>
        <v>-0.71323529411764708</v>
      </c>
      <c r="I20" s="16">
        <f t="shared" si="283"/>
        <v>-0.55675675675675673</v>
      </c>
      <c r="J20" s="16">
        <f t="shared" si="283"/>
        <v>-0.24282560706401765</v>
      </c>
      <c r="K20" s="16">
        <f t="shared" si="283"/>
        <v>-0.33656174334140437</v>
      </c>
      <c r="L20" s="16">
        <f t="shared" si="283"/>
        <v>-1.0292397660818713</v>
      </c>
      <c r="M20" s="16">
        <f t="shared" si="283"/>
        <v>-1.1313131313131313</v>
      </c>
      <c r="N20" s="16">
        <f t="shared" si="283"/>
        <v>-0.71253822629969421</v>
      </c>
      <c r="O20" s="16">
        <f t="shared" si="283"/>
        <v>-0.85820895522388063</v>
      </c>
      <c r="P20" s="16">
        <f t="shared" si="283"/>
        <v>-0.96478873239436624</v>
      </c>
      <c r="Q20" s="16">
        <f t="shared" si="283"/>
        <v>-0.56728778467908902</v>
      </c>
      <c r="R20" s="16">
        <f t="shared" si="283"/>
        <v>-0.72727272727272729</v>
      </c>
      <c r="S20" s="16">
        <f t="shared" si="283"/>
        <v>-0.54797441364605548</v>
      </c>
      <c r="T20" s="16">
        <f t="shared" si="283"/>
        <v>-0.59958506224066388</v>
      </c>
      <c r="U20" s="16">
        <f t="shared" si="283"/>
        <v>-0.8375241779497099</v>
      </c>
      <c r="V20" s="16">
        <f t="shared" si="283"/>
        <v>-0.91035856573705176</v>
      </c>
      <c r="W20" s="16">
        <f t="shared" si="283"/>
        <v>-0.83606557377049184</v>
      </c>
      <c r="X20" s="16">
        <f t="shared" si="283"/>
        <v>-0.62307692307692308</v>
      </c>
      <c r="Y20" s="16">
        <f t="shared" si="283"/>
        <v>-0.78468208092485547</v>
      </c>
      <c r="Z20" s="16">
        <f t="shared" si="283"/>
        <v>-0.48763250883392228</v>
      </c>
      <c r="AA20" s="16">
        <f t="shared" si="283"/>
        <v>-0.5879396984924623</v>
      </c>
      <c r="AB20" s="16">
        <f t="shared" si="283"/>
        <v>-0.53972602739726028</v>
      </c>
      <c r="AC20" s="16">
        <f t="shared" si="283"/>
        <v>-0.48384554767533489</v>
      </c>
      <c r="AD20" s="16">
        <f t="shared" si="283"/>
        <v>-0.52793076317859955</v>
      </c>
      <c r="AE20" s="16">
        <f t="shared" si="283"/>
        <v>-0.50415512465373957</v>
      </c>
      <c r="AF20" s="16">
        <f t="shared" si="283"/>
        <v>-0.44045584045584046</v>
      </c>
      <c r="AG20" s="16">
        <f t="shared" si="283"/>
        <v>-0.3770999115826702</v>
      </c>
      <c r="AH20" s="16">
        <f t="shared" si="283"/>
        <v>-0.33748221906116643</v>
      </c>
      <c r="AI20" s="16">
        <f t="shared" si="283"/>
        <v>-0.2989303266840127</v>
      </c>
      <c r="AJ20" s="16">
        <f t="shared" si="283"/>
        <v>-0.33113969488483397</v>
      </c>
      <c r="AK20" s="16">
        <f t="shared" si="283"/>
        <v>-0.28057718735684839</v>
      </c>
      <c r="AL20" s="16">
        <f t="shared" si="283"/>
        <v>-0.35314047432890278</v>
      </c>
      <c r="AM20" s="16">
        <f t="shared" si="283"/>
        <v>-0.41343242499311861</v>
      </c>
      <c r="AN20" s="16">
        <f t="shared" si="283"/>
        <v>-0.40090600226500567</v>
      </c>
      <c r="AO20" s="16">
        <f t="shared" si="283"/>
        <v>-0.35804878048780486</v>
      </c>
      <c r="AP20" s="16">
        <f t="shared" si="283"/>
        <v>-0.44884766722878022</v>
      </c>
      <c r="AQ20" s="16">
        <f t="shared" si="283"/>
        <v>-0.52350230414746546</v>
      </c>
      <c r="AR20" s="16">
        <f t="shared" si="283"/>
        <v>-0.46028734074274869</v>
      </c>
      <c r="AS20" s="16">
        <f t="shared" si="283"/>
        <v>-0.40385866030782569</v>
      </c>
      <c r="AT20" s="16">
        <f t="shared" si="283"/>
        <v>-0.46161048689138579</v>
      </c>
      <c r="AU20" s="16">
        <f t="shared" si="283"/>
        <v>-0.43039895923677363</v>
      </c>
      <c r="AV20" s="16">
        <f t="shared" si="283"/>
        <v>-0.46255506607929514</v>
      </c>
      <c r="AW20" s="16">
        <f t="shared" si="283"/>
        <v>-0.37504655493482308</v>
      </c>
      <c r="AX20" s="16">
        <f t="shared" si="283"/>
        <v>-0.40564440263405455</v>
      </c>
      <c r="AY20" s="16">
        <f t="shared" si="283"/>
        <v>-0.26288522848034007</v>
      </c>
      <c r="AZ20" s="16">
        <f t="shared" si="283"/>
        <v>-0.23249599144842331</v>
      </c>
      <c r="BA20" s="16">
        <f t="shared" si="283"/>
        <v>-0.2643524699599466</v>
      </c>
      <c r="BB20" s="16">
        <f t="shared" si="283"/>
        <v>-0.36992525282133959</v>
      </c>
      <c r="BC20" s="16">
        <f t="shared" si="283"/>
        <v>-0.42761656341701987</v>
      </c>
      <c r="BD20" s="16">
        <f t="shared" si="283"/>
        <v>-0.43996305418719212</v>
      </c>
      <c r="BE20" s="16">
        <f t="shared" si="283"/>
        <v>-0.4178082191780822</v>
      </c>
      <c r="BF20" s="16">
        <f t="shared" si="283"/>
        <v>-0.52718750000000003</v>
      </c>
      <c r="BG20" s="16">
        <f t="shared" si="283"/>
        <v>-0.44500183531139115</v>
      </c>
      <c r="BH20" s="16">
        <f t="shared" si="283"/>
        <v>-0.48764834100266408</v>
      </c>
      <c r="BI20" s="16">
        <f t="shared" si="283"/>
        <v>-0.3091854419410745</v>
      </c>
      <c r="BJ20" s="16">
        <f t="shared" si="283"/>
        <v>-0.30136774592380805</v>
      </c>
      <c r="BK20" s="16">
        <f t="shared" si="283"/>
        <v>-0.26254686177288666</v>
      </c>
      <c r="BL20" s="16">
        <f t="shared" ref="BL20:BM20" si="284">BL18/BL$8</f>
        <v>-0.26358277125710339</v>
      </c>
      <c r="BM20" s="16">
        <f t="shared" si="284"/>
        <v>-0.25305148950100548</v>
      </c>
      <c r="BN20" s="16">
        <f t="shared" si="283"/>
        <v>-0.29833263004333876</v>
      </c>
      <c r="BO20" s="16">
        <f t="shared" si="283"/>
        <v>-0.29833263004333876</v>
      </c>
      <c r="BP20" s="16">
        <f t="shared" si="283"/>
        <v>-0.29833263004333876</v>
      </c>
      <c r="BQ20" s="16">
        <f t="shared" si="283"/>
        <v>-0.29833263004333876</v>
      </c>
      <c r="BR20" s="16">
        <f t="shared" si="283"/>
        <v>-0.37217165104390471</v>
      </c>
      <c r="BS20" s="16">
        <f t="shared" ref="BS20:CF20" si="285">BS18/BS$8</f>
        <v>-0.37217165104390471</v>
      </c>
      <c r="BT20" s="16">
        <f t="shared" si="285"/>
        <v>-0.37217165104390476</v>
      </c>
      <c r="BU20" s="16">
        <f t="shared" si="285"/>
        <v>-0.37217165104390471</v>
      </c>
      <c r="BV20" s="16">
        <f t="shared" si="285"/>
        <v>-0.44141746164534396</v>
      </c>
      <c r="BW20" s="16">
        <f t="shared" si="285"/>
        <v>-0.4414174616453439</v>
      </c>
      <c r="BX20" s="16">
        <f t="shared" si="285"/>
        <v>-0.4414174616453439</v>
      </c>
      <c r="BY20" s="16">
        <f t="shared" si="285"/>
        <v>-0.4414174616453439</v>
      </c>
      <c r="BZ20" s="16">
        <f t="shared" si="285"/>
        <v>-0.50955492488126497</v>
      </c>
      <c r="CA20" s="16">
        <f t="shared" si="285"/>
        <v>-0.50955492488126508</v>
      </c>
      <c r="CB20" s="16">
        <f t="shared" si="285"/>
        <v>-0.50955492488126508</v>
      </c>
      <c r="CC20" s="16">
        <f t="shared" si="285"/>
        <v>-0.50955492488126497</v>
      </c>
      <c r="CD20" s="16">
        <f t="shared" si="285"/>
        <v>-0.56406208145085501</v>
      </c>
      <c r="CE20" s="16">
        <f t="shared" si="285"/>
        <v>-0.56406208145085501</v>
      </c>
      <c r="CF20" s="16">
        <f t="shared" si="285"/>
        <v>-0.56406208145085501</v>
      </c>
      <c r="CG20" s="16">
        <f>CG18/CG$8</f>
        <v>-0.56406208145085501</v>
      </c>
      <c r="CH20" s="16">
        <f t="shared" ref="CH20:CK20" si="286">CH18/CH$8</f>
        <v>-0.59677558071192982</v>
      </c>
      <c r="CI20" s="16">
        <f t="shared" si="286"/>
        <v>-0.59677558071192993</v>
      </c>
      <c r="CJ20" s="16">
        <f t="shared" si="286"/>
        <v>-0.59677558071192993</v>
      </c>
      <c r="CK20" s="16">
        <f t="shared" si="286"/>
        <v>-0.59677558071192993</v>
      </c>
      <c r="CL20" s="34"/>
      <c r="CM20" s="365"/>
      <c r="CN20" s="90">
        <f>CN18/CN$8</f>
        <v>-0.53300330033003296</v>
      </c>
      <c r="CO20" s="90">
        <f t="shared" ref="CO20:DG20" si="287">CO18/CO$8</f>
        <v>-0.52550607287449391</v>
      </c>
      <c r="CP20" s="90">
        <f t="shared" si="287"/>
        <v>-0.74229074889867841</v>
      </c>
      <c r="CQ20" s="90">
        <f t="shared" si="287"/>
        <v>-0.67886400873839436</v>
      </c>
      <c r="CR20" s="90">
        <f t="shared" si="287"/>
        <v>-0.77090764962346414</v>
      </c>
      <c r="CS20" s="90">
        <f t="shared" si="287"/>
        <v>-0.52148741928301046</v>
      </c>
      <c r="CT20" s="90">
        <f t="shared" si="287"/>
        <v>-0.44934640522875818</v>
      </c>
      <c r="CU20" s="90">
        <f t="shared" si="287"/>
        <v>-0.30865522174535048</v>
      </c>
      <c r="CV20" s="90">
        <f t="shared" si="287"/>
        <v>-0.38014832472520194</v>
      </c>
      <c r="CW20" s="90">
        <f t="shared" si="287"/>
        <v>-0.45398610651670523</v>
      </c>
      <c r="CX20" s="90">
        <f t="shared" si="287"/>
        <v>-0.42904077126083912</v>
      </c>
      <c r="CY20" s="90">
        <f t="shared" si="287"/>
        <v>-0.27852241390367471</v>
      </c>
      <c r="CZ20" s="90">
        <f t="shared" si="287"/>
        <v>-0.41327417267517103</v>
      </c>
      <c r="DA20" s="90">
        <f t="shared" si="287"/>
        <v>-0.41598668670818123</v>
      </c>
      <c r="DB20" s="90">
        <f t="shared" si="287"/>
        <v>-0.26712201001564045</v>
      </c>
      <c r="DC20" s="90">
        <f t="shared" si="287"/>
        <v>-0.29833263004333882</v>
      </c>
      <c r="DD20" s="90">
        <f t="shared" si="287"/>
        <v>-0.37217165104390476</v>
      </c>
      <c r="DE20" s="90">
        <f t="shared" si="287"/>
        <v>-0.4414174616453439</v>
      </c>
      <c r="DF20" s="90">
        <f t="shared" si="287"/>
        <v>-0.50955492488126497</v>
      </c>
      <c r="DG20" s="90">
        <f t="shared" si="287"/>
        <v>-0.56406208145085501</v>
      </c>
      <c r="DH20" s="90">
        <f>DH18/DH$8</f>
        <v>-0.59677558071192993</v>
      </c>
    </row>
    <row r="21" spans="1:112" ht="12" x14ac:dyDescent="0.3">
      <c r="A21" s="3" t="s">
        <v>435</v>
      </c>
      <c r="B21" s="364"/>
      <c r="C21" s="364"/>
      <c r="D21" s="364"/>
      <c r="E21" s="364"/>
      <c r="F21" s="15" t="s">
        <v>65</v>
      </c>
      <c r="G21" s="15" t="s">
        <v>65</v>
      </c>
      <c r="H21" s="15" t="s">
        <v>65</v>
      </c>
      <c r="I21" s="15" t="s">
        <v>65</v>
      </c>
      <c r="J21" s="16">
        <f t="shared" ref="J21:AY21" si="288">J18/J25</f>
        <v>7.4576271186440682E-2</v>
      </c>
      <c r="K21" s="16">
        <f t="shared" si="288"/>
        <v>7.4932614555256058E-2</v>
      </c>
      <c r="L21" s="16">
        <f t="shared" si="288"/>
        <v>8.36104513064133E-2</v>
      </c>
      <c r="M21" s="16">
        <f t="shared" si="288"/>
        <v>9.7859327217125383E-2</v>
      </c>
      <c r="N21" s="16">
        <f t="shared" si="288"/>
        <v>9.7448766206608112E-2</v>
      </c>
      <c r="O21" s="16">
        <f t="shared" si="288"/>
        <v>9.080142123963679E-2</v>
      </c>
      <c r="P21" s="16">
        <f t="shared" si="288"/>
        <v>0.10632518432285604</v>
      </c>
      <c r="Q21" s="16">
        <f t="shared" si="288"/>
        <v>0.10204841713221602</v>
      </c>
      <c r="R21" s="16">
        <f t="shared" si="288"/>
        <v>9.1603053435114504E-2</v>
      </c>
      <c r="S21" s="16">
        <f t="shared" si="288"/>
        <v>8.3604424202992841E-2</v>
      </c>
      <c r="T21" s="16">
        <f t="shared" si="288"/>
        <v>8.6682663467306534E-2</v>
      </c>
      <c r="U21" s="16">
        <f t="shared" si="288"/>
        <v>0.11693221712125304</v>
      </c>
      <c r="V21" s="16">
        <f t="shared" si="288"/>
        <v>0.11520040332745148</v>
      </c>
      <c r="W21" s="16">
        <f t="shared" si="288"/>
        <v>9.9372158475860575E-2</v>
      </c>
      <c r="X21" s="16">
        <f t="shared" si="288"/>
        <v>9.8082744702320881E-2</v>
      </c>
      <c r="Y21" s="16">
        <f t="shared" si="288"/>
        <v>0.10178069353327085</v>
      </c>
      <c r="Z21" s="16">
        <f t="shared" si="288"/>
        <v>9.7063478107965534E-2</v>
      </c>
      <c r="AA21" s="16">
        <f t="shared" si="288"/>
        <v>9.0459254677593942E-2</v>
      </c>
      <c r="AB21" s="16">
        <f t="shared" si="288"/>
        <v>8.3192567567567571E-2</v>
      </c>
      <c r="AC21" s="16">
        <f t="shared" si="288"/>
        <v>7.7731358399797446E-2</v>
      </c>
      <c r="AD21" s="16">
        <f t="shared" si="288"/>
        <v>7.8104993597951339E-2</v>
      </c>
      <c r="AE21" s="16">
        <f t="shared" si="288"/>
        <v>7.6939336292538574E-2</v>
      </c>
      <c r="AF21" s="16">
        <f t="shared" si="288"/>
        <v>7.2732404968009035E-2</v>
      </c>
      <c r="AG21" s="16">
        <f t="shared" si="288"/>
        <v>7.0159565718045727E-2</v>
      </c>
      <c r="AH21" s="16">
        <f t="shared" si="288"/>
        <v>6.9164055098024924E-2</v>
      </c>
      <c r="AI21" s="16">
        <f t="shared" si="288"/>
        <v>6.3783850471901798E-2</v>
      </c>
      <c r="AJ21" s="16">
        <f t="shared" si="288"/>
        <v>6.0303971237130251E-2</v>
      </c>
      <c r="AK21" s="16">
        <f t="shared" si="288"/>
        <v>5.8023872679045095E-2</v>
      </c>
      <c r="AL21" s="16">
        <f t="shared" si="288"/>
        <v>5.4896082323866627E-2</v>
      </c>
      <c r="AM21" s="16">
        <f t="shared" si="288"/>
        <v>5.4927774730298043E-2</v>
      </c>
      <c r="AN21" s="16">
        <f t="shared" si="288"/>
        <v>4.7201573385779523E-2</v>
      </c>
      <c r="AO21" s="16">
        <f t="shared" si="288"/>
        <v>4.5471440961466977E-2</v>
      </c>
      <c r="AP21" s="16">
        <f t="shared" si="288"/>
        <v>4.5211335390538746E-2</v>
      </c>
      <c r="AQ21" s="16">
        <f t="shared" si="288"/>
        <v>4.5896517359334178E-2</v>
      </c>
      <c r="AR21" s="16">
        <f t="shared" si="288"/>
        <v>4.3531764343947087E-2</v>
      </c>
      <c r="AS21" s="16">
        <f t="shared" si="288"/>
        <v>4.4051925941689718E-2</v>
      </c>
      <c r="AT21" s="16">
        <f t="shared" si="288"/>
        <v>4.3214340499200143E-2</v>
      </c>
      <c r="AU21" s="16">
        <f t="shared" si="288"/>
        <v>4.1596814752724226E-2</v>
      </c>
      <c r="AV21" s="16">
        <f t="shared" si="288"/>
        <v>3.9187569977803531E-2</v>
      </c>
      <c r="AW21" s="16">
        <f t="shared" si="288"/>
        <v>3.748650560250158E-2</v>
      </c>
      <c r="AX21" s="16">
        <f t="shared" si="288"/>
        <v>3.7295230846407998E-2</v>
      </c>
      <c r="AY21" s="16">
        <f t="shared" si="288"/>
        <v>3.2136013770257543E-2</v>
      </c>
      <c r="AZ21" s="16">
        <f t="shared" ref="AZ21:BA21" si="289">AZ18/AZ25</f>
        <v>3.2180268686749128E-2</v>
      </c>
      <c r="BA21" s="16">
        <f t="shared" si="289"/>
        <v>3.2222192085491874E-2</v>
      </c>
      <c r="BB21" s="16">
        <f t="shared" ref="BB21:BC21" si="290">BB18/BB25</f>
        <v>3.1741240976885736E-2</v>
      </c>
      <c r="BC21" s="16">
        <f t="shared" si="290"/>
        <v>3.1168306478444794E-2</v>
      </c>
      <c r="BD21" s="16">
        <f>BD18/BD25</f>
        <v>3.2496105697620209E-2</v>
      </c>
      <c r="BE21" s="16">
        <f t="shared" ref="BE21" si="291">BE18/BE25</f>
        <v>3.4563919278211216E-2</v>
      </c>
      <c r="BF21" s="16">
        <f t="shared" ref="BF21:CC21" si="292">BF18/BF25</f>
        <v>3.4932237257601952E-2</v>
      </c>
      <c r="BG21" s="16">
        <f t="shared" ref="BG21:BH21" si="293">BG18/BG25</f>
        <v>3.6771545274396411E-2</v>
      </c>
      <c r="BH21" s="16">
        <f t="shared" si="293"/>
        <v>3.9112656494332695E-2</v>
      </c>
      <c r="BI21" s="16">
        <f t="shared" ref="BI21:BJ21" si="294">BI18/BI25</f>
        <v>3.9763912911681319E-2</v>
      </c>
      <c r="BJ21" s="16">
        <f t="shared" si="294"/>
        <v>3.2139501920129217E-2</v>
      </c>
      <c r="BK21" s="16">
        <f t="shared" ref="BK21:BL21" si="295">BK18/BK25</f>
        <v>3.2508029677989325E-2</v>
      </c>
      <c r="BL21" s="16">
        <f t="shared" si="295"/>
        <v>3.3752949897646205E-2</v>
      </c>
      <c r="BM21" s="16">
        <f t="shared" ref="BM21" si="296">BM18/BM25</f>
        <v>3.3761777001310292E-2</v>
      </c>
      <c r="BN21" s="16">
        <f t="shared" si="292"/>
        <v>5.3907853869888327E-2</v>
      </c>
      <c r="BO21" s="16">
        <f t="shared" si="292"/>
        <v>4.8058756116230818E-2</v>
      </c>
      <c r="BP21" s="16">
        <f t="shared" si="292"/>
        <v>4.2677922610795817E-2</v>
      </c>
      <c r="BQ21" s="16">
        <f t="shared" si="292"/>
        <v>3.8945825193394783E-2</v>
      </c>
      <c r="BR21" s="16">
        <f t="shared" si="292"/>
        <v>5.2660654998134965E-2</v>
      </c>
      <c r="BS21" s="16">
        <f t="shared" si="292"/>
        <v>4.8628858342713424E-2</v>
      </c>
      <c r="BT21" s="16">
        <f t="shared" si="292"/>
        <v>4.4454180687727697E-2</v>
      </c>
      <c r="BU21" s="16">
        <f t="shared" si="292"/>
        <v>4.154890920869219E-2</v>
      </c>
      <c r="BV21" s="16">
        <f t="shared" si="292"/>
        <v>5.2241106984362101E-2</v>
      </c>
      <c r="BW21" s="16">
        <f t="shared" si="292"/>
        <v>4.9298618523781888E-2</v>
      </c>
      <c r="BX21" s="16">
        <f t="shared" si="292"/>
        <v>4.5922103910983607E-2</v>
      </c>
      <c r="BY21" s="16">
        <f t="shared" si="292"/>
        <v>4.3622814076583458E-2</v>
      </c>
      <c r="BZ21" s="16">
        <f t="shared" si="292"/>
        <v>5.1799361060530111E-2</v>
      </c>
      <c r="CA21" s="16">
        <f t="shared" si="292"/>
        <v>4.9660099257413423E-2</v>
      </c>
      <c r="CB21" s="16">
        <f t="shared" si="292"/>
        <v>4.6920307674116417E-2</v>
      </c>
      <c r="CC21" s="16">
        <f t="shared" si="292"/>
        <v>4.5137535774216635E-2</v>
      </c>
      <c r="CD21" s="16">
        <f t="shared" ref="CD21:CG21" si="297">CD18/CD25</f>
        <v>5.1045489361904874E-2</v>
      </c>
      <c r="CE21" s="16">
        <f t="shared" si="297"/>
        <v>4.9442166470392755E-2</v>
      </c>
      <c r="CF21" s="16">
        <f t="shared" si="297"/>
        <v>4.7158209797762161E-2</v>
      </c>
      <c r="CG21" s="16">
        <f t="shared" si="297"/>
        <v>4.5758326591611082E-2</v>
      </c>
      <c r="CH21" s="16">
        <f t="shared" ref="CH21:CK21" si="298">CH18/CH25</f>
        <v>4.8930970453972683E-2</v>
      </c>
      <c r="CI21" s="16">
        <f t="shared" si="298"/>
        <v>4.7698513983081496E-2</v>
      </c>
      <c r="CJ21" s="16">
        <f t="shared" si="298"/>
        <v>4.5768683139467158E-2</v>
      </c>
      <c r="CK21" s="16">
        <f t="shared" si="298"/>
        <v>4.4656557264468287E-2</v>
      </c>
      <c r="CL21" s="34"/>
      <c r="CM21" s="365"/>
      <c r="CN21" s="54" t="s">
        <v>65</v>
      </c>
      <c r="CO21" s="90">
        <f t="shared" ref="CO21:DC21" si="299">CO18/CO25</f>
        <v>0.44</v>
      </c>
      <c r="CP21" s="16">
        <f t="shared" si="299"/>
        <v>0.42283563362609788</v>
      </c>
      <c r="CQ21" s="90">
        <f t="shared" si="299"/>
        <v>0.43129770992366412</v>
      </c>
      <c r="CR21" s="16">
        <f t="shared" si="299"/>
        <v>0.49029493319889084</v>
      </c>
      <c r="CS21" s="90">
        <f t="shared" si="299"/>
        <v>0.41181642342183927</v>
      </c>
      <c r="CT21" s="16">
        <f t="shared" si="299"/>
        <v>0.352112676056338</v>
      </c>
      <c r="CU21" s="90">
        <f t="shared" si="299"/>
        <v>0.31448145178922821</v>
      </c>
      <c r="CV21" s="90">
        <f t="shared" si="299"/>
        <v>0.23258923145484747</v>
      </c>
      <c r="CW21" s="90">
        <f t="shared" si="299"/>
        <v>0.19426436033179514</v>
      </c>
      <c r="CX21" s="103">
        <f t="shared" si="299"/>
        <v>0.17456665132689062</v>
      </c>
      <c r="CY21" s="90">
        <f t="shared" si="299"/>
        <v>0.15025342074763445</v>
      </c>
      <c r="CZ21" s="103">
        <f t="shared" si="299"/>
        <v>0.14055937020548806</v>
      </c>
      <c r="DA21" s="103">
        <f t="shared" si="299"/>
        <v>0.16045637611686872</v>
      </c>
      <c r="DB21" s="16">
        <f t="shared" si="299"/>
        <v>0.15341255583208346</v>
      </c>
      <c r="DC21" s="90">
        <f t="shared" si="299"/>
        <v>0.21683274719968551</v>
      </c>
      <c r="DD21" s="90">
        <f>DD18/DD25</f>
        <v>0.21181615799694437</v>
      </c>
      <c r="DE21" s="90">
        <f>DE18/DE25</f>
        <v>0.21012861635174898</v>
      </c>
      <c r="DF21" s="90">
        <f>DF18/DF25</f>
        <v>0.20835178838786939</v>
      </c>
      <c r="DG21" s="90">
        <f>DG18/DG25</f>
        <v>0.20531950162973692</v>
      </c>
      <c r="DH21" s="90">
        <f>DH18/DH25</f>
        <v>0.19681430413255516</v>
      </c>
    </row>
    <row r="22" spans="1:112" x14ac:dyDescent="0.25">
      <c r="CM22" s="91"/>
      <c r="CO22" s="91"/>
      <c r="CQ22" s="91"/>
      <c r="CS22" s="91"/>
      <c r="CU22" s="91"/>
      <c r="CV22" s="91"/>
      <c r="CW22" s="91"/>
      <c r="CX22" s="91"/>
      <c r="CY22" s="91"/>
      <c r="CZ22" s="91"/>
      <c r="DA22" s="91"/>
      <c r="DB22" s="91"/>
      <c r="DC22" s="91"/>
      <c r="DD22" s="91"/>
      <c r="DE22" s="91"/>
      <c r="DF22" s="91"/>
      <c r="DG22" s="91"/>
      <c r="DH22" s="91"/>
    </row>
    <row r="23" spans="1:112" ht="12" x14ac:dyDescent="0.3">
      <c r="A23" s="1" t="s">
        <v>225</v>
      </c>
      <c r="B23" s="315"/>
      <c r="C23" s="315"/>
      <c r="D23" s="315"/>
      <c r="E23" s="315"/>
      <c r="F23" s="15" t="s">
        <v>65</v>
      </c>
      <c r="G23" s="15" t="s">
        <v>65</v>
      </c>
      <c r="H23" s="15" t="s">
        <v>65</v>
      </c>
      <c r="I23" s="57">
        <f t="shared" ref="I23:BN23" si="300">I29/I18/4</f>
        <v>3.5800970873786406</v>
      </c>
      <c r="J23" s="57">
        <f t="shared" si="300"/>
        <v>4.2159090909090908</v>
      </c>
      <c r="K23" s="57">
        <f t="shared" si="300"/>
        <v>3.785971223021583</v>
      </c>
      <c r="L23" s="57">
        <f t="shared" si="300"/>
        <v>3.2514204545454546</v>
      </c>
      <c r="M23" s="57">
        <f t="shared" si="300"/>
        <v>2.6685267857142856</v>
      </c>
      <c r="N23" s="57">
        <f t="shared" si="300"/>
        <v>2.7178111587982832</v>
      </c>
      <c r="O23" s="57">
        <f t="shared" si="300"/>
        <v>2.8010869565217393</v>
      </c>
      <c r="P23" s="57">
        <f t="shared" si="300"/>
        <v>2.4498175182481754</v>
      </c>
      <c r="Q23" s="57">
        <f t="shared" si="300"/>
        <v>2.6295620437956204</v>
      </c>
      <c r="R23" s="57">
        <f t="shared" si="300"/>
        <v>2.9109848484848486</v>
      </c>
      <c r="S23" s="57">
        <f t="shared" si="300"/>
        <v>3.2431906614785992</v>
      </c>
      <c r="T23" s="57">
        <f t="shared" si="300"/>
        <v>3.203287197231834</v>
      </c>
      <c r="U23" s="57">
        <f t="shared" si="300"/>
        <v>2.2904157043879909</v>
      </c>
      <c r="V23" s="57">
        <f t="shared" si="300"/>
        <v>2.5268052516411377</v>
      </c>
      <c r="W23" s="57">
        <f t="shared" si="300"/>
        <v>2.69880174291939</v>
      </c>
      <c r="X23" s="57">
        <f t="shared" si="300"/>
        <v>2.744341563786008</v>
      </c>
      <c r="Y23" s="57">
        <f t="shared" si="300"/>
        <v>2.6183241252302025</v>
      </c>
      <c r="Z23" s="57">
        <f t="shared" si="300"/>
        <v>2.9288949275362319</v>
      </c>
      <c r="AA23" s="57">
        <f t="shared" si="300"/>
        <v>3.0358974358974358</v>
      </c>
      <c r="AB23" s="57">
        <f t="shared" si="300"/>
        <v>3.3413705583756346</v>
      </c>
      <c r="AC23" s="57">
        <f t="shared" si="300"/>
        <v>3.4979641693811074</v>
      </c>
      <c r="AD23" s="57">
        <f t="shared" si="300"/>
        <v>3.5253353204172875</v>
      </c>
      <c r="AE23" s="57">
        <f t="shared" si="300"/>
        <v>3.6497252747252746</v>
      </c>
      <c r="AF23" s="57">
        <f t="shared" si="300"/>
        <v>3.9320827943078913</v>
      </c>
      <c r="AG23" s="57">
        <f t="shared" si="300"/>
        <v>4.0213950762016415</v>
      </c>
      <c r="AH23" s="57">
        <f t="shared" si="300"/>
        <v>4.2705479452054798</v>
      </c>
      <c r="AI23" s="57">
        <f t="shared" si="300"/>
        <v>4.4383462282398449</v>
      </c>
      <c r="AJ23" s="57">
        <f t="shared" si="300"/>
        <v>4.7678410117434504</v>
      </c>
      <c r="AK23" s="57">
        <f t="shared" si="300"/>
        <v>5.0373469387755101</v>
      </c>
      <c r="AL23" s="57">
        <f t="shared" si="300"/>
        <v>5.0452029520295207</v>
      </c>
      <c r="AM23" s="57">
        <f t="shared" si="300"/>
        <v>4.9931757656458053</v>
      </c>
      <c r="AN23" s="57">
        <f t="shared" si="300"/>
        <v>5.6998587570621471</v>
      </c>
      <c r="AO23" s="57">
        <f t="shared" si="300"/>
        <v>6.0154972752043596</v>
      </c>
      <c r="AP23" s="57">
        <f t="shared" si="300"/>
        <v>5.8119912335629307</v>
      </c>
      <c r="AQ23" s="57">
        <f t="shared" si="300"/>
        <v>5.722711267605634</v>
      </c>
      <c r="AR23" s="57">
        <f t="shared" si="300"/>
        <v>6.226590106007067</v>
      </c>
      <c r="AS23" s="57">
        <f t="shared" si="300"/>
        <v>6.1235909822866343</v>
      </c>
      <c r="AT23" s="57">
        <f t="shared" si="300"/>
        <v>6.0496957403651113</v>
      </c>
      <c r="AU23" s="57">
        <f t="shared" si="300"/>
        <v>6.4117128463476067</v>
      </c>
      <c r="AV23" s="57">
        <f t="shared" si="300"/>
        <v>6.7325814536340856</v>
      </c>
      <c r="AW23" s="57">
        <f t="shared" si="300"/>
        <v>7.1758937437934458</v>
      </c>
      <c r="AX23" s="57">
        <f t="shared" si="300"/>
        <v>7.1407699443413728</v>
      </c>
      <c r="AY23" s="57">
        <f t="shared" si="300"/>
        <v>8.5381505811015668</v>
      </c>
      <c r="AZ23" s="57">
        <f t="shared" si="300"/>
        <v>8.4756321839080453</v>
      </c>
      <c r="BA23" s="57">
        <f t="shared" si="300"/>
        <v>8.3667929292929291</v>
      </c>
      <c r="BB23" s="57">
        <f t="shared" si="300"/>
        <v>8.3355784469096665</v>
      </c>
      <c r="BC23" s="57">
        <f t="shared" si="300"/>
        <v>8.3824818909645451</v>
      </c>
      <c r="BD23" s="57">
        <f t="shared" si="300"/>
        <v>8.0276417074877529</v>
      </c>
      <c r="BE23" s="57">
        <f t="shared" si="300"/>
        <v>7.6124684741488018</v>
      </c>
      <c r="BF23" s="57">
        <f t="shared" ref="BF23:BG23" si="301">BF29/BF18/4</f>
        <v>7.3286899822169529</v>
      </c>
      <c r="BG23" s="57">
        <f t="shared" si="301"/>
        <v>7.0771927412702773</v>
      </c>
      <c r="BH23" s="57">
        <f t="shared" ref="BH23:BI23" si="302">BH29/BH18/4</f>
        <v>6.9631239135833125</v>
      </c>
      <c r="BI23" s="57">
        <f t="shared" si="302"/>
        <v>6.8019058295964125</v>
      </c>
      <c r="BJ23" s="57">
        <f t="shared" ref="BJ23:BK23" si="303">BJ29/BJ18/4</f>
        <v>8.5619871794871791</v>
      </c>
      <c r="BK23" s="57">
        <f t="shared" si="303"/>
        <v>8.466087056655919</v>
      </c>
      <c r="BL23" s="57">
        <f t="shared" ref="BL23:BM23" si="304">BL29/BL18/4</f>
        <v>8.0732419907314128</v>
      </c>
      <c r="BM23" s="57">
        <f t="shared" si="304"/>
        <v>8.1500646830530403</v>
      </c>
      <c r="BN23" s="57">
        <f t="shared" si="300"/>
        <v>5.2514512224365593</v>
      </c>
      <c r="BO23" s="57">
        <f t="shared" ref="BO23:BQ23" si="305">BO29/BO18/4</f>
        <v>5.8158737248462629</v>
      </c>
      <c r="BP23" s="57">
        <f t="shared" si="305"/>
        <v>6.4717376825893798</v>
      </c>
      <c r="BQ23" s="57">
        <f t="shared" si="305"/>
        <v>7.0330813120717508</v>
      </c>
      <c r="BR23" s="57">
        <f>BR29/BR18/4</f>
        <v>5.1898856390318144</v>
      </c>
      <c r="BS23" s="57">
        <f t="shared" ref="BS23:BU23" si="306">BS29/BS18/4</f>
        <v>5.5834885471564171</v>
      </c>
      <c r="BT23" s="57">
        <f t="shared" si="306"/>
        <v>6.0662763303278879</v>
      </c>
      <c r="BU23" s="57">
        <f t="shared" si="306"/>
        <v>6.4595134372349516</v>
      </c>
      <c r="BV23" s="57">
        <f t="shared" ref="BV23:CC23" si="307">BV29/BV18/4</f>
        <v>5.1193769949884578</v>
      </c>
      <c r="BW23" s="57">
        <f t="shared" si="307"/>
        <v>5.4050095183853948</v>
      </c>
      <c r="BX23" s="57">
        <f t="shared" si="307"/>
        <v>5.7778749450033695</v>
      </c>
      <c r="BY23" s="57">
        <f t="shared" si="307"/>
        <v>6.0648196881033423</v>
      </c>
      <c r="BZ23" s="57">
        <f t="shared" si="307"/>
        <v>5.0821125476845488</v>
      </c>
      <c r="CA23" s="57">
        <f t="shared" si="307"/>
        <v>5.2900209109258309</v>
      </c>
      <c r="CB23" s="57">
        <f t="shared" si="307"/>
        <v>5.583981494789656</v>
      </c>
      <c r="CC23" s="57">
        <f t="shared" si="307"/>
        <v>5.7944257583096181</v>
      </c>
      <c r="CD23" s="57">
        <f t="shared" ref="CD23:CG23" si="308">CD29/CD18/4</f>
        <v>5.1045136484156997</v>
      </c>
      <c r="CE23" s="57">
        <f t="shared" si="308"/>
        <v>5.2633339943902619</v>
      </c>
      <c r="CF23" s="57">
        <f t="shared" si="308"/>
        <v>5.508225130982825</v>
      </c>
      <c r="CG23" s="57">
        <f t="shared" si="308"/>
        <v>5.6704077720022052</v>
      </c>
      <c r="CH23" s="57">
        <f t="shared" ref="CH23:CK23" si="309">CH29/CH18/4</f>
        <v>5.2911127093996813</v>
      </c>
      <c r="CI23" s="57">
        <f t="shared" si="309"/>
        <v>5.4231275998656407</v>
      </c>
      <c r="CJ23" s="57">
        <f t="shared" si="309"/>
        <v>5.6441244001623296</v>
      </c>
      <c r="CK23" s="57">
        <f t="shared" si="309"/>
        <v>5.7801561542537936</v>
      </c>
      <c r="CL23" s="57"/>
      <c r="CM23" s="366"/>
      <c r="CN23" s="57">
        <f>I23</f>
        <v>3.5800970873786406</v>
      </c>
      <c r="CO23" s="110">
        <f>M23</f>
        <v>2.6685267857142856</v>
      </c>
      <c r="CP23" s="57">
        <f>Q23</f>
        <v>2.6295620437956204</v>
      </c>
      <c r="CQ23" s="110">
        <f>U23</f>
        <v>2.2904157043879909</v>
      </c>
      <c r="CR23" s="57">
        <f>Y23</f>
        <v>2.6183241252302025</v>
      </c>
      <c r="CS23" s="110">
        <f>AC23</f>
        <v>3.4979641693811074</v>
      </c>
      <c r="CT23" s="57">
        <f>AG23</f>
        <v>4.0213950762016415</v>
      </c>
      <c r="CU23" s="110">
        <f>AK23</f>
        <v>5.0373469387755101</v>
      </c>
      <c r="CV23" s="110">
        <f>AO23</f>
        <v>6.0154972752043596</v>
      </c>
      <c r="CW23" s="110">
        <f>AS23</f>
        <v>6.1235909822866343</v>
      </c>
      <c r="CX23" s="110">
        <f>AW23</f>
        <v>7.1758937437934458</v>
      </c>
      <c r="CY23" s="110">
        <f>BA23</f>
        <v>8.3667929292929291</v>
      </c>
      <c r="CZ23" s="110">
        <f>BE23</f>
        <v>7.6124684741488018</v>
      </c>
      <c r="DA23" s="110">
        <f>BI23</f>
        <v>6.8019058295964125</v>
      </c>
      <c r="DB23" s="57">
        <f>BM23</f>
        <v>8.1500646830530403</v>
      </c>
      <c r="DC23" s="110">
        <f>BQ23</f>
        <v>7.0330813120717508</v>
      </c>
      <c r="DD23" s="110">
        <f>BU23</f>
        <v>6.4595134372349516</v>
      </c>
      <c r="DE23" s="110">
        <f>BY23</f>
        <v>6.0648196881033423</v>
      </c>
      <c r="DF23" s="110">
        <f>CC23</f>
        <v>5.7944257583096181</v>
      </c>
      <c r="DG23" s="110">
        <f>CG23</f>
        <v>5.6704077720022052</v>
      </c>
      <c r="DH23" s="110">
        <f>CK23</f>
        <v>5.7801561542537936</v>
      </c>
    </row>
    <row r="24" spans="1:112" ht="12" x14ac:dyDescent="0.3">
      <c r="CM24" s="91"/>
      <c r="CO24" s="91"/>
      <c r="CQ24" s="91"/>
      <c r="CS24" s="91"/>
      <c r="CU24" s="91"/>
      <c r="CV24" s="91"/>
      <c r="CW24" s="91"/>
      <c r="CX24" s="91"/>
      <c r="CY24" s="91"/>
      <c r="CZ24" s="91"/>
      <c r="DA24" s="359"/>
      <c r="DB24" s="359"/>
      <c r="DC24" s="359"/>
      <c r="DD24" s="359"/>
      <c r="DE24" s="359"/>
      <c r="DF24" s="359"/>
      <c r="DG24" s="359"/>
      <c r="DH24" s="359"/>
    </row>
    <row r="25" spans="1:112" ht="12" x14ac:dyDescent="0.3">
      <c r="A25" s="1" t="s">
        <v>175</v>
      </c>
      <c r="B25" s="315"/>
      <c r="C25" s="315"/>
      <c r="D25" s="315"/>
      <c r="E25" s="315"/>
      <c r="F25" s="15" t="s">
        <v>65</v>
      </c>
      <c r="G25" s="15" t="s">
        <v>65</v>
      </c>
      <c r="H25" s="15" t="s">
        <v>65</v>
      </c>
      <c r="I25" s="15" t="s">
        <v>65</v>
      </c>
      <c r="J25" s="13">
        <f>I29</f>
        <v>1475</v>
      </c>
      <c r="K25" s="13">
        <f t="shared" ref="K25:BP25" si="310">J29</f>
        <v>1855</v>
      </c>
      <c r="L25" s="13">
        <f t="shared" si="310"/>
        <v>2105</v>
      </c>
      <c r="M25" s="13">
        <f t="shared" si="310"/>
        <v>2289</v>
      </c>
      <c r="N25" s="13">
        <f t="shared" si="310"/>
        <v>2391</v>
      </c>
      <c r="O25" s="13">
        <f t="shared" si="310"/>
        <v>2533</v>
      </c>
      <c r="P25" s="13">
        <f t="shared" si="310"/>
        <v>2577</v>
      </c>
      <c r="Q25" s="13">
        <f t="shared" si="310"/>
        <v>2685</v>
      </c>
      <c r="R25" s="13">
        <f t="shared" si="310"/>
        <v>2882</v>
      </c>
      <c r="S25" s="13">
        <f t="shared" si="310"/>
        <v>3074</v>
      </c>
      <c r="T25" s="13">
        <f t="shared" si="310"/>
        <v>3334</v>
      </c>
      <c r="U25" s="13">
        <f t="shared" si="310"/>
        <v>3703</v>
      </c>
      <c r="V25" s="13">
        <f t="shared" si="310"/>
        <v>3967</v>
      </c>
      <c r="W25" s="13">
        <f t="shared" si="310"/>
        <v>4619</v>
      </c>
      <c r="X25" s="13">
        <f t="shared" si="310"/>
        <v>4955</v>
      </c>
      <c r="Y25" s="13">
        <f t="shared" si="310"/>
        <v>5335</v>
      </c>
      <c r="Z25" s="13">
        <f t="shared" si="310"/>
        <v>5687</v>
      </c>
      <c r="AA25" s="13">
        <f t="shared" si="310"/>
        <v>6467</v>
      </c>
      <c r="AB25" s="13">
        <f t="shared" si="310"/>
        <v>7104</v>
      </c>
      <c r="AC25" s="13">
        <f t="shared" si="310"/>
        <v>7899</v>
      </c>
      <c r="AD25" s="13">
        <f t="shared" si="310"/>
        <v>8591</v>
      </c>
      <c r="AE25" s="13">
        <f t="shared" si="310"/>
        <v>9462</v>
      </c>
      <c r="AF25" s="13">
        <f t="shared" si="310"/>
        <v>10628</v>
      </c>
      <c r="AG25" s="13">
        <f t="shared" si="310"/>
        <v>12158</v>
      </c>
      <c r="AH25" s="13">
        <f t="shared" si="310"/>
        <v>13721</v>
      </c>
      <c r="AI25" s="13">
        <f t="shared" si="310"/>
        <v>16211</v>
      </c>
      <c r="AJ25" s="13">
        <f t="shared" si="310"/>
        <v>18357</v>
      </c>
      <c r="AK25" s="13">
        <f t="shared" si="310"/>
        <v>21112</v>
      </c>
      <c r="AL25" s="13">
        <f t="shared" si="310"/>
        <v>24683</v>
      </c>
      <c r="AM25" s="13">
        <f t="shared" si="310"/>
        <v>27345</v>
      </c>
      <c r="AN25" s="13">
        <f t="shared" si="310"/>
        <v>29999</v>
      </c>
      <c r="AO25" s="13">
        <f t="shared" si="310"/>
        <v>32284</v>
      </c>
      <c r="AP25" s="13">
        <f t="shared" si="310"/>
        <v>35323</v>
      </c>
      <c r="AQ25" s="13">
        <f t="shared" si="310"/>
        <v>37127</v>
      </c>
      <c r="AR25" s="13">
        <f t="shared" si="310"/>
        <v>39006</v>
      </c>
      <c r="AS25" s="13">
        <f t="shared" si="310"/>
        <v>42291</v>
      </c>
      <c r="AT25" s="13">
        <f t="shared" si="310"/>
        <v>45633</v>
      </c>
      <c r="AU25" s="13">
        <f t="shared" si="310"/>
        <v>47720</v>
      </c>
      <c r="AV25" s="13">
        <f t="shared" si="310"/>
        <v>50909</v>
      </c>
      <c r="AW25" s="13">
        <f t="shared" si="310"/>
        <v>53726</v>
      </c>
      <c r="AX25" s="13">
        <f t="shared" si="310"/>
        <v>57809</v>
      </c>
      <c r="AY25" s="13">
        <f t="shared" si="310"/>
        <v>61582</v>
      </c>
      <c r="AZ25" s="13">
        <f t="shared" si="310"/>
        <v>67588</v>
      </c>
      <c r="BA25" s="13">
        <f t="shared" si="310"/>
        <v>73738</v>
      </c>
      <c r="BB25" s="13">
        <f t="shared" si="310"/>
        <v>79518</v>
      </c>
      <c r="BC25" s="13">
        <f t="shared" si="310"/>
        <v>84156</v>
      </c>
      <c r="BD25" s="13">
        <f t="shared" si="310"/>
        <v>87949</v>
      </c>
      <c r="BE25" s="13">
        <f t="shared" si="310"/>
        <v>91772</v>
      </c>
      <c r="BF25" s="13">
        <f t="shared" si="310"/>
        <v>96587</v>
      </c>
      <c r="BG25" s="13">
        <f t="shared" si="310"/>
        <v>98908</v>
      </c>
      <c r="BH25" s="13">
        <f t="shared" si="310"/>
        <v>102959</v>
      </c>
      <c r="BI25" s="13">
        <f t="shared" si="310"/>
        <v>112162</v>
      </c>
      <c r="BJ25" s="13">
        <f t="shared" si="310"/>
        <v>121346</v>
      </c>
      <c r="BK25" s="13">
        <f t="shared" si="310"/>
        <v>133567</v>
      </c>
      <c r="BL25" s="13">
        <f t="shared" si="310"/>
        <v>147039</v>
      </c>
      <c r="BM25" s="13">
        <f t="shared" si="310"/>
        <v>160270</v>
      </c>
      <c r="BN25" s="13">
        <f t="shared" si="310"/>
        <v>176400</v>
      </c>
      <c r="BO25" s="13">
        <f t="shared" si="310"/>
        <v>199751.45457735169</v>
      </c>
      <c r="BP25" s="13">
        <f t="shared" si="310"/>
        <v>223325.04813795639</v>
      </c>
      <c r="BQ25" s="13">
        <f>BP29</f>
        <v>246729.79901647242</v>
      </c>
      <c r="BR25" s="13">
        <f>BQ29</f>
        <v>270326.20339397545</v>
      </c>
      <c r="BS25" s="13">
        <f t="shared" ref="BS25:BU25" si="311">BR29</f>
        <v>295523.60846008966</v>
      </c>
      <c r="BT25" s="13">
        <f t="shared" si="311"/>
        <v>320960.71276735648</v>
      </c>
      <c r="BU25" s="13">
        <f t="shared" si="311"/>
        <v>346215.62724833458</v>
      </c>
      <c r="BV25" s="13">
        <f t="shared" ref="BV25" si="312">BU29</f>
        <v>371677.3455851631</v>
      </c>
      <c r="BW25" s="13">
        <f t="shared" ref="BW25" si="313">BV29</f>
        <v>397608.41361078486</v>
      </c>
      <c r="BX25" s="13">
        <f t="shared" ref="BX25" si="314">BW29</f>
        <v>423786.16010634071</v>
      </c>
      <c r="BY25" s="13">
        <f t="shared" ref="BY25" si="315">BX29</f>
        <v>449776.41202590056</v>
      </c>
      <c r="BZ25" s="13">
        <f t="shared" ref="BZ25" si="316">BY29</f>
        <v>475979.48922806187</v>
      </c>
      <c r="CA25" s="13">
        <f t="shared" ref="CA25" si="317">BZ29</f>
        <v>501206.7502081308</v>
      </c>
      <c r="CB25" s="13">
        <f t="shared" ref="CB25" si="318">CA29</f>
        <v>526673.9944443095</v>
      </c>
      <c r="CC25" s="13">
        <f t="shared" ref="CC25" si="319">CB29</f>
        <v>551958.83298102662</v>
      </c>
      <c r="CD25" s="13">
        <f t="shared" ref="CD25" si="320">CC29</f>
        <v>577450.72041145072</v>
      </c>
      <c r="CE25" s="13">
        <f t="shared" ref="CE25" si="321">CD29</f>
        <v>601847.77575766377</v>
      </c>
      <c r="CF25" s="13">
        <f t="shared" ref="CF25" si="322">CE29</f>
        <v>626476.91673481779</v>
      </c>
      <c r="CG25" s="13">
        <f t="shared" ref="CG25" si="323">CF29</f>
        <v>650929.65481398208</v>
      </c>
      <c r="CH25" s="13">
        <f t="shared" ref="CH25" si="324">CG29</f>
        <v>675582.62800083926</v>
      </c>
      <c r="CI25" s="13">
        <f t="shared" ref="CI25" si="325">CH29</f>
        <v>699631.42294003302</v>
      </c>
      <c r="CJ25" s="13">
        <f t="shared" ref="CJ25" si="326">CI29</f>
        <v>723908.99055968458</v>
      </c>
      <c r="CK25" s="13">
        <f t="shared" ref="CK25" si="327">CJ29</f>
        <v>748012.67337806686</v>
      </c>
      <c r="CL25" s="13"/>
      <c r="CM25" s="311"/>
      <c r="CN25" s="1" t="str">
        <f>F25</f>
        <v>n/a</v>
      </c>
      <c r="CO25" s="92">
        <f>J25</f>
        <v>1475</v>
      </c>
      <c r="CP25" s="13">
        <f>N25</f>
        <v>2391</v>
      </c>
      <c r="CQ25" s="92">
        <f>R25</f>
        <v>2882</v>
      </c>
      <c r="CR25" s="13">
        <f>V25</f>
        <v>3967</v>
      </c>
      <c r="CS25" s="92">
        <f>Z25</f>
        <v>5687</v>
      </c>
      <c r="CT25" s="13">
        <f>AD25</f>
        <v>8591</v>
      </c>
      <c r="CU25" s="92">
        <f>AH25</f>
        <v>13721</v>
      </c>
      <c r="CV25" s="92">
        <f>AL25</f>
        <v>24683</v>
      </c>
      <c r="CW25" s="92">
        <f>AP25</f>
        <v>35323</v>
      </c>
      <c r="CX25" s="92">
        <f>AT25</f>
        <v>45633</v>
      </c>
      <c r="CY25" s="92">
        <f>AX25</f>
        <v>57809</v>
      </c>
      <c r="CZ25" s="92">
        <f>BB25</f>
        <v>79518</v>
      </c>
      <c r="DA25" s="92">
        <f>BF25</f>
        <v>96587</v>
      </c>
      <c r="DB25" s="13">
        <f>BJ25</f>
        <v>121346</v>
      </c>
      <c r="DC25" s="92">
        <f>BN25</f>
        <v>176400</v>
      </c>
      <c r="DD25" s="92">
        <f>BR25</f>
        <v>270326.20339397545</v>
      </c>
      <c r="DE25" s="92">
        <f>BV25</f>
        <v>371677.3455851631</v>
      </c>
      <c r="DF25" s="92">
        <f>BZ25</f>
        <v>475979.48922806187</v>
      </c>
      <c r="DG25" s="92">
        <f>CD25</f>
        <v>577450.72041145072</v>
      </c>
      <c r="DH25" s="92">
        <f>CH25</f>
        <v>675582.62800083926</v>
      </c>
    </row>
    <row r="26" spans="1:112" x14ac:dyDescent="0.25">
      <c r="A26" s="1" t="s">
        <v>116</v>
      </c>
      <c r="B26" s="315"/>
      <c r="C26" s="315"/>
      <c r="D26" s="315"/>
      <c r="E26" s="315"/>
      <c r="F26" s="13">
        <f>-F4</f>
        <v>182</v>
      </c>
      <c r="G26" s="13">
        <f t="shared" ref="G26:BR26" si="328">-G4</f>
        <v>185</v>
      </c>
      <c r="H26" s="13">
        <f t="shared" si="328"/>
        <v>182</v>
      </c>
      <c r="I26" s="13">
        <f t="shared" si="328"/>
        <v>238</v>
      </c>
      <c r="J26" s="13">
        <f t="shared" si="328"/>
        <v>524</v>
      </c>
      <c r="K26" s="13">
        <f t="shared" si="328"/>
        <v>485</v>
      </c>
      <c r="L26" s="13">
        <f t="shared" si="328"/>
        <v>259</v>
      </c>
      <c r="M26" s="13">
        <f t="shared" si="328"/>
        <v>333</v>
      </c>
      <c r="N26" s="13">
        <f t="shared" si="328"/>
        <v>436</v>
      </c>
      <c r="O26" s="13">
        <f t="shared" si="328"/>
        <v>359</v>
      </c>
      <c r="P26" s="13">
        <f t="shared" si="328"/>
        <v>375</v>
      </c>
      <c r="Q26" s="13">
        <f t="shared" si="328"/>
        <v>583</v>
      </c>
      <c r="R26" s="13">
        <f t="shared" si="328"/>
        <v>447</v>
      </c>
      <c r="S26" s="13">
        <f t="shared" si="328"/>
        <v>535</v>
      </c>
      <c r="T26" s="13">
        <f t="shared" si="328"/>
        <v>531</v>
      </c>
      <c r="U26" s="13">
        <f t="shared" si="328"/>
        <v>561</v>
      </c>
      <c r="V26" s="13">
        <f t="shared" si="328"/>
        <v>549</v>
      </c>
      <c r="W26" s="13">
        <f t="shared" si="328"/>
        <v>586</v>
      </c>
      <c r="X26" s="13">
        <f t="shared" si="328"/>
        <v>803</v>
      </c>
      <c r="Y26" s="13">
        <f t="shared" si="328"/>
        <v>704</v>
      </c>
      <c r="Z26" s="13">
        <f t="shared" si="328"/>
        <v>1444</v>
      </c>
      <c r="AA26" s="13">
        <f t="shared" si="328"/>
        <v>995</v>
      </c>
      <c r="AB26" s="13">
        <f t="shared" si="328"/>
        <v>1095</v>
      </c>
      <c r="AC26" s="13">
        <f t="shared" si="328"/>
        <v>1269</v>
      </c>
      <c r="AD26" s="13">
        <f t="shared" si="328"/>
        <v>1271</v>
      </c>
      <c r="AE26" s="13">
        <f t="shared" si="328"/>
        <v>1444</v>
      </c>
      <c r="AF26" s="13">
        <f t="shared" si="328"/>
        <v>1755</v>
      </c>
      <c r="AG26" s="13">
        <f t="shared" si="328"/>
        <v>2262</v>
      </c>
      <c r="AH26" s="13">
        <f t="shared" si="328"/>
        <v>2812</v>
      </c>
      <c r="AI26" s="13">
        <f t="shared" si="328"/>
        <v>3459</v>
      </c>
      <c r="AJ26" s="13">
        <f t="shared" si="328"/>
        <v>3343</v>
      </c>
      <c r="AK26" s="13">
        <f t="shared" si="328"/>
        <v>4366</v>
      </c>
      <c r="AL26" s="13">
        <f t="shared" si="328"/>
        <v>3962</v>
      </c>
      <c r="AM26" s="13">
        <f t="shared" si="328"/>
        <v>3775</v>
      </c>
      <c r="AN26" s="13">
        <f t="shared" si="328"/>
        <v>3676</v>
      </c>
      <c r="AO26" s="13">
        <f t="shared" si="328"/>
        <v>4241</v>
      </c>
      <c r="AP26" s="13">
        <f t="shared" si="328"/>
        <v>3658</v>
      </c>
      <c r="AQ26" s="13">
        <f t="shared" si="328"/>
        <v>3364</v>
      </c>
      <c r="AR26" s="13">
        <f t="shared" si="328"/>
        <v>3878</v>
      </c>
      <c r="AS26" s="13">
        <f t="shared" si="328"/>
        <v>4818</v>
      </c>
      <c r="AT26" s="13">
        <f t="shared" si="328"/>
        <v>4423</v>
      </c>
      <c r="AU26" s="13">
        <f t="shared" si="328"/>
        <v>4735</v>
      </c>
      <c r="AV26" s="13">
        <f t="shared" si="328"/>
        <v>4544</v>
      </c>
      <c r="AW26" s="13">
        <f t="shared" si="328"/>
        <v>5542</v>
      </c>
      <c r="AX26" s="13">
        <f t="shared" si="328"/>
        <v>5548</v>
      </c>
      <c r="AY26" s="13">
        <f t="shared" si="328"/>
        <v>7747</v>
      </c>
      <c r="AZ26" s="13">
        <f t="shared" si="328"/>
        <v>9518</v>
      </c>
      <c r="BA26" s="13">
        <f t="shared" si="328"/>
        <v>9223</v>
      </c>
      <c r="BB26" s="13">
        <f t="shared" si="328"/>
        <v>7087</v>
      </c>
      <c r="BC26" s="13">
        <f t="shared" si="328"/>
        <v>6354</v>
      </c>
      <c r="BD26" s="13">
        <f t="shared" si="328"/>
        <v>6763</v>
      </c>
      <c r="BE26" s="13">
        <f t="shared" si="328"/>
        <v>7899</v>
      </c>
      <c r="BF26" s="13">
        <f t="shared" si="328"/>
        <v>6715</v>
      </c>
      <c r="BG26" s="13">
        <f t="shared" si="328"/>
        <v>8472</v>
      </c>
      <c r="BH26" s="13">
        <f t="shared" si="328"/>
        <v>9202</v>
      </c>
      <c r="BI26" s="13">
        <f t="shared" si="328"/>
        <v>14836</v>
      </c>
      <c r="BJ26" s="13">
        <f t="shared" si="328"/>
        <v>13692</v>
      </c>
      <c r="BK26" s="13">
        <f t="shared" si="328"/>
        <v>17012</v>
      </c>
      <c r="BL26" s="13">
        <f t="shared" ref="BL26:BM26" si="329">-BL4</f>
        <v>19374</v>
      </c>
      <c r="BM26" s="13">
        <f t="shared" si="329"/>
        <v>22137</v>
      </c>
      <c r="BN26" s="13">
        <f t="shared" si="328"/>
        <v>32860.799999999996</v>
      </c>
      <c r="BO26" s="13">
        <f t="shared" si="328"/>
        <v>33173.4</v>
      </c>
      <c r="BP26" s="13">
        <f t="shared" si="328"/>
        <v>32935.799999999996</v>
      </c>
      <c r="BQ26" s="13">
        <f t="shared" si="328"/>
        <v>33205.5</v>
      </c>
      <c r="BR26" s="13">
        <f t="shared" si="328"/>
        <v>39432.959999999992</v>
      </c>
      <c r="BS26" s="13">
        <f t="shared" ref="BS26:CG26" si="330">-BS4</f>
        <v>39808.080000000002</v>
      </c>
      <c r="BT26" s="13">
        <f t="shared" si="330"/>
        <v>39522.959999999992</v>
      </c>
      <c r="BU26" s="13">
        <f t="shared" si="330"/>
        <v>39846.6</v>
      </c>
      <c r="BV26" s="13">
        <f t="shared" si="330"/>
        <v>45347.903999999988</v>
      </c>
      <c r="BW26" s="13">
        <f t="shared" si="330"/>
        <v>45779.292000000001</v>
      </c>
      <c r="BX26" s="13">
        <f t="shared" si="330"/>
        <v>45451.403999999988</v>
      </c>
      <c r="BY26" s="13">
        <f t="shared" si="330"/>
        <v>45823.59</v>
      </c>
      <c r="BZ26" s="13">
        <f t="shared" si="330"/>
        <v>49882.694399999993</v>
      </c>
      <c r="CA26" s="13">
        <f t="shared" si="330"/>
        <v>50357.221200000007</v>
      </c>
      <c r="CB26" s="13">
        <f t="shared" si="330"/>
        <v>49996.544399999992</v>
      </c>
      <c r="CC26" s="13">
        <f t="shared" si="330"/>
        <v>50405.949000000001</v>
      </c>
      <c r="CD26" s="13">
        <f t="shared" si="330"/>
        <v>53873.309951999996</v>
      </c>
      <c r="CE26" s="13">
        <f t="shared" si="330"/>
        <v>54385.798896000015</v>
      </c>
      <c r="CF26" s="13">
        <f t="shared" si="330"/>
        <v>53996.267951999995</v>
      </c>
      <c r="CG26" s="13">
        <f t="shared" si="330"/>
        <v>54438.424920000005</v>
      </c>
      <c r="CH26" s="13">
        <f t="shared" ref="CH26:CK26" si="331">-CH4</f>
        <v>57105.708549119998</v>
      </c>
      <c r="CI26" s="13">
        <f t="shared" si="331"/>
        <v>57648.946829760018</v>
      </c>
      <c r="CJ26" s="13">
        <f t="shared" si="331"/>
        <v>57236.044029119999</v>
      </c>
      <c r="CK26" s="13">
        <f t="shared" si="331"/>
        <v>57704.730415200007</v>
      </c>
      <c r="CL26" s="13"/>
      <c r="CM26" s="218"/>
      <c r="CN26" s="13">
        <f>SUM(F26:I26)</f>
        <v>787</v>
      </c>
      <c r="CO26" s="92">
        <f>SUM(J26:M26)</f>
        <v>1601</v>
      </c>
      <c r="CP26" s="13">
        <f>SUM(N26:Q26)</f>
        <v>1753</v>
      </c>
      <c r="CQ26" s="92">
        <f>SUM(R26:U26)</f>
        <v>2074</v>
      </c>
      <c r="CR26" s="13">
        <f>SUM(V26:Y26)</f>
        <v>2642</v>
      </c>
      <c r="CS26" s="92">
        <f>SUM(Z26:AC26)</f>
        <v>4803</v>
      </c>
      <c r="CT26" s="13">
        <f>SUM(AD26:AG26)</f>
        <v>6732</v>
      </c>
      <c r="CU26" s="92">
        <f>SUM(AH26:AK26)</f>
        <v>13980</v>
      </c>
      <c r="CV26" s="92">
        <f>SUM(AL26:AO26)</f>
        <v>15654</v>
      </c>
      <c r="CW26" s="92">
        <f>SUM(AP26:AS26)</f>
        <v>15718</v>
      </c>
      <c r="CX26" s="92">
        <f>SUM(AT26:AW26)</f>
        <v>19244</v>
      </c>
      <c r="CY26" s="92">
        <f>SUM(AX26:BA26)</f>
        <v>32036</v>
      </c>
      <c r="CZ26" s="92">
        <f>SUM(BB26:BE26)</f>
        <v>28103</v>
      </c>
      <c r="DA26" s="92">
        <f>SUM(BF26:BI26)</f>
        <v>39225</v>
      </c>
      <c r="DB26" s="13">
        <f>SUM(BJ26:BM26)</f>
        <v>72215</v>
      </c>
      <c r="DC26" s="92">
        <f>SUM(BN26:BQ26)</f>
        <v>132175.5</v>
      </c>
      <c r="DD26" s="92">
        <f>SUM(BR26:BU26)</f>
        <v>158610.59999999998</v>
      </c>
      <c r="DE26" s="92">
        <f>SUM(BV26:BY26)</f>
        <v>182402.18999999997</v>
      </c>
      <c r="DF26" s="92">
        <f>SUM(BZ26:CC26)</f>
        <v>200642.40899999999</v>
      </c>
      <c r="DG26" s="92">
        <f>SUM(CD26:CG26)</f>
        <v>216693.80171999999</v>
      </c>
      <c r="DH26" s="92">
        <f>SUM(CH26:CK26)</f>
        <v>229695.42982320001</v>
      </c>
    </row>
    <row r="27" spans="1:112" x14ac:dyDescent="0.25">
      <c r="A27" s="1" t="s">
        <v>176</v>
      </c>
      <c r="B27" s="315"/>
      <c r="C27" s="315"/>
      <c r="D27" s="315"/>
      <c r="E27" s="315"/>
      <c r="F27" s="13">
        <f>-F18</f>
        <v>-51</v>
      </c>
      <c r="G27" s="13">
        <f>-G18</f>
        <v>-72</v>
      </c>
      <c r="H27" s="13">
        <f>-H18</f>
        <v>-97</v>
      </c>
      <c r="I27" s="13">
        <f>-I18</f>
        <v>-103</v>
      </c>
      <c r="J27" s="13">
        <f>-J18</f>
        <v>-110</v>
      </c>
      <c r="K27" s="13">
        <f t="shared" ref="K27:BQ27" si="332">-K18</f>
        <v>-139</v>
      </c>
      <c r="L27" s="13">
        <f t="shared" si="332"/>
        <v>-176</v>
      </c>
      <c r="M27" s="13">
        <f t="shared" si="332"/>
        <v>-224</v>
      </c>
      <c r="N27" s="13">
        <f t="shared" si="332"/>
        <v>-233</v>
      </c>
      <c r="O27" s="13">
        <f t="shared" si="332"/>
        <v>-230</v>
      </c>
      <c r="P27" s="13">
        <f t="shared" si="332"/>
        <v>-274</v>
      </c>
      <c r="Q27" s="13">
        <f t="shared" si="332"/>
        <v>-274</v>
      </c>
      <c r="R27" s="13">
        <f t="shared" si="332"/>
        <v>-264</v>
      </c>
      <c r="S27" s="13">
        <f t="shared" si="332"/>
        <v>-257</v>
      </c>
      <c r="T27" s="13">
        <f t="shared" si="332"/>
        <v>-289</v>
      </c>
      <c r="U27" s="13">
        <f t="shared" si="332"/>
        <v>-433</v>
      </c>
      <c r="V27" s="13">
        <f t="shared" si="332"/>
        <v>-457</v>
      </c>
      <c r="W27" s="13">
        <f t="shared" si="332"/>
        <v>-459</v>
      </c>
      <c r="X27" s="13">
        <f t="shared" si="332"/>
        <v>-486</v>
      </c>
      <c r="Y27" s="13">
        <f t="shared" si="332"/>
        <v>-543</v>
      </c>
      <c r="Z27" s="13">
        <f t="shared" si="332"/>
        <v>-552</v>
      </c>
      <c r="AA27" s="13">
        <f t="shared" si="332"/>
        <v>-585</v>
      </c>
      <c r="AB27" s="13">
        <f t="shared" si="332"/>
        <v>-591</v>
      </c>
      <c r="AC27" s="13">
        <f t="shared" si="332"/>
        <v>-614</v>
      </c>
      <c r="AD27" s="13">
        <f t="shared" si="332"/>
        <v>-671</v>
      </c>
      <c r="AE27" s="13">
        <f t="shared" si="332"/>
        <v>-728</v>
      </c>
      <c r="AF27" s="13">
        <f t="shared" si="332"/>
        <v>-773</v>
      </c>
      <c r="AG27" s="13">
        <f t="shared" si="332"/>
        <v>-853</v>
      </c>
      <c r="AH27" s="13">
        <f t="shared" si="332"/>
        <v>-949</v>
      </c>
      <c r="AI27" s="13">
        <f t="shared" si="332"/>
        <v>-1034</v>
      </c>
      <c r="AJ27" s="13">
        <f t="shared" si="332"/>
        <v>-1107</v>
      </c>
      <c r="AK27" s="13">
        <f t="shared" si="332"/>
        <v>-1225</v>
      </c>
      <c r="AL27" s="13">
        <f t="shared" si="332"/>
        <v>-1355</v>
      </c>
      <c r="AM27" s="13">
        <f t="shared" si="332"/>
        <v>-1502</v>
      </c>
      <c r="AN27" s="13">
        <f t="shared" si="332"/>
        <v>-1416</v>
      </c>
      <c r="AO27" s="13">
        <f t="shared" si="332"/>
        <v>-1468</v>
      </c>
      <c r="AP27" s="13">
        <f t="shared" si="332"/>
        <v>-1597</v>
      </c>
      <c r="AQ27" s="13">
        <f t="shared" si="332"/>
        <v>-1704</v>
      </c>
      <c r="AR27" s="13">
        <f t="shared" si="332"/>
        <v>-1698</v>
      </c>
      <c r="AS27" s="13">
        <f t="shared" si="332"/>
        <v>-1863</v>
      </c>
      <c r="AT27" s="13">
        <f t="shared" si="332"/>
        <v>-1972</v>
      </c>
      <c r="AU27" s="13">
        <f t="shared" si="332"/>
        <v>-1985</v>
      </c>
      <c r="AV27" s="13">
        <f t="shared" si="332"/>
        <v>-1995</v>
      </c>
      <c r="AW27" s="13">
        <f t="shared" si="332"/>
        <v>-2014</v>
      </c>
      <c r="AX27" s="13">
        <f t="shared" si="332"/>
        <v>-2156</v>
      </c>
      <c r="AY27" s="13">
        <f t="shared" si="332"/>
        <v>-1979</v>
      </c>
      <c r="AZ27" s="13">
        <f t="shared" ref="AZ27" si="333">-AZ18</f>
        <v>-2175</v>
      </c>
      <c r="BA27" s="13">
        <f t="shared" si="332"/>
        <v>-2376</v>
      </c>
      <c r="BB27" s="13">
        <f t="shared" ref="BB27:BC27" si="334">-BB18</f>
        <v>-2524</v>
      </c>
      <c r="BC27" s="13">
        <f t="shared" si="334"/>
        <v>-2623</v>
      </c>
      <c r="BD27" s="13">
        <f t="shared" ref="BD27:BE27" si="335">-BD18</f>
        <v>-2858</v>
      </c>
      <c r="BE27" s="13">
        <f t="shared" si="335"/>
        <v>-3172</v>
      </c>
      <c r="BF27" s="13">
        <f t="shared" ref="BF27:BG27" si="336">-BF18</f>
        <v>-3374</v>
      </c>
      <c r="BG27" s="13">
        <f t="shared" si="336"/>
        <v>-3637</v>
      </c>
      <c r="BH27" s="13">
        <f t="shared" ref="BH27:BI27" si="337">-BH18</f>
        <v>-4027</v>
      </c>
      <c r="BI27" s="13">
        <f t="shared" si="337"/>
        <v>-4460</v>
      </c>
      <c r="BJ27" s="13">
        <f t="shared" ref="BJ27:BK27" si="338">-BJ18</f>
        <v>-3900</v>
      </c>
      <c r="BK27" s="13">
        <f t="shared" si="338"/>
        <v>-4342</v>
      </c>
      <c r="BL27" s="13">
        <f t="shared" ref="BL27:BM27" si="339">-BL18</f>
        <v>-4963</v>
      </c>
      <c r="BM27" s="13">
        <f t="shared" si="339"/>
        <v>-5411</v>
      </c>
      <c r="BN27" s="13">
        <f t="shared" si="332"/>
        <v>-9509.3454226483009</v>
      </c>
      <c r="BO27" s="13">
        <f t="shared" si="332"/>
        <v>-9599.8064393953027</v>
      </c>
      <c r="BP27" s="13">
        <f t="shared" si="332"/>
        <v>-9531.0491214839531</v>
      </c>
      <c r="BQ27" s="13">
        <f t="shared" si="332"/>
        <v>-9609.0956224969632</v>
      </c>
      <c r="BR27" s="13">
        <f>-BR18</f>
        <v>-14235.554933885802</v>
      </c>
      <c r="BS27" s="13">
        <f t="shared" ref="BS27:BU27" si="340">-BS18</f>
        <v>-14370.975692733207</v>
      </c>
      <c r="BT27" s="13">
        <f t="shared" si="340"/>
        <v>-14268.045519021935</v>
      </c>
      <c r="BU27" s="13">
        <f t="shared" si="340"/>
        <v>-14384.881663171471</v>
      </c>
      <c r="BV27" s="13">
        <f t="shared" ref="BV27:CC27" si="341">-BV18</f>
        <v>-19416.835974378231</v>
      </c>
      <c r="BW27" s="13">
        <f t="shared" si="341"/>
        <v>-19601.54550444417</v>
      </c>
      <c r="BX27" s="13">
        <f t="shared" si="341"/>
        <v>-19461.152080440115</v>
      </c>
      <c r="BY27" s="13">
        <f t="shared" si="341"/>
        <v>-19620.512797838655</v>
      </c>
      <c r="BZ27" s="13">
        <f t="shared" si="341"/>
        <v>-24655.43341993108</v>
      </c>
      <c r="CA27" s="13">
        <f t="shared" si="341"/>
        <v>-24889.976963821391</v>
      </c>
      <c r="CB27" s="13">
        <f t="shared" si="341"/>
        <v>-24711.705863282881</v>
      </c>
      <c r="CC27" s="13">
        <f t="shared" si="341"/>
        <v>-24914.061569575955</v>
      </c>
      <c r="CD27" s="13">
        <f t="shared" ref="CD27:CG27" si="342">-CD18</f>
        <v>-29476.254605787013</v>
      </c>
      <c r="CE27" s="13">
        <f t="shared" si="342"/>
        <v>-29756.65791884602</v>
      </c>
      <c r="CF27" s="13">
        <f t="shared" si="342"/>
        <v>-29543.529872835716</v>
      </c>
      <c r="CG27" s="13">
        <f t="shared" si="342"/>
        <v>-29785.451733142858</v>
      </c>
      <c r="CH27" s="13">
        <f t="shared" ref="CH27:CK27" si="343">-CH18</f>
        <v>-33056.913609926283</v>
      </c>
      <c r="CI27" s="13">
        <f t="shared" si="343"/>
        <v>-33371.379210108367</v>
      </c>
      <c r="CJ27" s="13">
        <f t="shared" si="343"/>
        <v>-33132.361210737727</v>
      </c>
      <c r="CK27" s="13">
        <f t="shared" si="343"/>
        <v>-33403.670783255657</v>
      </c>
      <c r="CL27" s="13"/>
      <c r="CM27" s="218"/>
      <c r="CN27" s="13">
        <f>SUM(F27:I27)</f>
        <v>-323</v>
      </c>
      <c r="CO27" s="92">
        <f>SUM(J27:M27)</f>
        <v>-649</v>
      </c>
      <c r="CP27" s="13">
        <f>SUM(N27:Q27)</f>
        <v>-1011</v>
      </c>
      <c r="CQ27" s="92">
        <f>SUM(R27:U27)</f>
        <v>-1243</v>
      </c>
      <c r="CR27" s="13">
        <f>SUM(V27:Y27)</f>
        <v>-1945</v>
      </c>
      <c r="CS27" s="92">
        <f>SUM(Z27:AC27)</f>
        <v>-2342</v>
      </c>
      <c r="CT27" s="13">
        <f>SUM(AD27:AG27)</f>
        <v>-3025</v>
      </c>
      <c r="CU27" s="92">
        <f>SUM(AH27:AK27)</f>
        <v>-4315</v>
      </c>
      <c r="CV27" s="92">
        <f>SUM(AL27:AO27)</f>
        <v>-5741</v>
      </c>
      <c r="CW27" s="92">
        <f>SUM(AP27:AS27)</f>
        <v>-6862</v>
      </c>
      <c r="CX27" s="92">
        <f>SUM(AT27:AW27)</f>
        <v>-7966</v>
      </c>
      <c r="CY27" s="92">
        <f>SUM(AX27:BA27)</f>
        <v>-8686</v>
      </c>
      <c r="CZ27" s="92">
        <f>SUM(BB27:BE27)</f>
        <v>-11177</v>
      </c>
      <c r="DA27" s="92">
        <f>SUM(BF27:BI27)</f>
        <v>-15498</v>
      </c>
      <c r="DB27" s="13">
        <f>SUM(BJ27:BM27)</f>
        <v>-18616</v>
      </c>
      <c r="DC27" s="92">
        <f>SUM(BN27:BQ27)</f>
        <v>-38249.296606024523</v>
      </c>
      <c r="DD27" s="92">
        <f>SUM(BR27:BU27)</f>
        <v>-57259.457808812418</v>
      </c>
      <c r="DE27" s="92">
        <f>SUM(BV27:BY27)</f>
        <v>-78100.046357101164</v>
      </c>
      <c r="DF27" s="92">
        <f>SUM(BZ27:CC27)</f>
        <v>-99171.177816611307</v>
      </c>
      <c r="DG27" s="92">
        <f>SUM(CD27:CG27)</f>
        <v>-118561.89413061162</v>
      </c>
      <c r="DH27" s="92">
        <f t="shared" ref="DH27:DH28" si="344">SUM(CH27:CK27)</f>
        <v>-132964.32481402805</v>
      </c>
    </row>
    <row r="28" spans="1:112" ht="12" x14ac:dyDescent="0.3">
      <c r="A28" s="1" t="s">
        <v>177</v>
      </c>
      <c r="B28" s="315"/>
      <c r="C28" s="315"/>
      <c r="D28" s="315"/>
      <c r="E28" s="315"/>
      <c r="F28" s="15" t="s">
        <v>65</v>
      </c>
      <c r="G28" s="15" t="s">
        <v>65</v>
      </c>
      <c r="H28" s="15" t="s">
        <v>65</v>
      </c>
      <c r="I28" s="13">
        <f>I29-SUM(I25:I27)</f>
        <v>1340</v>
      </c>
      <c r="J28" s="13">
        <f>J29-SUM(J25:J27)</f>
        <v>-34</v>
      </c>
      <c r="K28" s="13">
        <f t="shared" ref="K28:AY28" si="345">K29-SUM(K25:K27)</f>
        <v>-96</v>
      </c>
      <c r="L28" s="13">
        <f t="shared" si="345"/>
        <v>101</v>
      </c>
      <c r="M28" s="13">
        <f t="shared" si="345"/>
        <v>-7</v>
      </c>
      <c r="N28" s="13">
        <f t="shared" si="345"/>
        <v>-61</v>
      </c>
      <c r="O28" s="13">
        <f t="shared" si="345"/>
        <v>-85</v>
      </c>
      <c r="P28" s="13">
        <f t="shared" si="345"/>
        <v>7</v>
      </c>
      <c r="Q28" s="13">
        <f t="shared" si="345"/>
        <v>-112</v>
      </c>
      <c r="R28" s="13">
        <f t="shared" si="345"/>
        <v>9</v>
      </c>
      <c r="S28" s="13">
        <f t="shared" si="345"/>
        <v>-18</v>
      </c>
      <c r="T28" s="13">
        <f t="shared" si="345"/>
        <v>127</v>
      </c>
      <c r="U28" s="13">
        <f t="shared" si="345"/>
        <v>136</v>
      </c>
      <c r="V28" s="13">
        <f t="shared" si="345"/>
        <v>560</v>
      </c>
      <c r="W28" s="13">
        <f t="shared" si="345"/>
        <v>209</v>
      </c>
      <c r="X28" s="13">
        <f t="shared" si="345"/>
        <v>63</v>
      </c>
      <c r="Y28" s="13">
        <f t="shared" si="345"/>
        <v>191</v>
      </c>
      <c r="Z28" s="13">
        <f t="shared" si="345"/>
        <v>-112</v>
      </c>
      <c r="AA28" s="13">
        <f t="shared" si="345"/>
        <v>227</v>
      </c>
      <c r="AB28" s="13">
        <f t="shared" si="345"/>
        <v>291</v>
      </c>
      <c r="AC28" s="13">
        <f t="shared" si="345"/>
        <v>37</v>
      </c>
      <c r="AD28" s="13">
        <f t="shared" si="345"/>
        <v>271</v>
      </c>
      <c r="AE28" s="13">
        <f t="shared" si="345"/>
        <v>450</v>
      </c>
      <c r="AF28" s="13">
        <f t="shared" si="345"/>
        <v>548</v>
      </c>
      <c r="AG28" s="13">
        <f t="shared" si="345"/>
        <v>154</v>
      </c>
      <c r="AH28" s="13">
        <f t="shared" si="345"/>
        <v>627</v>
      </c>
      <c r="AI28" s="13">
        <f t="shared" si="345"/>
        <v>-279</v>
      </c>
      <c r="AJ28" s="13">
        <f t="shared" si="345"/>
        <v>519</v>
      </c>
      <c r="AK28" s="13">
        <f t="shared" si="345"/>
        <v>430</v>
      </c>
      <c r="AL28" s="13">
        <f t="shared" si="345"/>
        <v>55</v>
      </c>
      <c r="AM28" s="13">
        <f t="shared" si="345"/>
        <v>381</v>
      </c>
      <c r="AN28" s="13">
        <f t="shared" si="345"/>
        <v>25</v>
      </c>
      <c r="AO28" s="13">
        <f t="shared" si="345"/>
        <v>266</v>
      </c>
      <c r="AP28" s="13">
        <f t="shared" si="345"/>
        <v>-257</v>
      </c>
      <c r="AQ28" s="13">
        <f t="shared" si="345"/>
        <v>219</v>
      </c>
      <c r="AR28" s="13">
        <f t="shared" si="345"/>
        <v>1105</v>
      </c>
      <c r="AS28" s="13">
        <f t="shared" si="345"/>
        <v>387</v>
      </c>
      <c r="AT28" s="13">
        <f t="shared" si="345"/>
        <v>-364</v>
      </c>
      <c r="AU28" s="13">
        <f t="shared" si="345"/>
        <v>439</v>
      </c>
      <c r="AV28" s="13">
        <f t="shared" si="345"/>
        <v>268</v>
      </c>
      <c r="AW28" s="13">
        <f t="shared" si="345"/>
        <v>555</v>
      </c>
      <c r="AX28" s="13">
        <f t="shared" si="345"/>
        <v>381</v>
      </c>
      <c r="AY28" s="13">
        <f t="shared" si="345"/>
        <v>238</v>
      </c>
      <c r="AZ28" s="13">
        <f t="shared" ref="AZ28:BA28" si="346">AZ29-SUM(AZ25:AZ27)</f>
        <v>-1193</v>
      </c>
      <c r="BA28" s="13">
        <f t="shared" si="346"/>
        <v>-1067</v>
      </c>
      <c r="BB28" s="13">
        <f t="shared" ref="BB28:BC28" si="347">BB29-SUM(BB25:BB27)</f>
        <v>75</v>
      </c>
      <c r="BC28" s="13">
        <f t="shared" si="347"/>
        <v>62</v>
      </c>
      <c r="BD28" s="13">
        <f t="shared" ref="BD28:BE28" si="348">BD29-SUM(BD25:BD27)</f>
        <v>-82</v>
      </c>
      <c r="BE28" s="13">
        <f t="shared" si="348"/>
        <v>88</v>
      </c>
      <c r="BF28" s="13">
        <f t="shared" ref="BF28:BG28" si="349">BF29-SUM(BF25:BF27)</f>
        <v>-1020</v>
      </c>
      <c r="BG28" s="13">
        <f t="shared" si="349"/>
        <v>-784</v>
      </c>
      <c r="BH28" s="13">
        <f t="shared" ref="BH28:BI28" si="350">BH29-SUM(BH25:BH27)</f>
        <v>4028</v>
      </c>
      <c r="BI28" s="13">
        <f t="shared" si="350"/>
        <v>-1192</v>
      </c>
      <c r="BJ28" s="13">
        <f t="shared" ref="BJ28:BK28" si="351">BJ29-SUM(BJ25:BJ27)</f>
        <v>2429</v>
      </c>
      <c r="BK28" s="13">
        <f t="shared" si="351"/>
        <v>802</v>
      </c>
      <c r="BL28" s="13">
        <f t="shared" ref="BL28:BM28" si="352">BL29-SUM(BL25:BL27)</f>
        <v>-1180</v>
      </c>
      <c r="BM28" s="13">
        <f t="shared" si="352"/>
        <v>-596</v>
      </c>
      <c r="BN28" s="33">
        <v>0</v>
      </c>
      <c r="BO28" s="33">
        <v>0</v>
      </c>
      <c r="BP28" s="33">
        <v>0</v>
      </c>
      <c r="BQ28" s="33">
        <v>0</v>
      </c>
      <c r="BR28" s="33">
        <v>0</v>
      </c>
      <c r="BS28" s="33">
        <v>0</v>
      </c>
      <c r="BT28" s="33">
        <v>0</v>
      </c>
      <c r="BU28" s="33">
        <v>0</v>
      </c>
      <c r="BV28" s="33">
        <v>0</v>
      </c>
      <c r="BW28" s="33">
        <v>0</v>
      </c>
      <c r="BX28" s="33">
        <v>0</v>
      </c>
      <c r="BY28" s="33">
        <v>0</v>
      </c>
      <c r="BZ28" s="33">
        <v>0</v>
      </c>
      <c r="CA28" s="33">
        <v>0</v>
      </c>
      <c r="CB28" s="33">
        <v>0</v>
      </c>
      <c r="CC28" s="33">
        <v>0</v>
      </c>
      <c r="CD28" s="33">
        <v>0</v>
      </c>
      <c r="CE28" s="33">
        <v>0</v>
      </c>
      <c r="CF28" s="33">
        <v>0</v>
      </c>
      <c r="CG28" s="33">
        <v>0</v>
      </c>
      <c r="CH28" s="33">
        <v>0</v>
      </c>
      <c r="CI28" s="33">
        <v>0</v>
      </c>
      <c r="CJ28" s="33">
        <v>0</v>
      </c>
      <c r="CK28" s="33">
        <v>0</v>
      </c>
      <c r="CL28" s="33"/>
      <c r="CM28" s="218"/>
      <c r="CN28" s="13">
        <f>SUM(F28:I28)</f>
        <v>1340</v>
      </c>
      <c r="CO28" s="92">
        <f>SUM(J28:M28)</f>
        <v>-36</v>
      </c>
      <c r="CP28" s="13">
        <f>SUM(N28:Q28)</f>
        <v>-251</v>
      </c>
      <c r="CQ28" s="92">
        <f>SUM(R28:U28)</f>
        <v>254</v>
      </c>
      <c r="CR28" s="13">
        <f>SUM(V28:Y28)</f>
        <v>1023</v>
      </c>
      <c r="CS28" s="92">
        <f>SUM(Z28:AC28)</f>
        <v>443</v>
      </c>
      <c r="CT28" s="13">
        <f>SUM(AD28:AG28)</f>
        <v>1423</v>
      </c>
      <c r="CU28" s="92">
        <f>SUM(AH28:AK28)</f>
        <v>1297</v>
      </c>
      <c r="CV28" s="92">
        <f>SUM(AL28:AO28)</f>
        <v>727</v>
      </c>
      <c r="CW28" s="92">
        <f>SUM(AP28:AS28)</f>
        <v>1454</v>
      </c>
      <c r="CX28" s="92">
        <f>SUM(AT28:AW28)</f>
        <v>898</v>
      </c>
      <c r="CY28" s="92">
        <f>SUM(AX28:BA28)</f>
        <v>-1641</v>
      </c>
      <c r="CZ28" s="92">
        <f>SUM(BB28:BE28)</f>
        <v>143</v>
      </c>
      <c r="DA28" s="92">
        <f>SUM(BF28:BI28)</f>
        <v>1032</v>
      </c>
      <c r="DB28" s="13">
        <f>SUM(BJ28:BM28)</f>
        <v>1455</v>
      </c>
      <c r="DC28" s="92">
        <f>SUM(BN28:BQ28)</f>
        <v>0</v>
      </c>
      <c r="DD28" s="92">
        <f>SUM(BR28:BU28)</f>
        <v>0</v>
      </c>
      <c r="DE28" s="92">
        <f>SUM(BV28:BY28)</f>
        <v>0</v>
      </c>
      <c r="DF28" s="92">
        <f>SUM(BZ28:CC28)</f>
        <v>0</v>
      </c>
      <c r="DG28" s="92">
        <f>SUM(CD28:CG28)</f>
        <v>0</v>
      </c>
      <c r="DH28" s="92">
        <f t="shared" si="344"/>
        <v>0</v>
      </c>
    </row>
    <row r="29" spans="1:112" ht="12" x14ac:dyDescent="0.3">
      <c r="A29" s="1" t="s">
        <v>178</v>
      </c>
      <c r="B29" s="315"/>
      <c r="C29" s="315"/>
      <c r="D29" s="315"/>
      <c r="E29" s="315"/>
      <c r="F29" s="15" t="s">
        <v>65</v>
      </c>
      <c r="G29" s="15" t="s">
        <v>65</v>
      </c>
      <c r="H29" s="15" t="s">
        <v>65</v>
      </c>
      <c r="I29" s="13">
        <f>'Balance Sheet'!I9</f>
        <v>1475</v>
      </c>
      <c r="J29" s="13">
        <f>'Balance Sheet'!J9</f>
        <v>1855</v>
      </c>
      <c r="K29" s="13">
        <f>'Balance Sheet'!K9</f>
        <v>2105</v>
      </c>
      <c r="L29" s="13">
        <f>'Balance Sheet'!L9</f>
        <v>2289</v>
      </c>
      <c r="M29" s="13">
        <f>'Balance Sheet'!M9</f>
        <v>2391</v>
      </c>
      <c r="N29" s="13">
        <f>'Balance Sheet'!N9</f>
        <v>2533</v>
      </c>
      <c r="O29" s="13">
        <f>'Balance Sheet'!O9</f>
        <v>2577</v>
      </c>
      <c r="P29" s="13">
        <f>'Balance Sheet'!P9</f>
        <v>2685</v>
      </c>
      <c r="Q29" s="13">
        <f>'Balance Sheet'!Q9</f>
        <v>2882</v>
      </c>
      <c r="R29" s="13">
        <f>'Balance Sheet'!R9</f>
        <v>3074</v>
      </c>
      <c r="S29" s="13">
        <f>'Balance Sheet'!S9</f>
        <v>3334</v>
      </c>
      <c r="T29" s="13">
        <f>'Balance Sheet'!T9</f>
        <v>3703</v>
      </c>
      <c r="U29" s="13">
        <f>'Balance Sheet'!U9</f>
        <v>3967</v>
      </c>
      <c r="V29" s="13">
        <f>'Balance Sheet'!V9</f>
        <v>4619</v>
      </c>
      <c r="W29" s="13">
        <f>'Balance Sheet'!W9</f>
        <v>4955</v>
      </c>
      <c r="X29" s="13">
        <f>'Balance Sheet'!X9</f>
        <v>5335</v>
      </c>
      <c r="Y29" s="13">
        <f>'Balance Sheet'!Y9</f>
        <v>5687</v>
      </c>
      <c r="Z29" s="13">
        <f>'Balance Sheet'!Z9</f>
        <v>6467</v>
      </c>
      <c r="AA29" s="13">
        <f>'Balance Sheet'!AA9</f>
        <v>7104</v>
      </c>
      <c r="AB29" s="13">
        <f>'Balance Sheet'!AB9</f>
        <v>7899</v>
      </c>
      <c r="AC29" s="13">
        <f>'Balance Sheet'!AC9</f>
        <v>8591</v>
      </c>
      <c r="AD29" s="13">
        <f>'Balance Sheet'!AD9</f>
        <v>9462</v>
      </c>
      <c r="AE29" s="13">
        <f>'Balance Sheet'!AE9</f>
        <v>10628</v>
      </c>
      <c r="AF29" s="13">
        <f>'Balance Sheet'!AF9</f>
        <v>12158</v>
      </c>
      <c r="AG29" s="13">
        <f>'Balance Sheet'!AG9</f>
        <v>13721</v>
      </c>
      <c r="AH29" s="13">
        <f>'Balance Sheet'!AH9</f>
        <v>16211</v>
      </c>
      <c r="AI29" s="13">
        <f>'Balance Sheet'!AI9</f>
        <v>18357</v>
      </c>
      <c r="AJ29" s="13">
        <f>'Balance Sheet'!AJ9</f>
        <v>21112</v>
      </c>
      <c r="AK29" s="13">
        <f>'Balance Sheet'!AK9</f>
        <v>24683</v>
      </c>
      <c r="AL29" s="13">
        <f>'Balance Sheet'!AL9</f>
        <v>27345</v>
      </c>
      <c r="AM29" s="13">
        <f>'Balance Sheet'!AM9</f>
        <v>29999</v>
      </c>
      <c r="AN29" s="13">
        <f>'Balance Sheet'!AN9</f>
        <v>32284</v>
      </c>
      <c r="AO29" s="13">
        <f>'Balance Sheet'!AO9</f>
        <v>35323</v>
      </c>
      <c r="AP29" s="13">
        <f>'Balance Sheet'!AP9</f>
        <v>37127</v>
      </c>
      <c r="AQ29" s="13">
        <f>'Balance Sheet'!AQ9</f>
        <v>39006</v>
      </c>
      <c r="AR29" s="13">
        <f>'Balance Sheet'!AR9</f>
        <v>42291</v>
      </c>
      <c r="AS29" s="13">
        <f>'Balance Sheet'!AS9</f>
        <v>45633</v>
      </c>
      <c r="AT29" s="13">
        <f>'Balance Sheet'!AT9</f>
        <v>47720</v>
      </c>
      <c r="AU29" s="13">
        <f>'Balance Sheet'!AU9</f>
        <v>50909</v>
      </c>
      <c r="AV29" s="13">
        <f>'Balance Sheet'!AV9</f>
        <v>53726</v>
      </c>
      <c r="AW29" s="13">
        <f>'Balance Sheet'!AW9</f>
        <v>57809</v>
      </c>
      <c r="AX29" s="13">
        <f>'Balance Sheet'!AX9</f>
        <v>61582</v>
      </c>
      <c r="AY29" s="13">
        <f>'Balance Sheet'!AY9</f>
        <v>67588</v>
      </c>
      <c r="AZ29" s="13">
        <f>'Balance Sheet'!AZ9</f>
        <v>73738</v>
      </c>
      <c r="BA29" s="13">
        <f>'Balance Sheet'!BA9</f>
        <v>79518</v>
      </c>
      <c r="BB29" s="13">
        <f>'Balance Sheet'!BB9</f>
        <v>84156</v>
      </c>
      <c r="BC29" s="13">
        <f>'Balance Sheet'!BC9</f>
        <v>87949</v>
      </c>
      <c r="BD29" s="13">
        <f>'Balance Sheet'!BD9</f>
        <v>91772</v>
      </c>
      <c r="BE29" s="13">
        <f>'Balance Sheet'!BE9</f>
        <v>96587</v>
      </c>
      <c r="BF29" s="13">
        <f>'Balance Sheet'!BF9</f>
        <v>98908</v>
      </c>
      <c r="BG29" s="13">
        <f>'Balance Sheet'!BG9</f>
        <v>102959</v>
      </c>
      <c r="BH29" s="13">
        <f>'Balance Sheet'!BH9</f>
        <v>112162</v>
      </c>
      <c r="BI29" s="13">
        <f>'Balance Sheet'!BI9</f>
        <v>121346</v>
      </c>
      <c r="BJ29" s="13">
        <f>'Balance Sheet'!BJ9</f>
        <v>133567</v>
      </c>
      <c r="BK29" s="13">
        <f>'Balance Sheet'!BK9</f>
        <v>147039</v>
      </c>
      <c r="BL29" s="13">
        <f>'Balance Sheet'!BL9</f>
        <v>160270</v>
      </c>
      <c r="BM29" s="13">
        <f>'Balance Sheet'!BM9</f>
        <v>176400</v>
      </c>
      <c r="BN29" s="13">
        <f t="shared" ref="BN29:BQ29" si="353">SUM(BN25:BN28)</f>
        <v>199751.45457735169</v>
      </c>
      <c r="BO29" s="13">
        <f t="shared" si="353"/>
        <v>223325.04813795639</v>
      </c>
      <c r="BP29" s="13">
        <f t="shared" si="353"/>
        <v>246729.79901647242</v>
      </c>
      <c r="BQ29" s="13">
        <f t="shared" si="353"/>
        <v>270326.20339397545</v>
      </c>
      <c r="BR29" s="13">
        <f>SUM(BR25:BR28)</f>
        <v>295523.60846008966</v>
      </c>
      <c r="BS29" s="13">
        <f t="shared" ref="BS29:BU29" si="354">SUM(BS25:BS28)</f>
        <v>320960.71276735648</v>
      </c>
      <c r="BT29" s="13">
        <f t="shared" si="354"/>
        <v>346215.62724833458</v>
      </c>
      <c r="BU29" s="13">
        <f t="shared" si="354"/>
        <v>371677.3455851631</v>
      </c>
      <c r="BV29" s="13">
        <f t="shared" ref="BV29:CC29" si="355">SUM(BV25:BV28)</f>
        <v>397608.41361078486</v>
      </c>
      <c r="BW29" s="13">
        <f t="shared" si="355"/>
        <v>423786.16010634071</v>
      </c>
      <c r="BX29" s="13">
        <f t="shared" si="355"/>
        <v>449776.41202590056</v>
      </c>
      <c r="BY29" s="13">
        <f t="shared" si="355"/>
        <v>475979.48922806187</v>
      </c>
      <c r="BZ29" s="13">
        <f t="shared" si="355"/>
        <v>501206.7502081308</v>
      </c>
      <c r="CA29" s="13">
        <f t="shared" si="355"/>
        <v>526673.9944443095</v>
      </c>
      <c r="CB29" s="13">
        <f t="shared" si="355"/>
        <v>551958.83298102662</v>
      </c>
      <c r="CC29" s="13">
        <f t="shared" si="355"/>
        <v>577450.72041145072</v>
      </c>
      <c r="CD29" s="13">
        <f t="shared" ref="CD29:CG29" si="356">SUM(CD25:CD28)</f>
        <v>601847.77575766377</v>
      </c>
      <c r="CE29" s="13">
        <f t="shared" si="356"/>
        <v>626476.91673481779</v>
      </c>
      <c r="CF29" s="13">
        <f t="shared" si="356"/>
        <v>650929.65481398208</v>
      </c>
      <c r="CG29" s="13">
        <f t="shared" si="356"/>
        <v>675582.62800083926</v>
      </c>
      <c r="CH29" s="13">
        <f t="shared" ref="CH29:CK29" si="357">SUM(CH25:CH28)</f>
        <v>699631.42294003302</v>
      </c>
      <c r="CI29" s="13">
        <f t="shared" si="357"/>
        <v>723908.99055968458</v>
      </c>
      <c r="CJ29" s="13">
        <f t="shared" si="357"/>
        <v>748012.67337806686</v>
      </c>
      <c r="CK29" s="13">
        <f t="shared" si="357"/>
        <v>772313.73301001126</v>
      </c>
      <c r="CL29" s="13"/>
      <c r="CM29" s="218"/>
      <c r="CN29" s="13">
        <f>I29</f>
        <v>1475</v>
      </c>
      <c r="CO29" s="92">
        <f>M29</f>
        <v>2391</v>
      </c>
      <c r="CP29" s="13">
        <f>Q29</f>
        <v>2882</v>
      </c>
      <c r="CQ29" s="92">
        <f>U29</f>
        <v>3967</v>
      </c>
      <c r="CR29" s="13">
        <f>Y29</f>
        <v>5687</v>
      </c>
      <c r="CS29" s="92">
        <f>AC29</f>
        <v>8591</v>
      </c>
      <c r="CT29" s="13">
        <f>AG29</f>
        <v>13721</v>
      </c>
      <c r="CU29" s="92">
        <f>AK29</f>
        <v>24683</v>
      </c>
      <c r="CV29" s="92">
        <f>AO29</f>
        <v>35323</v>
      </c>
      <c r="CW29" s="92">
        <f>AS29</f>
        <v>45633</v>
      </c>
      <c r="CX29" s="92">
        <f>AW29</f>
        <v>57809</v>
      </c>
      <c r="CY29" s="92">
        <f>BA29</f>
        <v>79518</v>
      </c>
      <c r="CZ29" s="92">
        <f>BE29</f>
        <v>96587</v>
      </c>
      <c r="DA29" s="92">
        <f>BI29</f>
        <v>121346</v>
      </c>
      <c r="DB29" s="13">
        <f>BM29</f>
        <v>176400</v>
      </c>
      <c r="DC29" s="92">
        <f t="shared" ref="DC29" si="358">BQ29</f>
        <v>270326.20339397545</v>
      </c>
      <c r="DD29" s="92">
        <f>BU29</f>
        <v>371677.3455851631</v>
      </c>
      <c r="DE29" s="92">
        <f>BY29</f>
        <v>475979.48922806187</v>
      </c>
      <c r="DF29" s="92">
        <f>CC29</f>
        <v>577450.72041145072</v>
      </c>
      <c r="DG29" s="92">
        <f>CG29</f>
        <v>675582.62800083926</v>
      </c>
      <c r="DH29" s="92">
        <f>CK29</f>
        <v>772313.73301001126</v>
      </c>
    </row>
    <row r="30" spans="1:112" x14ac:dyDescent="0.25">
      <c r="CM30" s="91"/>
      <c r="CN30" s="13"/>
      <c r="CO30" s="92"/>
      <c r="CP30" s="13"/>
      <c r="CQ30" s="92"/>
      <c r="CR30" s="13"/>
      <c r="CS30" s="92"/>
      <c r="CT30" s="13"/>
      <c r="CU30" s="92"/>
      <c r="CV30" s="92"/>
      <c r="CW30" s="92"/>
      <c r="CX30" s="92"/>
      <c r="CY30" s="92"/>
      <c r="CZ30" s="92"/>
      <c r="DA30" s="92"/>
      <c r="DB30" s="13"/>
      <c r="DC30" s="92"/>
      <c r="DD30" s="92"/>
      <c r="DE30" s="92"/>
      <c r="DF30" s="92"/>
      <c r="DG30" s="92"/>
      <c r="DH30" s="92"/>
    </row>
    <row r="31" spans="1:112" x14ac:dyDescent="0.25">
      <c r="A31" s="1" t="s">
        <v>282</v>
      </c>
      <c r="B31" s="315"/>
      <c r="C31" s="315"/>
      <c r="D31" s="315"/>
      <c r="E31" s="315"/>
      <c r="F31" s="13">
        <f>F18</f>
        <v>51</v>
      </c>
      <c r="G31" s="13">
        <f t="shared" ref="G31:AL31" si="359">F31+G18</f>
        <v>123</v>
      </c>
      <c r="H31" s="13">
        <f t="shared" si="359"/>
        <v>220</v>
      </c>
      <c r="I31" s="13">
        <f t="shared" si="359"/>
        <v>323</v>
      </c>
      <c r="J31" s="13">
        <f t="shared" si="359"/>
        <v>433</v>
      </c>
      <c r="K31" s="13">
        <f t="shared" si="359"/>
        <v>572</v>
      </c>
      <c r="L31" s="13">
        <f t="shared" si="359"/>
        <v>748</v>
      </c>
      <c r="M31" s="13">
        <f t="shared" si="359"/>
        <v>972</v>
      </c>
      <c r="N31" s="13">
        <f t="shared" si="359"/>
        <v>1205</v>
      </c>
      <c r="O31" s="13">
        <f t="shared" si="359"/>
        <v>1435</v>
      </c>
      <c r="P31" s="13">
        <f t="shared" si="359"/>
        <v>1709</v>
      </c>
      <c r="Q31" s="13">
        <f t="shared" si="359"/>
        <v>1983</v>
      </c>
      <c r="R31" s="13">
        <f t="shared" si="359"/>
        <v>2247</v>
      </c>
      <c r="S31" s="13">
        <f t="shared" si="359"/>
        <v>2504</v>
      </c>
      <c r="T31" s="13">
        <f t="shared" si="359"/>
        <v>2793</v>
      </c>
      <c r="U31" s="13">
        <f t="shared" si="359"/>
        <v>3226</v>
      </c>
      <c r="V31" s="13">
        <f t="shared" si="359"/>
        <v>3683</v>
      </c>
      <c r="W31" s="13">
        <f t="shared" si="359"/>
        <v>4142</v>
      </c>
      <c r="X31" s="13">
        <f t="shared" si="359"/>
        <v>4628</v>
      </c>
      <c r="Y31" s="13">
        <f t="shared" si="359"/>
        <v>5171</v>
      </c>
      <c r="Z31" s="13">
        <f t="shared" si="359"/>
        <v>5723</v>
      </c>
      <c r="AA31" s="13">
        <f t="shared" si="359"/>
        <v>6308</v>
      </c>
      <c r="AB31" s="13">
        <f t="shared" si="359"/>
        <v>6899</v>
      </c>
      <c r="AC31" s="13">
        <f t="shared" si="359"/>
        <v>7513</v>
      </c>
      <c r="AD31" s="13">
        <f t="shared" si="359"/>
        <v>8184</v>
      </c>
      <c r="AE31" s="13">
        <f t="shared" si="359"/>
        <v>8912</v>
      </c>
      <c r="AF31" s="13">
        <f t="shared" si="359"/>
        <v>9685</v>
      </c>
      <c r="AG31" s="13">
        <f t="shared" si="359"/>
        <v>10538</v>
      </c>
      <c r="AH31" s="13">
        <f t="shared" si="359"/>
        <v>11487</v>
      </c>
      <c r="AI31" s="13">
        <f t="shared" si="359"/>
        <v>12521</v>
      </c>
      <c r="AJ31" s="13">
        <f t="shared" si="359"/>
        <v>13628</v>
      </c>
      <c r="AK31" s="13">
        <f t="shared" si="359"/>
        <v>14853</v>
      </c>
      <c r="AL31" s="13">
        <f t="shared" si="359"/>
        <v>16208</v>
      </c>
      <c r="AM31" s="13">
        <f t="shared" ref="AM31:BP31" si="360">AL31+AM18</f>
        <v>17710</v>
      </c>
      <c r="AN31" s="13">
        <f t="shared" si="360"/>
        <v>19126</v>
      </c>
      <c r="AO31" s="13">
        <f t="shared" si="360"/>
        <v>20594</v>
      </c>
      <c r="AP31" s="13">
        <f t="shared" si="360"/>
        <v>22191</v>
      </c>
      <c r="AQ31" s="13">
        <f t="shared" si="360"/>
        <v>23895</v>
      </c>
      <c r="AR31" s="13">
        <f t="shared" si="360"/>
        <v>25593</v>
      </c>
      <c r="AS31" s="13">
        <f t="shared" si="360"/>
        <v>27456</v>
      </c>
      <c r="AT31" s="13">
        <f t="shared" si="360"/>
        <v>29428</v>
      </c>
      <c r="AU31" s="13">
        <f t="shared" si="360"/>
        <v>31413</v>
      </c>
      <c r="AV31" s="13">
        <f t="shared" si="360"/>
        <v>33408</v>
      </c>
      <c r="AW31" s="13">
        <f t="shared" si="360"/>
        <v>35422</v>
      </c>
      <c r="AX31" s="13">
        <f t="shared" si="360"/>
        <v>37578</v>
      </c>
      <c r="AY31" s="13">
        <f t="shared" si="360"/>
        <v>39557</v>
      </c>
      <c r="AZ31" s="13">
        <f t="shared" si="360"/>
        <v>41732</v>
      </c>
      <c r="BA31" s="13">
        <f t="shared" si="360"/>
        <v>44108</v>
      </c>
      <c r="BB31" s="13">
        <f t="shared" si="360"/>
        <v>46632</v>
      </c>
      <c r="BC31" s="13">
        <f t="shared" si="360"/>
        <v>49255</v>
      </c>
      <c r="BD31" s="13">
        <f t="shared" si="360"/>
        <v>52113</v>
      </c>
      <c r="BE31" s="13">
        <f t="shared" si="360"/>
        <v>55285</v>
      </c>
      <c r="BF31" s="13">
        <f t="shared" si="360"/>
        <v>58659</v>
      </c>
      <c r="BG31" s="13">
        <f t="shared" si="360"/>
        <v>62296</v>
      </c>
      <c r="BH31" s="13">
        <f t="shared" si="360"/>
        <v>66323</v>
      </c>
      <c r="BI31" s="13">
        <f t="shared" si="360"/>
        <v>70783</v>
      </c>
      <c r="BJ31" s="13">
        <f t="shared" si="360"/>
        <v>74683</v>
      </c>
      <c r="BK31" s="13">
        <f t="shared" si="360"/>
        <v>79025</v>
      </c>
      <c r="BL31" s="13">
        <f t="shared" si="360"/>
        <v>83988</v>
      </c>
      <c r="BM31" s="13">
        <f t="shared" si="360"/>
        <v>89399</v>
      </c>
      <c r="BN31" s="13">
        <f t="shared" si="360"/>
        <v>98908.345422648301</v>
      </c>
      <c r="BO31" s="13">
        <f t="shared" si="360"/>
        <v>108508.1518620436</v>
      </c>
      <c r="BP31" s="13">
        <f t="shared" si="360"/>
        <v>118039.20098352755</v>
      </c>
      <c r="BQ31" s="13">
        <f>BP31+BQ18</f>
        <v>127648.29660602452</v>
      </c>
      <c r="BR31" s="13">
        <f>BQ31+BR18</f>
        <v>141883.85153991033</v>
      </c>
      <c r="BS31" s="13">
        <f t="shared" ref="BS31:BU31" si="361">BR31+BS18</f>
        <v>156254.82723264355</v>
      </c>
      <c r="BT31" s="13">
        <f t="shared" si="361"/>
        <v>170522.87275166548</v>
      </c>
      <c r="BU31" s="13">
        <f t="shared" si="361"/>
        <v>184907.75441483693</v>
      </c>
      <c r="BV31" s="13">
        <f t="shared" ref="BV31" si="362">BU31+BV18</f>
        <v>204324.59038921515</v>
      </c>
      <c r="BW31" s="13">
        <f t="shared" ref="BW31" si="363">BV31+BW18</f>
        <v>223926.13589365932</v>
      </c>
      <c r="BX31" s="13">
        <f t="shared" ref="BX31" si="364">BW31+BX18</f>
        <v>243387.28797409942</v>
      </c>
      <c r="BY31" s="13">
        <f t="shared" ref="BY31" si="365">BX31+BY18</f>
        <v>263007.80077193805</v>
      </c>
      <c r="BZ31" s="13">
        <f t="shared" ref="BZ31" si="366">BY31+BZ18</f>
        <v>287663.23419186915</v>
      </c>
      <c r="CA31" s="13">
        <f t="shared" ref="CA31" si="367">BZ31+CA18</f>
        <v>312553.21115569054</v>
      </c>
      <c r="CB31" s="13">
        <f t="shared" ref="CB31" si="368">CA31+CB18</f>
        <v>337264.91701897344</v>
      </c>
      <c r="CC31" s="13">
        <f t="shared" ref="CC31" si="369">CB31+CC18</f>
        <v>362178.97858854942</v>
      </c>
      <c r="CD31" s="13">
        <f t="shared" ref="CD31" si="370">CC31+CD18</f>
        <v>391655.23319433641</v>
      </c>
      <c r="CE31" s="13">
        <f t="shared" ref="CE31" si="371">CD31+CE18</f>
        <v>421411.89111318241</v>
      </c>
      <c r="CF31" s="13">
        <f t="shared" ref="CF31" si="372">CE31+CF18</f>
        <v>450955.42098601814</v>
      </c>
      <c r="CG31" s="13">
        <f t="shared" ref="CG31" si="373">CF31+CG18</f>
        <v>480740.87271916098</v>
      </c>
      <c r="CH31" s="13">
        <f t="shared" ref="CH31" si="374">CG31+CH18</f>
        <v>513797.78632908728</v>
      </c>
      <c r="CI31" s="13">
        <f t="shared" ref="CI31" si="375">CH31+CI18</f>
        <v>547169.16553919564</v>
      </c>
      <c r="CJ31" s="13">
        <f t="shared" ref="CJ31" si="376">CI31+CJ18</f>
        <v>580301.52674993337</v>
      </c>
      <c r="CK31" s="13">
        <f t="shared" ref="CK31" si="377">CJ31+CK18</f>
        <v>613705.19753318909</v>
      </c>
      <c r="CL31" s="13"/>
      <c r="CM31" s="218"/>
      <c r="CN31" s="13">
        <f>CM31+CN18</f>
        <v>323</v>
      </c>
      <c r="CO31" s="92">
        <f t="shared" ref="CO31:DC31" si="378">CN31+CO18</f>
        <v>972</v>
      </c>
      <c r="CP31" s="13">
        <f t="shared" si="378"/>
        <v>1983</v>
      </c>
      <c r="CQ31" s="92">
        <f t="shared" si="378"/>
        <v>3226</v>
      </c>
      <c r="CR31" s="13">
        <f t="shared" si="378"/>
        <v>5171</v>
      </c>
      <c r="CS31" s="92">
        <f t="shared" si="378"/>
        <v>7513</v>
      </c>
      <c r="CT31" s="13">
        <f t="shared" si="378"/>
        <v>10538</v>
      </c>
      <c r="CU31" s="92">
        <f t="shared" si="378"/>
        <v>14853</v>
      </c>
      <c r="CV31" s="92">
        <f t="shared" si="378"/>
        <v>20594</v>
      </c>
      <c r="CW31" s="92">
        <f t="shared" si="378"/>
        <v>27456</v>
      </c>
      <c r="CX31" s="92">
        <f t="shared" si="378"/>
        <v>35422</v>
      </c>
      <c r="CY31" s="92">
        <f t="shared" si="378"/>
        <v>44108</v>
      </c>
      <c r="CZ31" s="92">
        <f t="shared" si="378"/>
        <v>55285</v>
      </c>
      <c r="DA31" s="92">
        <f t="shared" si="378"/>
        <v>70783</v>
      </c>
      <c r="DB31" s="13">
        <f t="shared" si="378"/>
        <v>89399</v>
      </c>
      <c r="DC31" s="92">
        <f t="shared" si="378"/>
        <v>127648.29660602452</v>
      </c>
      <c r="DD31" s="92">
        <f>DC31+DD18</f>
        <v>184907.75441483693</v>
      </c>
      <c r="DE31" s="92">
        <f>DD31+DE18</f>
        <v>263007.80077193811</v>
      </c>
      <c r="DF31" s="92">
        <f>DE31+DF18</f>
        <v>362178.97858854942</v>
      </c>
      <c r="DG31" s="92">
        <f>DF31+DG18</f>
        <v>480740.87271916104</v>
      </c>
      <c r="DH31" s="92">
        <f>DG31+DH18</f>
        <v>613705.19753318909</v>
      </c>
    </row>
    <row r="33" spans="60:112" x14ac:dyDescent="0.25">
      <c r="DE33" s="212"/>
      <c r="DF33" s="212"/>
      <c r="DG33" s="212"/>
      <c r="DH33" s="212"/>
    </row>
    <row r="37" spans="60:112" x14ac:dyDescent="0.25">
      <c r="BN37" s="78"/>
      <c r="CL37" s="78"/>
    </row>
    <row r="38" spans="60:112" x14ac:dyDescent="0.25">
      <c r="BH38" s="357"/>
      <c r="BI38" s="357"/>
      <c r="BJ38" s="357"/>
      <c r="BK38" s="357"/>
      <c r="BL38" s="357"/>
      <c r="BM38" s="357"/>
      <c r="BN38" s="356"/>
      <c r="BO38" s="356"/>
      <c r="BP38" s="356"/>
      <c r="BQ38" s="356"/>
      <c r="CL38" s="356"/>
    </row>
    <row r="39" spans="60:112" ht="12" x14ac:dyDescent="0.3">
      <c r="BH39" s="15"/>
      <c r="BI39" s="15"/>
      <c r="BJ39" s="15"/>
      <c r="BK39" s="15"/>
      <c r="BL39" s="15"/>
      <c r="BM39" s="15"/>
      <c r="BN39" s="22"/>
      <c r="BO39" s="22"/>
      <c r="BP39" s="22"/>
      <c r="BQ39" s="22"/>
      <c r="CL39" s="137"/>
    </row>
    <row r="40" spans="60:112" ht="12" x14ac:dyDescent="0.3">
      <c r="BH40" s="15"/>
      <c r="BI40" s="15"/>
      <c r="BJ40" s="15"/>
      <c r="BK40" s="15"/>
      <c r="BL40" s="15"/>
      <c r="BM40" s="15"/>
      <c r="BN40" s="22"/>
      <c r="CL40" s="137"/>
    </row>
  </sheetData>
  <pageMargins left="0.7" right="0.7" top="0.75" bottom="0.75" header="0.3" footer="0.3"/>
  <pageSetup orientation="portrait" r:id="rId1"/>
  <customProperties>
    <customPr name="Qube.Worksheet.Visibility" r:id="rId2"/>
  </customProperties>
  <drawing r:id="rId3"/>
  <legacyDrawing r:id="rId4"/>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H49"/>
  <sheetViews>
    <sheetView zoomScale="90" zoomScaleNormal="90" workbookViewId="0">
      <pane xSplit="1" ySplit="1" topLeftCell="BB2" activePane="bottomRight" state="frozen"/>
      <selection pane="topRight" activeCell="B1" sqref="B1"/>
      <selection pane="bottomLeft" activeCell="A2" sqref="A2"/>
      <selection pane="bottomRight" activeCell="BB2" sqref="BB2"/>
    </sheetView>
  </sheetViews>
  <sheetFormatPr defaultColWidth="9.1796875" defaultRowHeight="11.5" outlineLevelCol="1" x14ac:dyDescent="0.25"/>
  <cols>
    <col min="1" max="1" width="52.453125" style="1" bestFit="1" customWidth="1"/>
    <col min="2" max="37" width="11" style="1" hidden="1" customWidth="1" outlineLevel="1"/>
    <col min="38" max="38" width="11" style="1" hidden="1" customWidth="1" outlineLevel="1" collapsed="1"/>
    <col min="39" max="53" width="11" style="1" hidden="1" customWidth="1" outlineLevel="1"/>
    <col min="54" max="54" width="11" style="1" customWidth="1" collapsed="1"/>
    <col min="55" max="73" width="11" style="1" customWidth="1"/>
    <col min="74" max="89" width="11" style="1" hidden="1" customWidth="1" outlineLevel="1"/>
    <col min="90" max="90" width="11" style="1" customWidth="1" collapsed="1"/>
    <col min="91" max="103" width="11" style="1" hidden="1" customWidth="1" outlineLevel="1"/>
    <col min="104" max="104" width="11" style="1" customWidth="1" collapsed="1"/>
    <col min="105" max="112" width="11" style="1" customWidth="1"/>
    <col min="113" max="16384" width="9.1796875" style="1"/>
  </cols>
  <sheetData>
    <row r="1" spans="1:112" s="63" customFormat="1" ht="43.5" customHeight="1" x14ac:dyDescent="0.25">
      <c r="A1" s="65" t="s">
        <v>179</v>
      </c>
      <c r="B1" s="64" t="str">
        <f>'Income Statement'!B1</f>
        <v>1Q10</v>
      </c>
      <c r="C1" s="64" t="str">
        <f>'Income Statement'!C1</f>
        <v>2Q10</v>
      </c>
      <c r="D1" s="64" t="str">
        <f>'Income Statement'!D1</f>
        <v>3Q10</v>
      </c>
      <c r="E1" s="64" t="str">
        <f>'Income Statement'!E1</f>
        <v>4Q10</v>
      </c>
      <c r="F1" s="64" t="str">
        <f>'Income Statement'!F1</f>
        <v>1Q11</v>
      </c>
      <c r="G1" s="64" t="str">
        <f>'Income Statement'!G1</f>
        <v>2Q11</v>
      </c>
      <c r="H1" s="64" t="str">
        <f>'Income Statement'!H1</f>
        <v>3Q11</v>
      </c>
      <c r="I1" s="64" t="str">
        <f>'Income Statement'!I1</f>
        <v>4Q11</v>
      </c>
      <c r="J1" s="64" t="str">
        <f>'Income Statement'!J1</f>
        <v>1Q12</v>
      </c>
      <c r="K1" s="64" t="str">
        <f>'Income Statement'!K1</f>
        <v>2Q12</v>
      </c>
      <c r="L1" s="64" t="str">
        <f>'Income Statement'!L1</f>
        <v>3Q12</v>
      </c>
      <c r="M1" s="64" t="str">
        <f>'Income Statement'!M1</f>
        <v>4Q12</v>
      </c>
      <c r="N1" s="64" t="str">
        <f>'Income Statement'!N1</f>
        <v>1Q13</v>
      </c>
      <c r="O1" s="64" t="str">
        <f>'Income Statement'!O1</f>
        <v>2Q13</v>
      </c>
      <c r="P1" s="64" t="str">
        <f>'Income Statement'!P1</f>
        <v>3Q13</v>
      </c>
      <c r="Q1" s="64" t="str">
        <f>'Income Statement'!Q1</f>
        <v>4Q13</v>
      </c>
      <c r="R1" s="64" t="str">
        <f>'Income Statement'!R1</f>
        <v>1Q14</v>
      </c>
      <c r="S1" s="64" t="str">
        <f>'Income Statement'!S1</f>
        <v>2Q14</v>
      </c>
      <c r="T1" s="64" t="str">
        <f>'Income Statement'!T1</f>
        <v>3Q14</v>
      </c>
      <c r="U1" s="64" t="str">
        <f>'Income Statement'!U1</f>
        <v>4Q14</v>
      </c>
      <c r="V1" s="64" t="str">
        <f>'Income Statement'!V1</f>
        <v>1Q15</v>
      </c>
      <c r="W1" s="64" t="str">
        <f>'Income Statement'!W1</f>
        <v>2Q15</v>
      </c>
      <c r="X1" s="64" t="str">
        <f>'Income Statement'!X1</f>
        <v>3Q15</v>
      </c>
      <c r="Y1" s="64" t="str">
        <f>'Income Statement'!Y1</f>
        <v>4Q15</v>
      </c>
      <c r="Z1" s="64" t="str">
        <f>'Income Statement'!Z1</f>
        <v>1Q16</v>
      </c>
      <c r="AA1" s="64" t="str">
        <f>'Income Statement'!AA1</f>
        <v>2Q16</v>
      </c>
      <c r="AB1" s="64" t="str">
        <f>'Income Statement'!AB1</f>
        <v>3Q16</v>
      </c>
      <c r="AC1" s="64" t="str">
        <f>'Income Statement'!AC1</f>
        <v>4Q16</v>
      </c>
      <c r="AD1" s="64" t="str">
        <f>'Income Statement'!AD1</f>
        <v>1Q17</v>
      </c>
      <c r="AE1" s="64" t="str">
        <f>'Income Statement'!AE1</f>
        <v>2Q17</v>
      </c>
      <c r="AF1" s="64" t="str">
        <f>'Income Statement'!AF1</f>
        <v>3Q17</v>
      </c>
      <c r="AG1" s="64" t="str">
        <f>'Income Statement'!AG1</f>
        <v>4Q17</v>
      </c>
      <c r="AH1" s="64" t="str">
        <f>'Income Statement'!AH1</f>
        <v>1Q18</v>
      </c>
      <c r="AI1" s="64" t="str">
        <f>'Income Statement'!AI1</f>
        <v>2Q18</v>
      </c>
      <c r="AJ1" s="64" t="str">
        <f>'Income Statement'!AJ1</f>
        <v>3Q18</v>
      </c>
      <c r="AK1" s="64" t="str">
        <f>'Income Statement'!AK1</f>
        <v>4Q18</v>
      </c>
      <c r="AL1" s="64" t="str">
        <f>'Income Statement'!AL1</f>
        <v>1Q19</v>
      </c>
      <c r="AM1" s="64" t="str">
        <f>'Income Statement'!AM1</f>
        <v>2Q19</v>
      </c>
      <c r="AN1" s="64" t="str">
        <f>'Income Statement'!AN1</f>
        <v>3Q19</v>
      </c>
      <c r="AO1" s="64" t="str">
        <f>'Income Statement'!AO1</f>
        <v>4Q19</v>
      </c>
      <c r="AP1" s="64" t="str">
        <f>'Income Statement'!AP1</f>
        <v>1Q20</v>
      </c>
      <c r="AQ1" s="64" t="str">
        <f>'Income Statement'!AQ1</f>
        <v>2Q20</v>
      </c>
      <c r="AR1" s="64" t="str">
        <f>'Income Statement'!AR1</f>
        <v>3Q20</v>
      </c>
      <c r="AS1" s="64" t="str">
        <f>'Income Statement'!AS1</f>
        <v>4Q20</v>
      </c>
      <c r="AT1" s="64" t="str">
        <f>'Income Statement'!AT1</f>
        <v>1Q21</v>
      </c>
      <c r="AU1" s="64" t="str">
        <f>'Income Statement'!AU1</f>
        <v>2Q21</v>
      </c>
      <c r="AV1" s="64" t="str">
        <f>'Income Statement'!AV1</f>
        <v>3Q21</v>
      </c>
      <c r="AW1" s="64" t="str">
        <f>'Income Statement'!AW1</f>
        <v>4Q21</v>
      </c>
      <c r="AX1" s="64" t="str">
        <f>'Income Statement'!AX1</f>
        <v>1Q22</v>
      </c>
      <c r="AY1" s="64" t="str">
        <f>'Income Statement'!AY1</f>
        <v>2Q22</v>
      </c>
      <c r="AZ1" s="64" t="str">
        <f>'Income Statement'!AZ1</f>
        <v>3Q22</v>
      </c>
      <c r="BA1" s="64" t="str">
        <f>'Income Statement'!BA1</f>
        <v>4Q22</v>
      </c>
      <c r="BB1" s="64" t="str">
        <f>'Income Statement'!BB1</f>
        <v>1Q23</v>
      </c>
      <c r="BC1" s="64" t="str">
        <f>'Income Statement'!BC1</f>
        <v>2Q23</v>
      </c>
      <c r="BD1" s="64" t="str">
        <f>'Income Statement'!BD1</f>
        <v>3Q23</v>
      </c>
      <c r="BE1" s="64" t="str">
        <f>'Income Statement'!BE1</f>
        <v>4Q23</v>
      </c>
      <c r="BF1" s="64" t="str">
        <f>'Income Statement'!BF1</f>
        <v>1Q24</v>
      </c>
      <c r="BG1" s="64" t="str">
        <f>'Income Statement'!BG1</f>
        <v>2Q24</v>
      </c>
      <c r="BH1" s="64" t="str">
        <f>'Income Statement'!BH1</f>
        <v>3Q24</v>
      </c>
      <c r="BI1" s="64" t="str">
        <f>'Income Statement'!BI1</f>
        <v>4Q24</v>
      </c>
      <c r="BJ1" s="64" t="str">
        <f>'Income Statement'!BJ1</f>
        <v>1Q25</v>
      </c>
      <c r="BK1" s="64" t="str">
        <f>'Income Statement'!BK1</f>
        <v>2Q25</v>
      </c>
      <c r="BL1" s="64" t="str">
        <f>'Income Statement'!BL1</f>
        <v>3Q25</v>
      </c>
      <c r="BM1" s="64" t="str">
        <f>'Income Statement'!BM1</f>
        <v>4Q25</v>
      </c>
      <c r="BN1" s="64" t="str">
        <f>'Income Statement'!BN1</f>
        <v>1Q26E</v>
      </c>
      <c r="BO1" s="64" t="str">
        <f>'Income Statement'!BO1</f>
        <v>2Q26E</v>
      </c>
      <c r="BP1" s="64" t="str">
        <f>'Income Statement'!BP1</f>
        <v>3Q26E</v>
      </c>
      <c r="BQ1" s="64" t="str">
        <f>'Income Statement'!BQ1</f>
        <v>4Q26E</v>
      </c>
      <c r="BR1" s="64" t="str">
        <f>'Income Statement'!BR1</f>
        <v>1Q27E</v>
      </c>
      <c r="BS1" s="64" t="str">
        <f>'Income Statement'!BS1</f>
        <v>2Q27E</v>
      </c>
      <c r="BT1" s="64" t="str">
        <f>'Income Statement'!BT1</f>
        <v>3Q27E</v>
      </c>
      <c r="BU1" s="64" t="str">
        <f>'Income Statement'!BU1</f>
        <v>4Q27E</v>
      </c>
      <c r="BV1" s="64" t="str">
        <f>'Income Statement'!BV1</f>
        <v>1Q28E</v>
      </c>
      <c r="BW1" s="64" t="str">
        <f>'Income Statement'!BW1</f>
        <v>2Q28E</v>
      </c>
      <c r="BX1" s="64" t="str">
        <f>'Income Statement'!BX1</f>
        <v>3Q28E</v>
      </c>
      <c r="BY1" s="64" t="str">
        <f>'Income Statement'!BY1</f>
        <v>4Q28E</v>
      </c>
      <c r="BZ1" s="64" t="str">
        <f>'Income Statement'!BZ1</f>
        <v>1Q29E</v>
      </c>
      <c r="CA1" s="64" t="str">
        <f>'Income Statement'!CA1</f>
        <v>2Q29E</v>
      </c>
      <c r="CB1" s="64" t="str">
        <f>'Income Statement'!CB1</f>
        <v>3Q29E</v>
      </c>
      <c r="CC1" s="64" t="str">
        <f>'Income Statement'!CC1</f>
        <v>4Q29E</v>
      </c>
      <c r="CD1" s="64" t="str">
        <f>'Income Statement'!CD1</f>
        <v>1Q30E</v>
      </c>
      <c r="CE1" s="64" t="str">
        <f>'Income Statement'!CE1</f>
        <v>2Q30E</v>
      </c>
      <c r="CF1" s="64" t="str">
        <f>'Income Statement'!CF1</f>
        <v>3Q30E</v>
      </c>
      <c r="CG1" s="64" t="str">
        <f>'Income Statement'!CG1</f>
        <v>4Q30E</v>
      </c>
      <c r="CH1" s="64" t="str">
        <f>'Income Statement'!CH1</f>
        <v>1Q31E</v>
      </c>
      <c r="CI1" s="64" t="str">
        <f>'Income Statement'!CI1</f>
        <v>2Q31E</v>
      </c>
      <c r="CJ1" s="64" t="str">
        <f>'Income Statement'!CJ1</f>
        <v>3Q31E</v>
      </c>
      <c r="CK1" s="64" t="str">
        <f>'Income Statement'!CK1</f>
        <v>4Q31E</v>
      </c>
      <c r="CL1" s="78"/>
      <c r="CM1" s="86">
        <f>'Income Statement'!CM1</f>
        <v>2010</v>
      </c>
      <c r="CN1" s="86">
        <f>'Income Statement'!CN1</f>
        <v>2011</v>
      </c>
      <c r="CO1" s="86">
        <f>'Income Statement'!CO1</f>
        <v>2012</v>
      </c>
      <c r="CP1" s="86">
        <f>'Income Statement'!CP1</f>
        <v>2013</v>
      </c>
      <c r="CQ1" s="86">
        <f>'Income Statement'!CQ1</f>
        <v>2014</v>
      </c>
      <c r="CR1" s="86">
        <f>'Income Statement'!CR1</f>
        <v>2015</v>
      </c>
      <c r="CS1" s="86">
        <f>'Income Statement'!CS1</f>
        <v>2016</v>
      </c>
      <c r="CT1" s="86">
        <f>'Income Statement'!CT1</f>
        <v>2017</v>
      </c>
      <c r="CU1" s="86">
        <f>'Income Statement'!CU1</f>
        <v>2018</v>
      </c>
      <c r="CV1" s="86">
        <f>'Income Statement'!CV1</f>
        <v>2019</v>
      </c>
      <c r="CW1" s="86">
        <f>'Income Statement'!CW1</f>
        <v>2020</v>
      </c>
      <c r="CX1" s="86">
        <f>'Income Statement'!CX1</f>
        <v>2021</v>
      </c>
      <c r="CY1" s="86">
        <f>'Income Statement'!CY1</f>
        <v>2022</v>
      </c>
      <c r="CZ1" s="86">
        <f>'Income Statement'!CZ1</f>
        <v>2023</v>
      </c>
      <c r="DA1" s="86">
        <f>'Income Statement'!DA1</f>
        <v>2024</v>
      </c>
      <c r="DB1" s="86">
        <f>'Income Statement'!DB1</f>
        <v>2025</v>
      </c>
      <c r="DC1" s="86" t="str">
        <f>'Income Statement'!DC1</f>
        <v>2026E</v>
      </c>
      <c r="DD1" s="86" t="str">
        <f>'Income Statement'!DD1</f>
        <v>2027E</v>
      </c>
      <c r="DE1" s="86" t="str">
        <f>'Income Statement'!DE1</f>
        <v>2028E</v>
      </c>
      <c r="DF1" s="86" t="str">
        <f>'Income Statement'!DF1</f>
        <v>2029E</v>
      </c>
      <c r="DG1" s="86" t="str">
        <f>'Income Statement'!DG1</f>
        <v>2030E</v>
      </c>
      <c r="DH1" s="86" t="str">
        <f>'Income Statement'!DH1</f>
        <v>2031E</v>
      </c>
    </row>
    <row r="2" spans="1:112" x14ac:dyDescent="0.25">
      <c r="CM2" s="91"/>
      <c r="CN2" s="91"/>
      <c r="CO2" s="91"/>
      <c r="CP2" s="91"/>
      <c r="CQ2" s="91"/>
      <c r="CR2" s="91"/>
      <c r="CS2" s="91"/>
      <c r="CT2" s="91"/>
      <c r="CU2" s="91"/>
      <c r="CV2" s="91"/>
      <c r="CW2" s="91"/>
      <c r="CX2" s="91"/>
      <c r="CY2" s="91"/>
      <c r="CZ2" s="91"/>
      <c r="DA2" s="91"/>
      <c r="DB2" s="91"/>
      <c r="DC2" s="91"/>
      <c r="DD2" s="91"/>
      <c r="DE2" s="91"/>
      <c r="DF2" s="91"/>
      <c r="DG2" s="91"/>
      <c r="DH2" s="91"/>
    </row>
    <row r="3" spans="1:112" x14ac:dyDescent="0.25">
      <c r="A3" s="1" t="s">
        <v>172</v>
      </c>
      <c r="B3" s="29">
        <f>'Income Statement'!B157</f>
        <v>344.75</v>
      </c>
      <c r="C3" s="29">
        <f>'Income Statement'!C157</f>
        <v>431.25</v>
      </c>
      <c r="D3" s="29">
        <f>'Income Statement'!D157</f>
        <v>467</v>
      </c>
      <c r="E3" s="29">
        <f>'Income Statement'!E157</f>
        <v>730.75</v>
      </c>
      <c r="F3" s="29">
        <f>'Income Statement'!F157</f>
        <v>731.25</v>
      </c>
      <c r="G3" s="29">
        <f>'Income Statement'!G157</f>
        <v>894.59999999999991</v>
      </c>
      <c r="H3" s="29">
        <f>'Income Statement'!H157</f>
        <v>954</v>
      </c>
      <c r="I3" s="29">
        <f>'Income Statement'!I157</f>
        <v>1131</v>
      </c>
      <c r="J3" s="29">
        <f>'Income Statement'!J157</f>
        <v>1057.8</v>
      </c>
      <c r="K3" s="29">
        <f>'Income Statement'!K157</f>
        <v>1183.722</v>
      </c>
      <c r="L3" s="29">
        <f>'Income Statement'!L157</f>
        <v>1262.1280000000002</v>
      </c>
      <c r="M3" s="29">
        <f>'Income Statement'!M157</f>
        <v>1585</v>
      </c>
      <c r="N3" s="29">
        <f>'Income Statement'!N157</f>
        <v>1458</v>
      </c>
      <c r="O3" s="29">
        <f>'Income Statement'!O157</f>
        <v>1813</v>
      </c>
      <c r="P3" s="29">
        <f>'Income Statement'!P157</f>
        <v>2016</v>
      </c>
      <c r="Q3" s="29">
        <f>'Income Statement'!Q157</f>
        <v>2585</v>
      </c>
      <c r="R3" s="29">
        <f>'Income Statement'!R157</f>
        <v>2502</v>
      </c>
      <c r="S3" s="29">
        <f>'Income Statement'!S157</f>
        <v>2910</v>
      </c>
      <c r="T3" s="29">
        <f>'Income Statement'!T157</f>
        <v>3203</v>
      </c>
      <c r="U3" s="29">
        <f>'Income Statement'!U157</f>
        <v>3851</v>
      </c>
      <c r="V3" s="29">
        <f>'Income Statement'!V157</f>
        <v>3543</v>
      </c>
      <c r="W3" s="29">
        <f>'Income Statement'!W157</f>
        <v>4042</v>
      </c>
      <c r="X3" s="29">
        <f>'Income Statement'!X157</f>
        <v>4501</v>
      </c>
      <c r="Y3" s="29">
        <f>'Income Statement'!Y157</f>
        <v>5841</v>
      </c>
      <c r="Z3" s="29">
        <f>'Income Statement'!Z157</f>
        <v>5382</v>
      </c>
      <c r="AA3" s="29">
        <f>'Income Statement'!AA157</f>
        <v>6436</v>
      </c>
      <c r="AB3" s="29">
        <f>'Income Statement'!AB157</f>
        <v>7011</v>
      </c>
      <c r="AC3" s="29">
        <f>'Income Statement'!AC157</f>
        <v>8809</v>
      </c>
      <c r="AD3" s="29">
        <f>'Income Statement'!AD157</f>
        <v>8032</v>
      </c>
      <c r="AE3" s="29">
        <f>'Income Statement'!AE157</f>
        <v>9321</v>
      </c>
      <c r="AF3" s="29">
        <f>'Income Statement'!AF157</f>
        <v>10328</v>
      </c>
      <c r="AG3" s="29">
        <f>'Income Statement'!AG157</f>
        <v>12972</v>
      </c>
      <c r="AH3" s="29">
        <f>'Income Statement'!AH157</f>
        <v>11966</v>
      </c>
      <c r="AI3" s="29">
        <f>'Income Statement'!AI157</f>
        <v>13231</v>
      </c>
      <c r="AJ3" s="29">
        <f>'Income Statement'!AJ157</f>
        <v>13727</v>
      </c>
      <c r="AK3" s="29">
        <f>'Income Statement'!AK157</f>
        <v>16914</v>
      </c>
      <c r="AL3" s="29">
        <f>'Income Statement'!AL157</f>
        <v>15077</v>
      </c>
      <c r="AM3" s="29">
        <f>'Income Statement'!AM157</f>
        <v>16885.5</v>
      </c>
      <c r="AN3" s="29">
        <f>'Income Statement'!AN157</f>
        <v>17652</v>
      </c>
      <c r="AO3" s="29">
        <f>'Income Statement'!AO157</f>
        <v>21082</v>
      </c>
      <c r="AP3" s="29">
        <f>'Income Statement'!AP157</f>
        <v>17737</v>
      </c>
      <c r="AQ3" s="29">
        <f>'Income Statement'!AQ157</f>
        <v>18687</v>
      </c>
      <c r="AR3" s="29">
        <f>'Income Statement'!AR157</f>
        <v>21470</v>
      </c>
      <c r="AS3" s="29">
        <f>'Income Statement'!AS157</f>
        <v>28072</v>
      </c>
      <c r="AT3" s="29">
        <f>'Income Statement'!AT157</f>
        <v>26171</v>
      </c>
      <c r="AU3" s="29">
        <f>'Income Statement'!AU157</f>
        <v>29077</v>
      </c>
      <c r="AV3" s="29">
        <f>'Income Statement'!AV157</f>
        <v>29010</v>
      </c>
      <c r="AW3" s="29">
        <f>'Income Statement'!AW157</f>
        <v>33671</v>
      </c>
      <c r="AX3" s="29">
        <f>'Income Statement'!AX157</f>
        <v>27908</v>
      </c>
      <c r="AY3" s="29">
        <f>'Income Statement'!AY157</f>
        <v>28822</v>
      </c>
      <c r="AZ3" s="29">
        <f>'Income Statement'!AZ157</f>
        <v>27714</v>
      </c>
      <c r="BA3" s="29">
        <f>'Income Statement'!BA157</f>
        <v>32165</v>
      </c>
      <c r="BB3" s="29">
        <f>'Income Statement'!BB157</f>
        <v>28645</v>
      </c>
      <c r="BC3" s="29">
        <f>'Income Statement'!BC157</f>
        <v>31999</v>
      </c>
      <c r="BD3" s="29">
        <f>'Income Statement'!BD157</f>
        <v>34146</v>
      </c>
      <c r="BE3" s="29">
        <f>'Income Statement'!BE157</f>
        <v>40111</v>
      </c>
      <c r="BF3" s="29">
        <f>'Income Statement'!BF157</f>
        <v>36455</v>
      </c>
      <c r="BG3" s="29">
        <f>'Income Statement'!BG157</f>
        <v>39071</v>
      </c>
      <c r="BH3" s="29">
        <f>'Income Statement'!BH157</f>
        <v>40589</v>
      </c>
      <c r="BI3" s="29">
        <f>'Income Statement'!BI157</f>
        <v>48385</v>
      </c>
      <c r="BJ3" s="29">
        <f>'Income Statement'!BJ157</f>
        <v>42314</v>
      </c>
      <c r="BK3" s="29">
        <f>'Income Statement'!BK157</f>
        <v>47516</v>
      </c>
      <c r="BL3" s="29">
        <f>'Income Statement'!BL157</f>
        <v>51242</v>
      </c>
      <c r="BM3" s="29">
        <f>'Income Statement'!BM157</f>
        <v>59893</v>
      </c>
      <c r="BN3" s="29">
        <f>'Income Statement'!BN157</f>
        <v>55911.78</v>
      </c>
      <c r="BO3" s="29">
        <f>'Income Statement'!BO157</f>
        <v>58991.22</v>
      </c>
      <c r="BP3" s="29">
        <f>'Income Statement'!BP157</f>
        <v>62805.29</v>
      </c>
      <c r="BQ3" s="29">
        <f>'Income Statement'!BQ157</f>
        <v>73400.02</v>
      </c>
      <c r="BR3" s="31">
        <f>'Income Statement'!BR157</f>
        <v>66593.006999999998</v>
      </c>
      <c r="BS3" s="31">
        <f>'Income Statement'!BS157</f>
        <v>70261.083400000003</v>
      </c>
      <c r="BT3" s="31">
        <f>'Income Statement'!BT157</f>
        <v>74806.686799999996</v>
      </c>
      <c r="BU3" s="31">
        <f>'Income Statement'!BU157</f>
        <v>87436.797600000005</v>
      </c>
      <c r="BV3" s="31">
        <f>'Income Statement'!BV157</f>
        <v>76896.444404999987</v>
      </c>
      <c r="BW3" s="31">
        <f>'Income Statement'!BW157</f>
        <v>81133.742427000005</v>
      </c>
      <c r="BX3" s="31">
        <f>'Income Statement'!BX157</f>
        <v>86386.275953999997</v>
      </c>
      <c r="BY3" s="31">
        <f>'Income Statement'!BY157</f>
        <v>100993.8569955</v>
      </c>
      <c r="BZ3" s="31">
        <f>'Income Statement'!BZ157</f>
        <v>86883.469867064996</v>
      </c>
      <c r="CA3" s="31">
        <f>'Income Statement'!CA157</f>
        <v>91671.127926164991</v>
      </c>
      <c r="CB3" s="31">
        <f>'Income Statement'!CB157</f>
        <v>97605.814455479995</v>
      </c>
      <c r="CC3" s="31">
        <f>'Income Statement'!CC157</f>
        <v>114131.59487720249</v>
      </c>
      <c r="CD3" s="31">
        <f>'Income Statement'!CD157</f>
        <v>96424.675408080671</v>
      </c>
      <c r="CE3" s="31">
        <f>'Income Statement'!CE157</f>
        <v>101738.40214328229</v>
      </c>
      <c r="CF3" s="31">
        <f>'Income Statement'!CF157</f>
        <v>108325.90618615532</v>
      </c>
      <c r="CG3" s="31">
        <f>'Income Statement'!CG157</f>
        <v>126680.82398263249</v>
      </c>
      <c r="CH3" s="31">
        <f>'Income Statement'!CH157</f>
        <v>105486.76414899236</v>
      </c>
      <c r="CI3" s="31">
        <f>'Income Statement'!CI157</f>
        <v>111300.76893276053</v>
      </c>
      <c r="CJ3" s="31">
        <f>'Income Statement'!CJ157</f>
        <v>118509.47298751923</v>
      </c>
      <c r="CK3" s="31">
        <f>'Income Statement'!CK157</f>
        <v>138596.72573776974</v>
      </c>
      <c r="CL3" s="31"/>
      <c r="CM3" s="92">
        <f t="shared" ref="CM3:CM7" si="0">SUM(B3:E3)</f>
        <v>1973.75</v>
      </c>
      <c r="CN3" s="92">
        <f t="shared" ref="CN3:CN7" si="1">SUM(F3:I3)</f>
        <v>3710.85</v>
      </c>
      <c r="CO3" s="92">
        <f t="shared" ref="CO3:CO7" si="2">SUM(J3:M3)</f>
        <v>5088.6499999999996</v>
      </c>
      <c r="CP3" s="92">
        <f t="shared" ref="CP3:CP7" si="3">SUM(N3:Q3)</f>
        <v>7872</v>
      </c>
      <c r="CQ3" s="92">
        <f t="shared" ref="CQ3:CQ7" si="4">SUM(R3:U3)</f>
        <v>12466</v>
      </c>
      <c r="CR3" s="92">
        <f t="shared" ref="CR3:CR7" si="5">SUM(V3:Y3)</f>
        <v>17927</v>
      </c>
      <c r="CS3" s="92">
        <f t="shared" ref="CS3:CS7" si="6">SUM(Z3:AC3)</f>
        <v>27638</v>
      </c>
      <c r="CT3" s="92">
        <f t="shared" ref="CT3:CT7" si="7">SUM(AD3:AG3)</f>
        <v>40653</v>
      </c>
      <c r="CU3" s="92">
        <f t="shared" ref="CU3:CU7" si="8">SUM(AH3:AK3)</f>
        <v>55838</v>
      </c>
      <c r="CV3" s="92">
        <f t="shared" ref="CV3:CV7" si="9">SUM(AL3:AO3)</f>
        <v>70696.5</v>
      </c>
      <c r="CW3" s="92">
        <f t="shared" ref="CW3:CW7" si="10">SUM(AP3:AS3)</f>
        <v>85966</v>
      </c>
      <c r="CX3" s="92">
        <f t="shared" ref="CX3:CX7" si="11">SUM(AT3:AW3)</f>
        <v>117929</v>
      </c>
      <c r="CY3" s="92">
        <f t="shared" ref="CY3:CY7" si="12">SUM(AX3:BA3)</f>
        <v>116609</v>
      </c>
      <c r="CZ3" s="92">
        <f t="shared" ref="CZ3:CZ7" si="13">SUM(BB3:BE3)</f>
        <v>134901</v>
      </c>
      <c r="DA3" s="92">
        <f t="shared" ref="DA3:DA7" si="14">SUM(BF3:BI3)</f>
        <v>164500</v>
      </c>
      <c r="DB3" s="92">
        <f t="shared" ref="DB3:DB7" si="15">SUM(BJ3:BM3)</f>
        <v>200965</v>
      </c>
      <c r="DC3" s="92">
        <f t="shared" ref="DC3:DC7" si="16">SUM(BN3:BQ3)</f>
        <v>251108.31</v>
      </c>
      <c r="DD3" s="92">
        <f>SUM(BR3:BU3)</f>
        <v>299097.5748</v>
      </c>
      <c r="DE3" s="92">
        <f>SUM(BV3:BY3)</f>
        <v>345410.31978149997</v>
      </c>
      <c r="DF3" s="92">
        <f>SUM(BZ3:CC3)</f>
        <v>390292.00712591241</v>
      </c>
      <c r="DG3" s="92">
        <f>SUM(CD3:CG3)</f>
        <v>433169.8077201508</v>
      </c>
      <c r="DH3" s="92">
        <f>SUM(CH3:CK3)</f>
        <v>473893.73180704186</v>
      </c>
    </row>
    <row r="4" spans="1:112" x14ac:dyDescent="0.25">
      <c r="A4" s="141" t="s">
        <v>302</v>
      </c>
      <c r="B4" s="31">
        <f>'Income Statement'!B58</f>
        <v>5</v>
      </c>
      <c r="C4" s="31">
        <f>'Income Statement'!C58</f>
        <v>7.5</v>
      </c>
      <c r="D4" s="31">
        <f>'Income Statement'!D58</f>
        <v>17</v>
      </c>
      <c r="E4" s="31">
        <f>'Income Statement'!E58</f>
        <v>76</v>
      </c>
      <c r="F4" s="31">
        <f>'Income Statement'!F58</f>
        <v>94</v>
      </c>
      <c r="G4" s="31">
        <f>'Income Statement'!G58</f>
        <v>119</v>
      </c>
      <c r="H4" s="31">
        <f>'Income Statement'!H58</f>
        <v>156</v>
      </c>
      <c r="I4" s="31">
        <f>'Income Statement'!I58</f>
        <v>188</v>
      </c>
      <c r="J4" s="31">
        <f>'Income Statement'!J58</f>
        <v>185.8</v>
      </c>
      <c r="K4" s="31">
        <f>'Income Statement'!K58</f>
        <v>192</v>
      </c>
      <c r="L4" s="31">
        <f>'Income Statement'!L58</f>
        <v>176</v>
      </c>
      <c r="M4" s="31">
        <f>'Income Statement'!M58</f>
        <v>256</v>
      </c>
      <c r="N4" s="31">
        <f>'Income Statement'!N58</f>
        <v>213</v>
      </c>
      <c r="O4" s="31">
        <f>'Income Statement'!O58</f>
        <v>214</v>
      </c>
      <c r="P4" s="31">
        <f>'Income Statement'!P58</f>
        <v>218</v>
      </c>
      <c r="Q4" s="31">
        <f>'Income Statement'!Q58</f>
        <v>241</v>
      </c>
      <c r="R4" s="31">
        <f>'Income Statement'!R58</f>
        <v>237</v>
      </c>
      <c r="S4" s="31">
        <f>'Income Statement'!S58</f>
        <v>234</v>
      </c>
      <c r="T4" s="31">
        <f>'Income Statement'!T58</f>
        <v>246</v>
      </c>
      <c r="U4" s="31">
        <f>'Income Statement'!U58</f>
        <v>257</v>
      </c>
      <c r="V4" s="31">
        <f>'Income Statement'!V58</f>
        <v>226</v>
      </c>
      <c r="W4" s="31">
        <f>'Income Statement'!W58</f>
        <v>215</v>
      </c>
      <c r="X4" s="31">
        <f>'Income Statement'!X58</f>
        <v>202</v>
      </c>
      <c r="Y4" s="31">
        <f>'Income Statement'!Y58</f>
        <v>204</v>
      </c>
      <c r="Z4" s="31">
        <f>'Income Statement'!Z58</f>
        <v>181</v>
      </c>
      <c r="AA4" s="31">
        <f>'Income Statement'!AA58</f>
        <v>197</v>
      </c>
      <c r="AB4" s="31">
        <f>'Income Statement'!AB58</f>
        <v>195</v>
      </c>
      <c r="AC4" s="31">
        <f>'Income Statement'!AC58</f>
        <v>180</v>
      </c>
      <c r="AD4" s="31">
        <f>'Income Statement'!AD58</f>
        <v>175</v>
      </c>
      <c r="AE4" s="31">
        <f>'Income Statement'!AE58</f>
        <v>157</v>
      </c>
      <c r="AF4" s="31">
        <f>'Income Statement'!AF58</f>
        <v>186</v>
      </c>
      <c r="AG4" s="31">
        <f>'Income Statement'!AG58</f>
        <v>193</v>
      </c>
      <c r="AH4" s="31">
        <f>'Income Statement'!AH58</f>
        <v>171</v>
      </c>
      <c r="AI4" s="31">
        <f>'Income Statement'!AI58</f>
        <v>193</v>
      </c>
      <c r="AJ4" s="31">
        <f>'Income Statement'!AJ58</f>
        <v>188</v>
      </c>
      <c r="AK4" s="31">
        <f>'Income Statement'!AK58</f>
        <v>274</v>
      </c>
      <c r="AL4" s="31">
        <f>'Income Statement'!AL58</f>
        <v>165</v>
      </c>
      <c r="AM4" s="31">
        <f>'Income Statement'!AM58</f>
        <v>262</v>
      </c>
      <c r="AN4" s="31">
        <f>'Income Statement'!AN58</f>
        <v>269</v>
      </c>
      <c r="AO4" s="31">
        <f>'Income Statement'!AO58</f>
        <v>346</v>
      </c>
      <c r="AP4" s="31">
        <f>'Income Statement'!AP58</f>
        <v>297</v>
      </c>
      <c r="AQ4" s="31">
        <f>'Income Statement'!AQ58</f>
        <v>366</v>
      </c>
      <c r="AR4" s="31">
        <f>'Income Statement'!AR58</f>
        <v>249</v>
      </c>
      <c r="AS4" s="31">
        <f>'Income Statement'!AS47</f>
        <v>168</v>
      </c>
      <c r="AT4" s="31">
        <f>'Income Statement'!AT47</f>
        <v>198</v>
      </c>
      <c r="AU4" s="31">
        <f>'Income Statement'!AU47</f>
        <v>192</v>
      </c>
      <c r="AV4" s="31">
        <f>'Income Statement'!AV47</f>
        <v>176</v>
      </c>
      <c r="AW4" s="31">
        <f>'Income Statement'!AW47</f>
        <v>155</v>
      </c>
      <c r="AX4" s="31">
        <f>'Income Statement'!AX47</f>
        <v>215</v>
      </c>
      <c r="AY4" s="31">
        <f>'Income Statement'!AY47</f>
        <v>218</v>
      </c>
      <c r="AZ4" s="31">
        <f>'Income Statement'!AZ47</f>
        <v>192</v>
      </c>
      <c r="BA4" s="31">
        <f>'Income Statement'!BA47</f>
        <v>184</v>
      </c>
      <c r="BB4" s="31">
        <f>'Income Statement'!BB47</f>
        <v>205</v>
      </c>
      <c r="BC4" s="31">
        <f>'Income Statement'!BC47</f>
        <v>225</v>
      </c>
      <c r="BD4" s="31">
        <f>'Income Statement'!BD47</f>
        <v>293</v>
      </c>
      <c r="BE4" s="31">
        <f>'Income Statement'!BE47</f>
        <v>334</v>
      </c>
      <c r="BF4" s="31">
        <f>'Income Statement'!BF47</f>
        <v>380</v>
      </c>
      <c r="BG4" s="31">
        <f>'Income Statement'!BG47</f>
        <v>389</v>
      </c>
      <c r="BH4" s="31">
        <f>'Income Statement'!BH47</f>
        <v>434</v>
      </c>
      <c r="BI4" s="31">
        <f>'Income Statement'!BI47</f>
        <v>519</v>
      </c>
      <c r="BJ4" s="31">
        <f>'Income Statement'!BJ47</f>
        <v>510</v>
      </c>
      <c r="BK4" s="31">
        <f>'Income Statement'!BK47</f>
        <v>583</v>
      </c>
      <c r="BL4" s="31">
        <f>'Income Statement'!BL47</f>
        <v>690</v>
      </c>
      <c r="BM4" s="31">
        <f>'Income Statement'!BM47</f>
        <v>801</v>
      </c>
      <c r="BN4" s="31">
        <f>'Income Statement'!BN47</f>
        <v>637.5</v>
      </c>
      <c r="BO4" s="31">
        <f>'Income Statement'!BO47</f>
        <v>728.75</v>
      </c>
      <c r="BP4" s="31">
        <f>'Income Statement'!BP47</f>
        <v>862.5</v>
      </c>
      <c r="BQ4" s="31">
        <f>'Income Statement'!BQ47</f>
        <v>1001.25</v>
      </c>
      <c r="BR4" s="31">
        <f>'Income Statement'!BR47</f>
        <v>765</v>
      </c>
      <c r="BS4" s="31">
        <f>'Income Statement'!BS47</f>
        <v>874.5</v>
      </c>
      <c r="BT4" s="31">
        <f>'Income Statement'!BT47</f>
        <v>1035</v>
      </c>
      <c r="BU4" s="31">
        <f>'Income Statement'!BU47</f>
        <v>1201.5</v>
      </c>
      <c r="BV4" s="31">
        <f>'Income Statement'!BV47</f>
        <v>879.74999999999989</v>
      </c>
      <c r="BW4" s="31">
        <f>'Income Statement'!BW47</f>
        <v>1005.675</v>
      </c>
      <c r="BX4" s="31">
        <f>'Income Statement'!BX47</f>
        <v>1190.25</v>
      </c>
      <c r="BY4" s="31">
        <f>'Income Statement'!BY47</f>
        <v>1381.7249999999999</v>
      </c>
      <c r="BZ4" s="31">
        <f>'Income Statement'!BZ47</f>
        <v>967.72499999999991</v>
      </c>
      <c r="CA4" s="31">
        <f>'Income Statement'!CA47</f>
        <v>1106.2425000000001</v>
      </c>
      <c r="CB4" s="31">
        <f>'Income Statement'!CB47</f>
        <v>1309.2750000000001</v>
      </c>
      <c r="CC4" s="31">
        <f>'Income Statement'!CC47</f>
        <v>1519.8975</v>
      </c>
      <c r="CD4" s="31">
        <f>'Income Statement'!CD47</f>
        <v>1064.4974999999999</v>
      </c>
      <c r="CE4" s="31">
        <f>'Income Statement'!CE47</f>
        <v>1216.8667500000001</v>
      </c>
      <c r="CF4" s="31">
        <f>'Income Statement'!CF47</f>
        <v>1440.2025000000003</v>
      </c>
      <c r="CG4" s="31">
        <f>'Income Statement'!CG47</f>
        <v>1671.8872500000002</v>
      </c>
      <c r="CH4" s="31">
        <f>'Income Statement'!CH47</f>
        <v>1170.9472499999999</v>
      </c>
      <c r="CI4" s="31">
        <f>'Income Statement'!CI47</f>
        <v>1338.5534250000003</v>
      </c>
      <c r="CJ4" s="31">
        <f>'Income Statement'!CJ47</f>
        <v>1584.2227500000006</v>
      </c>
      <c r="CK4" s="31">
        <f>'Income Statement'!CK47</f>
        <v>1839.0759750000004</v>
      </c>
      <c r="CL4" s="31"/>
      <c r="CM4" s="92">
        <f t="shared" si="0"/>
        <v>105.5</v>
      </c>
      <c r="CN4" s="92">
        <f t="shared" si="1"/>
        <v>557</v>
      </c>
      <c r="CO4" s="92">
        <f t="shared" si="2"/>
        <v>809.8</v>
      </c>
      <c r="CP4" s="92">
        <f t="shared" si="3"/>
        <v>886</v>
      </c>
      <c r="CQ4" s="92">
        <f t="shared" si="4"/>
        <v>974</v>
      </c>
      <c r="CR4" s="92">
        <f t="shared" si="5"/>
        <v>847</v>
      </c>
      <c r="CS4" s="92">
        <f t="shared" si="6"/>
        <v>753</v>
      </c>
      <c r="CT4" s="92">
        <f t="shared" si="7"/>
        <v>711</v>
      </c>
      <c r="CU4" s="92">
        <f t="shared" si="8"/>
        <v>826</v>
      </c>
      <c r="CV4" s="92">
        <f t="shared" si="9"/>
        <v>1042</v>
      </c>
      <c r="CW4" s="92">
        <f t="shared" si="10"/>
        <v>1080</v>
      </c>
      <c r="CX4" s="92">
        <f t="shared" si="11"/>
        <v>721</v>
      </c>
      <c r="CY4" s="92">
        <f t="shared" si="12"/>
        <v>809</v>
      </c>
      <c r="CZ4" s="92">
        <f t="shared" si="13"/>
        <v>1057</v>
      </c>
      <c r="DA4" s="92">
        <f t="shared" si="14"/>
        <v>1722</v>
      </c>
      <c r="DB4" s="92">
        <f t="shared" si="15"/>
        <v>2584</v>
      </c>
      <c r="DC4" s="92">
        <f t="shared" si="16"/>
        <v>3230</v>
      </c>
      <c r="DD4" s="92">
        <f t="shared" ref="DD4:DD7" si="17">SUM(BR4:BU4)</f>
        <v>3876</v>
      </c>
      <c r="DE4" s="92">
        <f t="shared" ref="DE4:DE7" si="18">SUM(BV4:BY4)</f>
        <v>4457.3999999999996</v>
      </c>
      <c r="DF4" s="92">
        <f t="shared" ref="DF4:DF7" si="19">SUM(BZ4:CC4)</f>
        <v>4903.1399999999994</v>
      </c>
      <c r="DG4" s="92">
        <f t="shared" ref="DG4:DG7" si="20">SUM(CD4:CG4)</f>
        <v>5393.4540000000006</v>
      </c>
      <c r="DH4" s="92">
        <f t="shared" ref="DH4:DH7" si="21">SUM(CH4:CK4)</f>
        <v>5932.7994000000017</v>
      </c>
    </row>
    <row r="5" spans="1:112" x14ac:dyDescent="0.25">
      <c r="A5" s="1" t="s">
        <v>180</v>
      </c>
      <c r="B5" s="29">
        <f>-'Income Statement'!B184</f>
        <v>100.2</v>
      </c>
      <c r="C5" s="29">
        <f>-'Income Statement'!C184</f>
        <v>111.2</v>
      </c>
      <c r="D5" s="29">
        <f>-'Income Statement'!D184</f>
        <v>131.19999999999999</v>
      </c>
      <c r="E5" s="29">
        <f>-'Income Statement'!E184</f>
        <v>150.19999999999999</v>
      </c>
      <c r="F5" s="29">
        <f>-'Income Statement'!F184</f>
        <v>167</v>
      </c>
      <c r="G5" s="29">
        <f>-'Income Statement'!G184</f>
        <v>210</v>
      </c>
      <c r="H5" s="29">
        <f>-'Income Statement'!H184</f>
        <v>236</v>
      </c>
      <c r="I5" s="29">
        <f>-'Income Statement'!I184</f>
        <v>247</v>
      </c>
      <c r="J5" s="29">
        <f>-'Income Statement'!J184</f>
        <v>277</v>
      </c>
      <c r="K5" s="29">
        <f>-'Income Statement'!K184</f>
        <v>367</v>
      </c>
      <c r="L5" s="29">
        <f>-'Income Statement'!L184</f>
        <v>322</v>
      </c>
      <c r="M5" s="29">
        <f>-'Income Statement'!M184</f>
        <v>398</v>
      </c>
      <c r="N5" s="29">
        <f>-'Income Statement'!N184</f>
        <v>413</v>
      </c>
      <c r="O5" s="29">
        <f>-'Income Statement'!O184</f>
        <v>465</v>
      </c>
      <c r="P5" s="29">
        <f>-'Income Statement'!P184</f>
        <v>507</v>
      </c>
      <c r="Q5" s="29">
        <f>-'Income Statement'!Q184</f>
        <v>491</v>
      </c>
      <c r="R5" s="29">
        <f>-'Income Statement'!R184</f>
        <v>462</v>
      </c>
      <c r="S5" s="29">
        <f>-'Income Statement'!S184</f>
        <v>473</v>
      </c>
      <c r="T5" s="29">
        <f>-'Income Statement'!T184</f>
        <v>565</v>
      </c>
      <c r="U5" s="29">
        <f>-'Income Statement'!U184</f>
        <v>653</v>
      </c>
      <c r="V5" s="29">
        <f>-'Income Statement'!V184</f>
        <v>654</v>
      </c>
      <c r="W5" s="29">
        <f>-'Income Statement'!W184</f>
        <v>668</v>
      </c>
      <c r="X5" s="29">
        <f>-'Income Statement'!X184</f>
        <v>720</v>
      </c>
      <c r="Y5" s="29">
        <f>-'Income Statement'!Y184</f>
        <v>824</v>
      </c>
      <c r="Z5" s="29">
        <f>-'Income Statement'!Z184</f>
        <v>838</v>
      </c>
      <c r="AA5" s="29">
        <f>-'Income Statement'!AA184</f>
        <v>917</v>
      </c>
      <c r="AB5" s="29">
        <f>-'Income Statement'!AB184</f>
        <v>987</v>
      </c>
      <c r="AC5" s="29">
        <f>-'Income Statement'!AC184</f>
        <v>1047</v>
      </c>
      <c r="AD5" s="29">
        <f>-'Income Statement'!AD184</f>
        <v>1159</v>
      </c>
      <c r="AE5" s="29">
        <f>-'Income Statement'!AE184</f>
        <v>1237</v>
      </c>
      <c r="AF5" s="29">
        <f>-'Income Statement'!AF184</f>
        <v>1448</v>
      </c>
      <c r="AG5" s="29">
        <f>-'Income Statement'!AG184</f>
        <v>1611</v>
      </c>
      <c r="AH5" s="29">
        <f>-'Income Statement'!AH184</f>
        <v>1927</v>
      </c>
      <c r="AI5" s="29">
        <f>-'Income Statement'!AI184</f>
        <v>2214</v>
      </c>
      <c r="AJ5" s="29">
        <f>-'Income Statement'!AJ184</f>
        <v>2418</v>
      </c>
      <c r="AK5" s="29">
        <f>-'Income Statement'!AK184</f>
        <v>2796</v>
      </c>
      <c r="AL5" s="29">
        <f>-'Income Statement'!AL184</f>
        <v>2816</v>
      </c>
      <c r="AM5" s="29">
        <f>-'Income Statement'!AM184</f>
        <v>3307</v>
      </c>
      <c r="AN5" s="29">
        <f>-'Income Statement'!AN184</f>
        <v>3155</v>
      </c>
      <c r="AO5" s="29">
        <f>-'Income Statement'!AO184</f>
        <v>3492</v>
      </c>
      <c r="AP5" s="29">
        <f>-'Income Statement'!AP184</f>
        <v>3459</v>
      </c>
      <c r="AQ5" s="29">
        <f>-'Income Statement'!AQ184</f>
        <v>3829</v>
      </c>
      <c r="AR5" s="29">
        <f>-'Income Statement'!AR184</f>
        <v>4194</v>
      </c>
      <c r="AS5" s="29">
        <f>-'Income Statement'!AS184</f>
        <v>5210</v>
      </c>
      <c r="AT5" s="29">
        <f>-'Income Statement'!AT184</f>
        <v>5131</v>
      </c>
      <c r="AU5" s="29">
        <f>-'Income Statement'!AU184</f>
        <v>5399</v>
      </c>
      <c r="AV5" s="29">
        <f>-'Income Statement'!AV184</f>
        <v>5771</v>
      </c>
      <c r="AW5" s="29">
        <f>-'Income Statement'!AW184</f>
        <v>6348</v>
      </c>
      <c r="AX5" s="29">
        <f>-'Income Statement'!AX184</f>
        <v>6005</v>
      </c>
      <c r="AY5" s="29">
        <f>-'Income Statement'!AY184</f>
        <v>5192</v>
      </c>
      <c r="AZ5" s="29">
        <f>-'Income Statement'!AZ184</f>
        <v>5716</v>
      </c>
      <c r="BA5" s="29">
        <f>-'Income Statement'!BA184</f>
        <v>8336</v>
      </c>
      <c r="BB5" s="29">
        <f>-'Income Statement'!BB184</f>
        <v>6108</v>
      </c>
      <c r="BC5" s="29">
        <f>-'Income Statement'!BC184</f>
        <v>5945</v>
      </c>
      <c r="BD5" s="29">
        <f>-'Income Statement'!BD184</f>
        <v>6210</v>
      </c>
      <c r="BE5" s="29">
        <f>-'Income Statement'!BE184</f>
        <v>7695</v>
      </c>
      <c r="BF5" s="29">
        <f>-'Income Statement'!BF184</f>
        <v>6640</v>
      </c>
      <c r="BG5" s="29">
        <f>-'Income Statement'!BG184</f>
        <v>7308</v>
      </c>
      <c r="BH5" s="29">
        <f>-'Income Statement'!BH184</f>
        <v>7375</v>
      </c>
      <c r="BI5" s="29">
        <f>-'Income Statement'!BI184</f>
        <v>8839</v>
      </c>
      <c r="BJ5" s="29">
        <f>-'Income Statement'!BJ184</f>
        <v>7572</v>
      </c>
      <c r="BK5" s="29">
        <f>-'Income Statement'!BK184</f>
        <v>8491</v>
      </c>
      <c r="BL5" s="29">
        <f>-'Income Statement'!BL184</f>
        <v>9206</v>
      </c>
      <c r="BM5" s="29">
        <f>-'Income Statement'!BM184</f>
        <v>10905</v>
      </c>
      <c r="BN5" s="29">
        <f>-'Income Statement'!BN184</f>
        <v>13723.427082719194</v>
      </c>
      <c r="BO5" s="29">
        <f>-'Income Statement'!BO184</f>
        <v>14464.511571956391</v>
      </c>
      <c r="BP5" s="29">
        <f>-'Income Statement'!BP184</f>
        <v>15459.981388450295</v>
      </c>
      <c r="BQ5" s="29">
        <f>-'Income Statement'!BQ184</f>
        <v>18245.387942792819</v>
      </c>
      <c r="BR5" s="31">
        <f>-'Income Statement'!BR184</f>
        <v>19008.831735645108</v>
      </c>
      <c r="BS5" s="31">
        <f>-'Income Statement'!BS184</f>
        <v>20038.29951353783</v>
      </c>
      <c r="BT5" s="31">
        <f>-'Income Statement'!BT184</f>
        <v>21406.480441315653</v>
      </c>
      <c r="BU5" s="31">
        <f>-'Income Statement'!BU184</f>
        <v>25232.047626015556</v>
      </c>
      <c r="BV5" s="31">
        <f>-'Income Statement'!BV184</f>
        <v>24641.301509073441</v>
      </c>
      <c r="BW5" s="31">
        <f>-'Income Statement'!BW184</f>
        <v>25978.837865729132</v>
      </c>
      <c r="BX5" s="31">
        <f>-'Income Statement'!BX184</f>
        <v>27743.584210258348</v>
      </c>
      <c r="BY5" s="31">
        <f>-'Income Statement'!BY184</f>
        <v>32679.056967189535</v>
      </c>
      <c r="BZ5" s="31">
        <f>-'Income Statement'!BZ184</f>
        <v>30274.359661903552</v>
      </c>
      <c r="CA5" s="31">
        <f>-'Income Statement'!CA184</f>
        <v>31919.67606775694</v>
      </c>
      <c r="CB5" s="31">
        <f>-'Income Statement'!CB184</f>
        <v>34079.783846077349</v>
      </c>
      <c r="CC5" s="31">
        <f>-'Income Statement'!CC184</f>
        <v>40125.781215944313</v>
      </c>
      <c r="CD5" s="31">
        <f>-'Income Statement'!CD184</f>
        <v>35527.465879465621</v>
      </c>
      <c r="CE5" s="31">
        <f>-'Income Statement'!CE184</f>
        <v>37459.845856682557</v>
      </c>
      <c r="CF5" s="31">
        <f>-'Income Statement'!CF184</f>
        <v>39989.300386745948</v>
      </c>
      <c r="CG5" s="31">
        <f>-'Income Statement'!CG184</f>
        <v>47071.389152082149</v>
      </c>
      <c r="CH5" s="31">
        <f>-'Income Statement'!CH184</f>
        <v>39604.780486188058</v>
      </c>
      <c r="CI5" s="31">
        <f>-'Income Statement'!CI184</f>
        <v>41759.792715122239</v>
      </c>
      <c r="CJ5" s="31">
        <f>-'Income Statement'!CJ184</f>
        <v>44578.204848298323</v>
      </c>
      <c r="CK5" s="31">
        <f>-'Income Statement'!CK184</f>
        <v>52469.213850728571</v>
      </c>
      <c r="CL5" s="31"/>
      <c r="CM5" s="92">
        <f t="shared" si="0"/>
        <v>492.8</v>
      </c>
      <c r="CN5" s="92">
        <f t="shared" si="1"/>
        <v>860</v>
      </c>
      <c r="CO5" s="92">
        <f t="shared" si="2"/>
        <v>1364</v>
      </c>
      <c r="CP5" s="92">
        <f t="shared" si="3"/>
        <v>1876</v>
      </c>
      <c r="CQ5" s="92">
        <f t="shared" si="4"/>
        <v>2153</v>
      </c>
      <c r="CR5" s="92">
        <f t="shared" si="5"/>
        <v>2866</v>
      </c>
      <c r="CS5" s="92">
        <f t="shared" si="6"/>
        <v>3789</v>
      </c>
      <c r="CT5" s="92">
        <f t="shared" si="7"/>
        <v>5455</v>
      </c>
      <c r="CU5" s="92">
        <f t="shared" si="8"/>
        <v>9355</v>
      </c>
      <c r="CV5" s="92">
        <f t="shared" si="9"/>
        <v>12770</v>
      </c>
      <c r="CW5" s="92">
        <f t="shared" si="10"/>
        <v>16692</v>
      </c>
      <c r="CX5" s="92">
        <f t="shared" si="11"/>
        <v>22649</v>
      </c>
      <c r="CY5" s="92">
        <f t="shared" si="12"/>
        <v>25249</v>
      </c>
      <c r="CZ5" s="92">
        <f t="shared" si="13"/>
        <v>25958</v>
      </c>
      <c r="DA5" s="92">
        <f t="shared" si="14"/>
        <v>30162</v>
      </c>
      <c r="DB5" s="92">
        <f t="shared" si="15"/>
        <v>36174</v>
      </c>
      <c r="DC5" s="92">
        <f t="shared" si="16"/>
        <v>61893.307985918698</v>
      </c>
      <c r="DD5" s="92">
        <f t="shared" si="17"/>
        <v>85685.659316514153</v>
      </c>
      <c r="DE5" s="92">
        <f t="shared" si="18"/>
        <v>111042.78055225045</v>
      </c>
      <c r="DF5" s="92">
        <f t="shared" si="19"/>
        <v>136399.60079168214</v>
      </c>
      <c r="DG5" s="92">
        <f t="shared" si="20"/>
        <v>160048.00127497627</v>
      </c>
      <c r="DH5" s="92">
        <f t="shared" si="21"/>
        <v>178411.99190033719</v>
      </c>
    </row>
    <row r="6" spans="1:112" x14ac:dyDescent="0.25">
      <c r="A6" s="1" t="s">
        <v>131</v>
      </c>
      <c r="B6" s="29">
        <f>'Capex &amp; Depreciation'!B18</f>
        <v>0</v>
      </c>
      <c r="C6" s="29">
        <f>'Capex &amp; Depreciation'!C18</f>
        <v>0</v>
      </c>
      <c r="D6" s="29">
        <f>'Capex &amp; Depreciation'!D18</f>
        <v>0</v>
      </c>
      <c r="E6" s="29">
        <f>'Capex &amp; Depreciation'!E18</f>
        <v>0</v>
      </c>
      <c r="F6" s="29">
        <f>'Capex &amp; Depreciation'!F18</f>
        <v>51</v>
      </c>
      <c r="G6" s="29">
        <f>'Capex &amp; Depreciation'!G18</f>
        <v>72</v>
      </c>
      <c r="H6" s="29">
        <f>'Capex &amp; Depreciation'!H18</f>
        <v>97</v>
      </c>
      <c r="I6" s="29">
        <f>'Capex &amp; Depreciation'!I18</f>
        <v>103</v>
      </c>
      <c r="J6" s="29">
        <f>'Capex &amp; Depreciation'!J18</f>
        <v>110</v>
      </c>
      <c r="K6" s="29">
        <f>'Capex &amp; Depreciation'!K18</f>
        <v>139</v>
      </c>
      <c r="L6" s="29">
        <f>'Capex &amp; Depreciation'!L18</f>
        <v>176</v>
      </c>
      <c r="M6" s="29">
        <f>'Capex &amp; Depreciation'!M18</f>
        <v>224</v>
      </c>
      <c r="N6" s="29">
        <f>'Capex &amp; Depreciation'!N18</f>
        <v>233</v>
      </c>
      <c r="O6" s="29">
        <f>'Capex &amp; Depreciation'!O18</f>
        <v>230</v>
      </c>
      <c r="P6" s="29">
        <f>'Capex &amp; Depreciation'!P18</f>
        <v>274</v>
      </c>
      <c r="Q6" s="29">
        <f>'Capex &amp; Depreciation'!Q18</f>
        <v>274</v>
      </c>
      <c r="R6" s="29">
        <f>'Capex &amp; Depreciation'!R18</f>
        <v>264</v>
      </c>
      <c r="S6" s="29">
        <f>'Capex &amp; Depreciation'!S18</f>
        <v>257</v>
      </c>
      <c r="T6" s="29">
        <f>'Capex &amp; Depreciation'!T18</f>
        <v>289</v>
      </c>
      <c r="U6" s="29">
        <f>'Capex &amp; Depreciation'!U18</f>
        <v>433</v>
      </c>
      <c r="V6" s="29">
        <f>'Capex &amp; Depreciation'!V18</f>
        <v>457</v>
      </c>
      <c r="W6" s="29">
        <f>'Capex &amp; Depreciation'!W18</f>
        <v>459</v>
      </c>
      <c r="X6" s="29">
        <f>'Capex &amp; Depreciation'!X18</f>
        <v>486</v>
      </c>
      <c r="Y6" s="29">
        <f>'Capex &amp; Depreciation'!Y18</f>
        <v>543</v>
      </c>
      <c r="Z6" s="29">
        <f>'Capex &amp; Depreciation'!Z18</f>
        <v>552</v>
      </c>
      <c r="AA6" s="29">
        <f>'Capex &amp; Depreciation'!AA18</f>
        <v>585</v>
      </c>
      <c r="AB6" s="29">
        <f>'Capex &amp; Depreciation'!AB18</f>
        <v>591</v>
      </c>
      <c r="AC6" s="29">
        <f>'Capex &amp; Depreciation'!AC18</f>
        <v>614</v>
      </c>
      <c r="AD6" s="29">
        <f>'Capex &amp; Depreciation'!AD18</f>
        <v>671</v>
      </c>
      <c r="AE6" s="29">
        <f>'Capex &amp; Depreciation'!AE18</f>
        <v>728</v>
      </c>
      <c r="AF6" s="29">
        <f>'Capex &amp; Depreciation'!AF18</f>
        <v>773</v>
      </c>
      <c r="AG6" s="29">
        <f>'Capex &amp; Depreciation'!AG18</f>
        <v>853</v>
      </c>
      <c r="AH6" s="29">
        <f>'Capex &amp; Depreciation'!AH18</f>
        <v>949</v>
      </c>
      <c r="AI6" s="29">
        <f>'Capex &amp; Depreciation'!AI18</f>
        <v>1034</v>
      </c>
      <c r="AJ6" s="29">
        <f>'Capex &amp; Depreciation'!AJ18</f>
        <v>1107</v>
      </c>
      <c r="AK6" s="29">
        <f>'Capex &amp; Depreciation'!AK18</f>
        <v>1225</v>
      </c>
      <c r="AL6" s="29">
        <f>'Capex &amp; Depreciation'!AL18</f>
        <v>1355</v>
      </c>
      <c r="AM6" s="29">
        <f>'Capex &amp; Depreciation'!AM18</f>
        <v>1502</v>
      </c>
      <c r="AN6" s="29">
        <f>'Capex &amp; Depreciation'!AN18</f>
        <v>1416</v>
      </c>
      <c r="AO6" s="29">
        <f>'Capex &amp; Depreciation'!AO18</f>
        <v>1468</v>
      </c>
      <c r="AP6" s="29">
        <f>'Capex &amp; Depreciation'!AP18</f>
        <v>1597</v>
      </c>
      <c r="AQ6" s="29">
        <f>'Capex &amp; Depreciation'!AQ18</f>
        <v>1704</v>
      </c>
      <c r="AR6" s="29">
        <f>'Capex &amp; Depreciation'!AR18</f>
        <v>1698</v>
      </c>
      <c r="AS6" s="29">
        <f>'Capex &amp; Depreciation'!AS18</f>
        <v>1863</v>
      </c>
      <c r="AT6" s="29">
        <f>'Capex &amp; Depreciation'!AT18</f>
        <v>1972</v>
      </c>
      <c r="AU6" s="29">
        <f>'Capex &amp; Depreciation'!AU18</f>
        <v>1985</v>
      </c>
      <c r="AV6" s="29">
        <f>'Capex &amp; Depreciation'!AV18</f>
        <v>1995</v>
      </c>
      <c r="AW6" s="29">
        <f>'Capex &amp; Depreciation'!AW18</f>
        <v>2014</v>
      </c>
      <c r="AX6" s="29">
        <f>'Capex &amp; Depreciation'!AX18</f>
        <v>2156</v>
      </c>
      <c r="AY6" s="29">
        <f>'Capex &amp; Depreciation'!AY18</f>
        <v>1979</v>
      </c>
      <c r="AZ6" s="29">
        <f>'Capex &amp; Depreciation'!AZ18</f>
        <v>2175</v>
      </c>
      <c r="BA6" s="29">
        <f>'Capex &amp; Depreciation'!BA18</f>
        <v>2376</v>
      </c>
      <c r="BB6" s="29">
        <f>'Capex &amp; Depreciation'!BB18</f>
        <v>2524</v>
      </c>
      <c r="BC6" s="29">
        <f>'Capex &amp; Depreciation'!BC18</f>
        <v>2623</v>
      </c>
      <c r="BD6" s="29">
        <f>'Capex &amp; Depreciation'!BD18</f>
        <v>2858</v>
      </c>
      <c r="BE6" s="29">
        <f>'Capex &amp; Depreciation'!BE18</f>
        <v>3172</v>
      </c>
      <c r="BF6" s="29">
        <f>'Capex &amp; Depreciation'!BF18</f>
        <v>3374</v>
      </c>
      <c r="BG6" s="29">
        <f>'Capex &amp; Depreciation'!BG18</f>
        <v>3637</v>
      </c>
      <c r="BH6" s="29">
        <f>'Capex &amp; Depreciation'!BH18</f>
        <v>4027</v>
      </c>
      <c r="BI6" s="29">
        <f>'Capex &amp; Depreciation'!BI18</f>
        <v>4460</v>
      </c>
      <c r="BJ6" s="29">
        <f>'Capex &amp; Depreciation'!BJ18</f>
        <v>3900</v>
      </c>
      <c r="BK6" s="29">
        <f>'Capex &amp; Depreciation'!BK18</f>
        <v>4342</v>
      </c>
      <c r="BL6" s="29">
        <f>'Capex &amp; Depreciation'!BL18</f>
        <v>4963</v>
      </c>
      <c r="BM6" s="29">
        <f>'Capex &amp; Depreciation'!BM18</f>
        <v>5411</v>
      </c>
      <c r="BN6" s="29">
        <f>'Capex &amp; Depreciation'!BN18</f>
        <v>9509.3454226483009</v>
      </c>
      <c r="BO6" s="29">
        <f>'Capex &amp; Depreciation'!BO18</f>
        <v>9599.8064393953027</v>
      </c>
      <c r="BP6" s="29">
        <f>'Capex &amp; Depreciation'!BP18</f>
        <v>9531.0491214839531</v>
      </c>
      <c r="BQ6" s="29">
        <f>'Capex &amp; Depreciation'!BQ18</f>
        <v>9609.0956224969632</v>
      </c>
      <c r="BR6" s="31">
        <f>'Capex &amp; Depreciation'!BR18</f>
        <v>14235.554933885802</v>
      </c>
      <c r="BS6" s="31">
        <f>'Capex &amp; Depreciation'!BS18</f>
        <v>14370.975692733207</v>
      </c>
      <c r="BT6" s="31">
        <f>'Capex &amp; Depreciation'!BT18</f>
        <v>14268.045519021935</v>
      </c>
      <c r="BU6" s="31">
        <f>'Capex &amp; Depreciation'!BU18</f>
        <v>14384.881663171471</v>
      </c>
      <c r="BV6" s="31">
        <f>'Capex &amp; Depreciation'!BV18</f>
        <v>19416.835974378231</v>
      </c>
      <c r="BW6" s="31">
        <f>'Capex &amp; Depreciation'!BW18</f>
        <v>19601.54550444417</v>
      </c>
      <c r="BX6" s="31">
        <f>'Capex &amp; Depreciation'!BX18</f>
        <v>19461.152080440115</v>
      </c>
      <c r="BY6" s="31">
        <f>'Capex &amp; Depreciation'!BY18</f>
        <v>19620.512797838655</v>
      </c>
      <c r="BZ6" s="31">
        <f>'Capex &amp; Depreciation'!BZ18</f>
        <v>24655.43341993108</v>
      </c>
      <c r="CA6" s="31">
        <f>'Capex &amp; Depreciation'!CA18</f>
        <v>24889.976963821391</v>
      </c>
      <c r="CB6" s="31">
        <f>'Capex &amp; Depreciation'!CB18</f>
        <v>24711.705863282881</v>
      </c>
      <c r="CC6" s="31">
        <f>'Capex &amp; Depreciation'!CC18</f>
        <v>24914.061569575955</v>
      </c>
      <c r="CD6" s="31">
        <f>'Capex &amp; Depreciation'!CD18</f>
        <v>29476.254605787013</v>
      </c>
      <c r="CE6" s="31">
        <f>'Capex &amp; Depreciation'!CE18</f>
        <v>29756.65791884602</v>
      </c>
      <c r="CF6" s="31">
        <f>'Capex &amp; Depreciation'!CF18</f>
        <v>29543.529872835716</v>
      </c>
      <c r="CG6" s="31">
        <f>'Capex &amp; Depreciation'!CG18</f>
        <v>29785.451733142858</v>
      </c>
      <c r="CH6" s="31">
        <f>'Capex &amp; Depreciation'!CH18</f>
        <v>33056.913609926283</v>
      </c>
      <c r="CI6" s="31">
        <f>'Capex &amp; Depreciation'!CI18</f>
        <v>33371.379210108367</v>
      </c>
      <c r="CJ6" s="31">
        <f>'Capex &amp; Depreciation'!CJ18</f>
        <v>33132.361210737727</v>
      </c>
      <c r="CK6" s="31">
        <f>'Capex &amp; Depreciation'!CK18</f>
        <v>33403.670783255657</v>
      </c>
      <c r="CL6" s="31"/>
      <c r="CM6" s="92">
        <f t="shared" si="0"/>
        <v>0</v>
      </c>
      <c r="CN6" s="92">
        <f t="shared" si="1"/>
        <v>323</v>
      </c>
      <c r="CO6" s="92">
        <f t="shared" si="2"/>
        <v>649</v>
      </c>
      <c r="CP6" s="92">
        <f t="shared" si="3"/>
        <v>1011</v>
      </c>
      <c r="CQ6" s="92">
        <f t="shared" si="4"/>
        <v>1243</v>
      </c>
      <c r="CR6" s="92">
        <f t="shared" si="5"/>
        <v>1945</v>
      </c>
      <c r="CS6" s="92">
        <f t="shared" si="6"/>
        <v>2342</v>
      </c>
      <c r="CT6" s="92">
        <f t="shared" si="7"/>
        <v>3025</v>
      </c>
      <c r="CU6" s="92">
        <f t="shared" si="8"/>
        <v>4315</v>
      </c>
      <c r="CV6" s="92">
        <f t="shared" si="9"/>
        <v>5741</v>
      </c>
      <c r="CW6" s="92">
        <f t="shared" si="10"/>
        <v>6862</v>
      </c>
      <c r="CX6" s="92">
        <f t="shared" si="11"/>
        <v>7966</v>
      </c>
      <c r="CY6" s="92">
        <f t="shared" si="12"/>
        <v>8686</v>
      </c>
      <c r="CZ6" s="92">
        <f t="shared" si="13"/>
        <v>11177</v>
      </c>
      <c r="DA6" s="92">
        <f t="shared" si="14"/>
        <v>15498</v>
      </c>
      <c r="DB6" s="92">
        <f t="shared" si="15"/>
        <v>18616</v>
      </c>
      <c r="DC6" s="92">
        <f t="shared" si="16"/>
        <v>38249.296606024523</v>
      </c>
      <c r="DD6" s="92">
        <f t="shared" si="17"/>
        <v>57259.457808812418</v>
      </c>
      <c r="DE6" s="92">
        <f t="shared" si="18"/>
        <v>78100.046357101164</v>
      </c>
      <c r="DF6" s="92">
        <f t="shared" si="19"/>
        <v>99171.177816611307</v>
      </c>
      <c r="DG6" s="92">
        <f t="shared" si="20"/>
        <v>118561.89413061162</v>
      </c>
      <c r="DH6" s="92">
        <f t="shared" si="21"/>
        <v>132964.32481402805</v>
      </c>
    </row>
    <row r="7" spans="1:112" x14ac:dyDescent="0.25">
      <c r="A7" s="1" t="s">
        <v>181</v>
      </c>
      <c r="B7" s="29">
        <f>-('Income Statement'!B184+'Income Statement'!B208)</f>
        <v>183.2</v>
      </c>
      <c r="C7" s="29">
        <f>-('Income Statement'!C184+'Income Statement'!C208)</f>
        <v>213.2</v>
      </c>
      <c r="D7" s="29">
        <f>-('Income Statement'!D184+'Income Statement'!D208)</f>
        <v>251.2</v>
      </c>
      <c r="E7" s="29">
        <f>-('Income Statement'!E184+'Income Statement'!E208)</f>
        <v>294.2</v>
      </c>
      <c r="F7" s="29">
        <f>-('Income Statement'!F184+'Income Statement'!F208)</f>
        <v>343</v>
      </c>
      <c r="G7" s="29">
        <f>-('Income Statement'!G184+'Income Statement'!G208)</f>
        <v>488</v>
      </c>
      <c r="H7" s="29">
        <f>-('Income Statement'!H184+'Income Statement'!H208)</f>
        <v>540.20000000000005</v>
      </c>
      <c r="I7" s="29">
        <f>-('Income Statement'!I184+'Income Statement'!I208)</f>
        <v>583.20000000000005</v>
      </c>
      <c r="J7" s="29">
        <f>-('Income Statement'!J184+'Income Statement'!J208)</f>
        <v>677.40000000000009</v>
      </c>
      <c r="K7" s="29">
        <f>-('Income Statement'!K184+'Income Statement'!K208)</f>
        <v>1927</v>
      </c>
      <c r="L7" s="29">
        <f>-('Income Statement'!L184+'Income Statement'!L208)</f>
        <v>885</v>
      </c>
      <c r="M7" s="29">
        <f>-('Income Statement'!M184+'Income Statement'!M208)</f>
        <v>1061</v>
      </c>
      <c r="N7" s="29">
        <f>-('Income Statement'!N184+'Income Statement'!N208)</f>
        <v>1085</v>
      </c>
      <c r="O7" s="29">
        <f>-('Income Statement'!O184+'Income Statement'!O208)</f>
        <v>1251</v>
      </c>
      <c r="P7" s="29">
        <f>-('Income Statement'!P184+'Income Statement'!P208)</f>
        <v>1280</v>
      </c>
      <c r="Q7" s="29">
        <f>-('Income Statement'!Q184+'Income Statement'!Q208)</f>
        <v>1452</v>
      </c>
      <c r="R7" s="29">
        <f>-('Income Statement'!R184+'Income Statement'!R208)</f>
        <v>1427</v>
      </c>
      <c r="S7" s="29">
        <f>-('Income Statement'!S184+'Income Statement'!S208)</f>
        <v>1520</v>
      </c>
      <c r="T7" s="29">
        <f>-('Income Statement'!T184+'Income Statement'!T208)</f>
        <v>1806</v>
      </c>
      <c r="U7" s="29">
        <f>-('Income Statement'!U184+'Income Statement'!U208)</f>
        <v>2718.2</v>
      </c>
      <c r="V7" s="29">
        <f>-('Income Statement'!V184+'Income Statement'!V208)</f>
        <v>2610</v>
      </c>
      <c r="W7" s="29">
        <f>-('Income Statement'!W184+'Income Statement'!W208)</f>
        <v>2769</v>
      </c>
      <c r="X7" s="29">
        <f>-('Income Statement'!X184+'Income Statement'!X208)</f>
        <v>3042</v>
      </c>
      <c r="Y7" s="29">
        <f>-('Income Statement'!Y184+'Income Statement'!Y208)</f>
        <v>3281</v>
      </c>
      <c r="Z7" s="29">
        <f>-('Income Statement'!Z184+'Income Statement'!Z208)</f>
        <v>3372</v>
      </c>
      <c r="AA7" s="29">
        <f>-('Income Statement'!AA184+'Income Statement'!AA208)</f>
        <v>3702</v>
      </c>
      <c r="AB7" s="29">
        <f>-('Income Statement'!AB184+'Income Statement'!AB208)</f>
        <v>3894</v>
      </c>
      <c r="AC7" s="29">
        <f>-('Income Statement'!AC184+'Income Statement'!AC208)</f>
        <v>4243</v>
      </c>
      <c r="AD7" s="29">
        <f>-('Income Statement'!AD184+'Income Statement'!AD208)</f>
        <v>4705</v>
      </c>
      <c r="AE7" s="29">
        <f>-('Income Statement'!AE184+'Income Statement'!AE208)</f>
        <v>4920</v>
      </c>
      <c r="AF7" s="29">
        <f>-('Income Statement'!AF184+'Income Statement'!AF208)</f>
        <v>5206</v>
      </c>
      <c r="AG7" s="29">
        <f>-('Income Statement'!AG184+'Income Statement'!AG208)</f>
        <v>5620</v>
      </c>
      <c r="AH7" s="29">
        <f>-('Income Statement'!AH184+'Income Statement'!AH208)</f>
        <v>6517</v>
      </c>
      <c r="AI7" s="29">
        <f>-('Income Statement'!AI184+'Income Statement'!AI208)</f>
        <v>7368</v>
      </c>
      <c r="AJ7" s="29">
        <f>-('Income Statement'!AJ184+'Income Statement'!AJ208)</f>
        <v>7946</v>
      </c>
      <c r="AK7" s="29">
        <f>-('Income Statement'!AK184+'Income Statement'!AK208)</f>
        <v>9094</v>
      </c>
      <c r="AL7" s="29">
        <f>-('Income Statement'!AL184+'Income Statement'!AL208)</f>
        <v>11760</v>
      </c>
      <c r="AM7" s="29">
        <f>-('Income Statement'!AM184+'Income Statement'!AM208)</f>
        <v>12260</v>
      </c>
      <c r="AN7" s="29">
        <f>-('Income Statement'!AN184+'Income Statement'!AN208)</f>
        <v>10467</v>
      </c>
      <c r="AO7" s="29">
        <f>-('Income Statement'!AO184+'Income Statement'!AO208)</f>
        <v>12224</v>
      </c>
      <c r="AP7" s="29">
        <f>-('Income Statement'!AP184+'Income Statement'!AP208)</f>
        <v>11844</v>
      </c>
      <c r="AQ7" s="29">
        <f>-('Income Statement'!AQ184+'Income Statement'!AQ208)</f>
        <v>12724</v>
      </c>
      <c r="AR7" s="29">
        <f>-('Income Statement'!AR184+'Income Statement'!AR208)</f>
        <v>13430</v>
      </c>
      <c r="AS7" s="29">
        <f>-('Income Statement'!AS184+'Income Statement'!AS208)</f>
        <v>15297</v>
      </c>
      <c r="AT7" s="29">
        <f>-('Income Statement'!AT184+'Income Statement'!AT208)</f>
        <v>14793</v>
      </c>
      <c r="AU7" s="29">
        <f>-('Income Statement'!AU184+'Income Statement'!AU208)</f>
        <v>16710</v>
      </c>
      <c r="AV7" s="29">
        <f>-('Income Statement'!AV184+'Income Statement'!AV208)</f>
        <v>18587</v>
      </c>
      <c r="AW7" s="29">
        <f>-('Income Statement'!AW184+'Income Statement'!AW208)</f>
        <v>21086</v>
      </c>
      <c r="AX7" s="29">
        <f>-('Income Statement'!AX184+'Income Statement'!AX208)</f>
        <v>19384</v>
      </c>
      <c r="AY7" s="29">
        <f>-('Income Statement'!AY184+'Income Statement'!AY208)</f>
        <v>20464</v>
      </c>
      <c r="AZ7" s="29">
        <f>-('Income Statement'!AZ184+'Income Statement'!AZ208)</f>
        <v>22050</v>
      </c>
      <c r="BA7" s="29">
        <f>-('Income Statement'!BA184+'Income Statement'!BA208)</f>
        <v>25766</v>
      </c>
      <c r="BB7" s="29">
        <f>-('Income Statement'!BB184+'Income Statement'!BB208)</f>
        <v>21418</v>
      </c>
      <c r="BC7" s="29">
        <f>-('Income Statement'!BC184+'Income Statement'!BC208)</f>
        <v>22607</v>
      </c>
      <c r="BD7" s="29">
        <f>-('Income Statement'!BD184+'Income Statement'!BD208)</f>
        <v>20398</v>
      </c>
      <c r="BE7" s="29">
        <f>-('Income Statement'!BE184+'Income Statement'!BE208)</f>
        <v>23727</v>
      </c>
      <c r="BF7" s="29">
        <f>-('Income Statement'!BF184+'Income Statement'!BF208)</f>
        <v>22637</v>
      </c>
      <c r="BG7" s="29">
        <f>-('Income Statement'!BG184+'Income Statement'!BG208)</f>
        <v>24224</v>
      </c>
      <c r="BH7" s="29">
        <f>-('Income Statement'!BH184+'Income Statement'!BH208)</f>
        <v>23239</v>
      </c>
      <c r="BI7" s="29">
        <f>-('Income Statement'!BI184+'Income Statement'!BI208)</f>
        <v>25020</v>
      </c>
      <c r="BJ7" s="29">
        <f>-('Income Statement'!BJ184+'Income Statement'!BJ208)</f>
        <v>24759</v>
      </c>
      <c r="BK7" s="29">
        <f>-('Income Statement'!BK184+'Income Statement'!BK208)</f>
        <v>27075</v>
      </c>
      <c r="BL7" s="29">
        <f>-('Income Statement'!BL184+'Income Statement'!BL208)</f>
        <v>30707</v>
      </c>
      <c r="BM7" s="29">
        <f>-('Income Statement'!BM184+'Income Statement'!BM208)</f>
        <v>35148</v>
      </c>
      <c r="BN7" s="29">
        <f>-('Income Statement'!BN184+'Income Statement'!BN208)</f>
        <v>38059.127082719191</v>
      </c>
      <c r="BO7" s="29">
        <f>-('Income Statement'!BO184+'Income Statement'!BO208)</f>
        <v>39569.761571956391</v>
      </c>
      <c r="BP7" s="29">
        <f>-('Income Statement'!BP184+'Income Statement'!BP208)</f>
        <v>41788.681388450292</v>
      </c>
      <c r="BQ7" s="29">
        <f>-('Income Statement'!BQ184+'Income Statement'!BQ208)</f>
        <v>46928.53794279282</v>
      </c>
      <c r="BR7" s="31">
        <f>-('Income Statement'!BR184+'Income Statement'!BR208)</f>
        <v>45472.566735645109</v>
      </c>
      <c r="BS7" s="31">
        <f>-('Income Statement'!BS184+'Income Statement'!BS208)</f>
        <v>47337.107013537825</v>
      </c>
      <c r="BT7" s="31">
        <f>-('Income Statement'!BT184+'Income Statement'!BT208)</f>
        <v>50035.975441315655</v>
      </c>
      <c r="BU7" s="31">
        <f>-('Income Statement'!BU184+'Income Statement'!BU208)</f>
        <v>56420.355126015558</v>
      </c>
      <c r="BV7" s="31">
        <f>-('Income Statement'!BV184+'Income Statement'!BV208)</f>
        <v>53097.804584073441</v>
      </c>
      <c r="BW7" s="31">
        <f>-('Income Statement'!BW184+'Income Statement'!BW208)</f>
        <v>55331.791303229125</v>
      </c>
      <c r="BX7" s="31">
        <f>-('Income Statement'!BX184+'Income Statement'!BX208)</f>
        <v>58527.643285258353</v>
      </c>
      <c r="BY7" s="31">
        <f>-('Income Statement'!BY184+'Income Statement'!BY208)</f>
        <v>66213.318304689543</v>
      </c>
      <c r="BZ7" s="31">
        <f>-('Income Statement'!BZ184+'Income Statement'!BZ208)</f>
        <v>60521.668984903547</v>
      </c>
      <c r="CA7" s="31">
        <f>-('Income Statement'!CA184+'Income Statement'!CA208)</f>
        <v>63118.660692256941</v>
      </c>
      <c r="CB7" s="31">
        <f>-('Income Statement'!CB184+'Income Statement'!CB208)</f>
        <v>66800.105480077356</v>
      </c>
      <c r="CC7" s="31">
        <f>-('Income Statement'!CC184+'Income Statement'!CC208)</f>
        <v>75768.356106944324</v>
      </c>
      <c r="CD7" s="31">
        <f>-('Income Statement'!CD184+'Income Statement'!CD208)</f>
        <v>67298.913931270625</v>
      </c>
      <c r="CE7" s="31">
        <f>-('Income Statement'!CE184+'Income Statement'!CE208)</f>
        <v>70230.092918350041</v>
      </c>
      <c r="CF7" s="31">
        <f>-('Income Statement'!CF184+'Income Statement'!CF208)</f>
        <v>74357.662084415948</v>
      </c>
      <c r="CG7" s="31">
        <f>-('Income Statement'!CG184+'Income Statement'!CG208)</f>
        <v>84508.540242267161</v>
      </c>
      <c r="CH7" s="31">
        <f>-('Income Statement'!CH184+'Income Statement'!CH208)</f>
        <v>72697.685326150327</v>
      </c>
      <c r="CI7" s="31">
        <f>-('Income Statement'!CI184+'Income Statement'!CI208)</f>
        <v>75892.391711603792</v>
      </c>
      <c r="CJ7" s="31">
        <f>-('Income Statement'!CJ184+'Income Statement'!CJ208)</f>
        <v>80375.480690025724</v>
      </c>
      <c r="CK7" s="31">
        <f>-('Income Statement'!CK184+'Income Statement'!CK208)</f>
        <v>91462.361332836619</v>
      </c>
      <c r="CL7" s="31"/>
      <c r="CM7" s="92">
        <f t="shared" si="0"/>
        <v>941.8</v>
      </c>
      <c r="CN7" s="92">
        <f t="shared" si="1"/>
        <v>1954.4</v>
      </c>
      <c r="CO7" s="92">
        <f t="shared" si="2"/>
        <v>4550.3999999999996</v>
      </c>
      <c r="CP7" s="92">
        <f t="shared" si="3"/>
        <v>5068</v>
      </c>
      <c r="CQ7" s="92">
        <f t="shared" si="4"/>
        <v>7471.2</v>
      </c>
      <c r="CR7" s="92">
        <f t="shared" si="5"/>
        <v>11702</v>
      </c>
      <c r="CS7" s="92">
        <f t="shared" si="6"/>
        <v>15211</v>
      </c>
      <c r="CT7" s="92">
        <f t="shared" si="7"/>
        <v>20451</v>
      </c>
      <c r="CU7" s="92">
        <f t="shared" si="8"/>
        <v>30925</v>
      </c>
      <c r="CV7" s="92">
        <f t="shared" si="9"/>
        <v>46711</v>
      </c>
      <c r="CW7" s="92">
        <f t="shared" si="10"/>
        <v>53295</v>
      </c>
      <c r="CX7" s="92">
        <f t="shared" si="11"/>
        <v>71176</v>
      </c>
      <c r="CY7" s="92">
        <f t="shared" si="12"/>
        <v>87664</v>
      </c>
      <c r="CZ7" s="92">
        <f t="shared" si="13"/>
        <v>88150</v>
      </c>
      <c r="DA7" s="92">
        <f t="shared" si="14"/>
        <v>95120</v>
      </c>
      <c r="DB7" s="92">
        <f t="shared" si="15"/>
        <v>117689</v>
      </c>
      <c r="DC7" s="92">
        <f t="shared" si="16"/>
        <v>166346.1079859187</v>
      </c>
      <c r="DD7" s="92">
        <f t="shared" si="17"/>
        <v>199266.00431651413</v>
      </c>
      <c r="DE7" s="92">
        <f t="shared" si="18"/>
        <v>233170.55747725046</v>
      </c>
      <c r="DF7" s="92">
        <f t="shared" si="19"/>
        <v>266208.79126418219</v>
      </c>
      <c r="DG7" s="92">
        <f t="shared" si="20"/>
        <v>296395.20917630382</v>
      </c>
      <c r="DH7" s="92">
        <f t="shared" si="21"/>
        <v>320427.91906061646</v>
      </c>
    </row>
    <row r="8" spans="1:112" x14ac:dyDescent="0.25">
      <c r="CM8" s="91"/>
      <c r="CN8" s="91"/>
      <c r="CO8" s="91"/>
      <c r="CP8" s="91"/>
      <c r="CQ8" s="91"/>
      <c r="CR8" s="91"/>
      <c r="CS8" s="91"/>
      <c r="CT8" s="91"/>
      <c r="CU8" s="91"/>
      <c r="CV8" s="91"/>
      <c r="CW8" s="91"/>
      <c r="CX8" s="91"/>
      <c r="CY8" s="91"/>
      <c r="CZ8" s="91"/>
      <c r="DA8" s="91"/>
      <c r="DB8" s="91"/>
      <c r="DC8" s="91"/>
      <c r="DD8" s="91"/>
      <c r="DE8" s="91"/>
      <c r="DF8" s="91"/>
      <c r="DG8" s="91"/>
      <c r="DH8" s="91"/>
    </row>
    <row r="9" spans="1:112" x14ac:dyDescent="0.25">
      <c r="A9" s="7" t="s">
        <v>227</v>
      </c>
      <c r="CM9" s="91"/>
      <c r="CN9" s="91"/>
      <c r="CO9" s="91"/>
      <c r="CP9" s="91"/>
      <c r="CQ9" s="91"/>
      <c r="CR9" s="91"/>
      <c r="CS9" s="91"/>
      <c r="CT9" s="91"/>
      <c r="CU9" s="91"/>
      <c r="CV9" s="91"/>
      <c r="CW9" s="91"/>
      <c r="CX9" s="91"/>
      <c r="CY9" s="91"/>
      <c r="CZ9" s="91"/>
      <c r="DA9" s="91"/>
      <c r="DB9" s="91"/>
      <c r="DC9" s="91"/>
      <c r="DD9" s="91"/>
      <c r="DE9" s="91"/>
      <c r="DF9" s="91"/>
      <c r="DG9" s="91"/>
      <c r="DH9" s="91"/>
    </row>
    <row r="10" spans="1:112" x14ac:dyDescent="0.25">
      <c r="CM10" s="91"/>
      <c r="CN10" s="91"/>
      <c r="CO10" s="91"/>
      <c r="CP10" s="91"/>
      <c r="CQ10" s="91"/>
      <c r="CR10" s="91"/>
      <c r="CS10" s="91"/>
      <c r="CT10" s="91"/>
      <c r="CU10" s="91"/>
      <c r="CV10" s="91"/>
      <c r="CW10" s="91"/>
      <c r="CX10" s="91"/>
      <c r="CY10" s="91"/>
      <c r="CZ10" s="91"/>
      <c r="DA10" s="91"/>
      <c r="DB10" s="91"/>
      <c r="DC10" s="91"/>
      <c r="DD10" s="91"/>
      <c r="DE10" s="91"/>
      <c r="DF10" s="91"/>
      <c r="DG10" s="91"/>
      <c r="DH10" s="91"/>
    </row>
    <row r="11" spans="1:112" x14ac:dyDescent="0.25">
      <c r="A11" s="1" t="s">
        <v>104</v>
      </c>
      <c r="B11" s="302"/>
      <c r="C11" s="315"/>
      <c r="D11" s="315"/>
      <c r="E11" s="29">
        <f>'Balance Sheet'!E5</f>
        <v>373</v>
      </c>
      <c r="F11" s="315"/>
      <c r="G11" s="315"/>
      <c r="H11" s="315"/>
      <c r="I11" s="29">
        <f>'Balance Sheet'!I5</f>
        <v>547</v>
      </c>
      <c r="J11" s="29">
        <f>'Balance Sheet'!J5</f>
        <v>482</v>
      </c>
      <c r="K11" s="29">
        <f>'Balance Sheet'!K5</f>
        <v>578</v>
      </c>
      <c r="L11" s="29">
        <f>'Balance Sheet'!L5</f>
        <v>635</v>
      </c>
      <c r="M11" s="29">
        <f>'Balance Sheet'!M5</f>
        <v>719</v>
      </c>
      <c r="N11" s="29">
        <f>'Balance Sheet'!N5</f>
        <v>659</v>
      </c>
      <c r="O11" s="29">
        <f>'Balance Sheet'!O5</f>
        <v>775</v>
      </c>
      <c r="P11" s="29">
        <f>'Balance Sheet'!P5</f>
        <v>872</v>
      </c>
      <c r="Q11" s="29">
        <f>'Balance Sheet'!Q5</f>
        <v>1109</v>
      </c>
      <c r="R11" s="29">
        <f>'Balance Sheet'!R5</f>
        <v>1006</v>
      </c>
      <c r="S11" s="29">
        <f>'Balance Sheet'!S5</f>
        <v>1190</v>
      </c>
      <c r="T11" s="29">
        <f>'Balance Sheet'!T5</f>
        <v>1363</v>
      </c>
      <c r="U11" s="29">
        <f>'Balance Sheet'!U5</f>
        <v>1678</v>
      </c>
      <c r="V11" s="29">
        <f>'Balance Sheet'!V5</f>
        <v>1508</v>
      </c>
      <c r="W11" s="29">
        <f>'Balance Sheet'!W5</f>
        <v>1815</v>
      </c>
      <c r="X11" s="29">
        <f>'Balance Sheet'!X5</f>
        <v>2010</v>
      </c>
      <c r="Y11" s="29">
        <f>'Balance Sheet'!Y5</f>
        <v>2559</v>
      </c>
      <c r="Z11" s="29">
        <f>'Balance Sheet'!Z5</f>
        <v>2348</v>
      </c>
      <c r="AA11" s="29">
        <f>'Balance Sheet'!AA5</f>
        <v>2801</v>
      </c>
      <c r="AB11" s="29">
        <f>'Balance Sheet'!AB5</f>
        <v>3070</v>
      </c>
      <c r="AC11" s="29">
        <f>'Balance Sheet'!AC5</f>
        <v>3993</v>
      </c>
      <c r="AD11" s="29">
        <f>'Balance Sheet'!AD5</f>
        <v>3415</v>
      </c>
      <c r="AE11" s="29">
        <f>'Balance Sheet'!AE5</f>
        <v>3897</v>
      </c>
      <c r="AF11" s="29">
        <f>'Balance Sheet'!AF5</f>
        <v>4424</v>
      </c>
      <c r="AG11" s="29">
        <f>'Balance Sheet'!AG5</f>
        <v>5832</v>
      </c>
      <c r="AH11" s="29">
        <f>'Balance Sheet'!AH5</f>
        <v>5115</v>
      </c>
      <c r="AI11" s="29">
        <f>'Balance Sheet'!AI5</f>
        <v>5590</v>
      </c>
      <c r="AJ11" s="29">
        <f>'Balance Sheet'!AJ5</f>
        <v>6058</v>
      </c>
      <c r="AK11" s="29">
        <f>'Balance Sheet'!AK5</f>
        <v>7587</v>
      </c>
      <c r="AL11" s="29">
        <f>'Balance Sheet'!AL5</f>
        <v>6475</v>
      </c>
      <c r="AM11" s="29">
        <f>'Balance Sheet'!AM5</f>
        <v>7513</v>
      </c>
      <c r="AN11" s="29">
        <f>'Balance Sheet'!AN5</f>
        <v>7673</v>
      </c>
      <c r="AO11" s="29">
        <f>'Balance Sheet'!AO5</f>
        <v>9518</v>
      </c>
      <c r="AP11" s="29">
        <f>'Balance Sheet'!AP5</f>
        <v>7289</v>
      </c>
      <c r="AQ11" s="29">
        <f>'Balance Sheet'!AQ5</f>
        <v>7483</v>
      </c>
      <c r="AR11" s="29">
        <f>'Balance Sheet'!AR5</f>
        <v>8024</v>
      </c>
      <c r="AS11" s="29">
        <f>'Balance Sheet'!AS5</f>
        <v>11335</v>
      </c>
      <c r="AT11" s="29">
        <f>'Balance Sheet'!AT5</f>
        <v>10276</v>
      </c>
      <c r="AU11" s="29">
        <f>'Balance Sheet'!AU5</f>
        <v>11698</v>
      </c>
      <c r="AV11" s="29">
        <f>'Balance Sheet'!AV5</f>
        <v>12088</v>
      </c>
      <c r="AW11" s="29">
        <f>'Balance Sheet'!AW5</f>
        <v>14039</v>
      </c>
      <c r="AX11" s="29">
        <f>'Balance Sheet'!AX5</f>
        <v>11390</v>
      </c>
      <c r="AY11" s="29">
        <f>'Balance Sheet'!AY5</f>
        <v>11525</v>
      </c>
      <c r="AZ11" s="29">
        <f>'Balance Sheet'!AZ5</f>
        <v>11227</v>
      </c>
      <c r="BA11" s="29">
        <f>'Balance Sheet'!BA5</f>
        <v>13466</v>
      </c>
      <c r="BB11" s="29">
        <f>'Balance Sheet'!BB5</f>
        <v>11044</v>
      </c>
      <c r="BC11" s="29">
        <f>'Balance Sheet'!BC5</f>
        <v>12511</v>
      </c>
      <c r="BD11" s="29">
        <f>'Balance Sheet'!BD5</f>
        <v>12944</v>
      </c>
      <c r="BE11" s="29">
        <f>'Balance Sheet'!BE5</f>
        <v>16169</v>
      </c>
      <c r="BF11" s="29">
        <f>'Balance Sheet'!BF5</f>
        <v>13430</v>
      </c>
      <c r="BG11" s="29">
        <f>'Balance Sheet'!BG5</f>
        <v>14505</v>
      </c>
      <c r="BH11" s="29">
        <f>'Balance Sheet'!BH5</f>
        <v>14700</v>
      </c>
      <c r="BI11" s="29">
        <f>'Balance Sheet'!BI5</f>
        <v>16994</v>
      </c>
      <c r="BJ11" s="29">
        <f>'Balance Sheet'!BJ5</f>
        <v>14514</v>
      </c>
      <c r="BK11" s="29">
        <f>'Balance Sheet'!BK5</f>
        <v>16561</v>
      </c>
      <c r="BL11" s="29">
        <f>'Balance Sheet'!BL5</f>
        <v>17297</v>
      </c>
      <c r="BM11" s="29">
        <f>'Balance Sheet'!BM5</f>
        <v>19769</v>
      </c>
      <c r="BN11" s="29">
        <f t="shared" ref="BN11:BQ11" si="22">(BN3*BN28)/$A$27</f>
        <v>17833.668904780192</v>
      </c>
      <c r="BO11" s="29">
        <f t="shared" si="22"/>
        <v>18160.431706409767</v>
      </c>
      <c r="BP11" s="29">
        <f t="shared" si="22"/>
        <v>18636.755606570609</v>
      </c>
      <c r="BQ11" s="29">
        <f t="shared" si="22"/>
        <v>20965.065476536864</v>
      </c>
      <c r="BR11" s="31">
        <f>(BR3*BR28)/$A$27</f>
        <v>18280.872953659025</v>
      </c>
      <c r="BS11" s="31">
        <f t="shared" ref="BS11:BU11" si="23">(BS3*BS28)/$A$27</f>
        <v>18507.141399877339</v>
      </c>
      <c r="BT11" s="31">
        <f t="shared" si="23"/>
        <v>18873.291995510735</v>
      </c>
      <c r="BU11" s="31">
        <f t="shared" si="23"/>
        <v>21088.275518868209</v>
      </c>
      <c r="BV11" s="31">
        <f t="shared" ref="BV11:CC11" si="24">(BV3*BV28)/$A$27</f>
        <v>17691.715809319594</v>
      </c>
      <c r="BW11" s="31">
        <f t="shared" si="24"/>
        <v>17765.113250433566</v>
      </c>
      <c r="BX11" s="31">
        <f t="shared" si="24"/>
        <v>17955.364948468141</v>
      </c>
      <c r="BY11" s="31">
        <f t="shared" si="24"/>
        <v>19869.39289521606</v>
      </c>
      <c r="BZ11" s="31">
        <f t="shared" si="24"/>
        <v>16127.962798927554</v>
      </c>
      <c r="CA11" s="31">
        <f t="shared" si="24"/>
        <v>15998.115789670625</v>
      </c>
      <c r="CB11" s="31">
        <f t="shared" si="24"/>
        <v>15949.306904647296</v>
      </c>
      <c r="CC11" s="31">
        <f t="shared" si="24"/>
        <v>17381.578097567115</v>
      </c>
      <c r="CD11" s="31">
        <f t="shared" ref="CD11:CG11" si="25">(CD3*CD28)/$A$27</f>
        <v>13613.531965548977</v>
      </c>
      <c r="CE11" s="31">
        <f t="shared" si="25"/>
        <v>13233.313543436239</v>
      </c>
      <c r="CF11" s="31">
        <f t="shared" si="25"/>
        <v>12886.54193692248</v>
      </c>
      <c r="CG11" s="31">
        <f t="shared" si="25"/>
        <v>13662.493858919412</v>
      </c>
      <c r="CH11" s="31">
        <f t="shared" ref="CH11:CK11" si="26">(CH3*CH28)/$A$27</f>
        <v>10204.644870916307</v>
      </c>
      <c r="CI11" s="31">
        <f t="shared" si="26"/>
        <v>9530.4085084476028</v>
      </c>
      <c r="CJ11" s="31">
        <f t="shared" si="26"/>
        <v>8830.9000169505725</v>
      </c>
      <c r="CK11" s="31">
        <f t="shared" si="26"/>
        <v>8787.7662812021244</v>
      </c>
      <c r="CL11" s="31"/>
      <c r="CM11" s="92">
        <f>E11</f>
        <v>373</v>
      </c>
      <c r="CN11" s="13">
        <f>I11</f>
        <v>547</v>
      </c>
      <c r="CO11" s="92">
        <f>M11</f>
        <v>719</v>
      </c>
      <c r="CP11" s="13">
        <f>Q11</f>
        <v>1109</v>
      </c>
      <c r="CQ11" s="92">
        <f>U11</f>
        <v>1678</v>
      </c>
      <c r="CR11" s="13">
        <f>Y11</f>
        <v>2559</v>
      </c>
      <c r="CS11" s="92">
        <f>AC11</f>
        <v>3993</v>
      </c>
      <c r="CT11" s="13">
        <f>AG11</f>
        <v>5832</v>
      </c>
      <c r="CU11" s="92">
        <f>AK11</f>
        <v>7587</v>
      </c>
      <c r="CV11" s="92">
        <f>AO11</f>
        <v>9518</v>
      </c>
      <c r="CW11" s="92">
        <f>AS11</f>
        <v>11335</v>
      </c>
      <c r="CX11" s="92">
        <f>AW11</f>
        <v>14039</v>
      </c>
      <c r="CY11" s="92">
        <f>BA11</f>
        <v>13466</v>
      </c>
      <c r="CZ11" s="92">
        <f>BE11</f>
        <v>16169</v>
      </c>
      <c r="DA11" s="92">
        <f>BI11</f>
        <v>16994</v>
      </c>
      <c r="DB11" s="13">
        <f>BM11</f>
        <v>19769</v>
      </c>
      <c r="DC11" s="92">
        <f>BQ11</f>
        <v>20965.065476536864</v>
      </c>
      <c r="DD11" s="92">
        <f>BU11</f>
        <v>21088.275518868209</v>
      </c>
      <c r="DE11" s="92">
        <f>BY11</f>
        <v>19869.39289521606</v>
      </c>
      <c r="DF11" s="92">
        <f>CC11</f>
        <v>17381.578097567115</v>
      </c>
      <c r="DG11" s="92">
        <f>CG11</f>
        <v>13662.493858919412</v>
      </c>
      <c r="DH11" s="92">
        <f>CK11</f>
        <v>8787.7662812021244</v>
      </c>
    </row>
    <row r="12" spans="1:112" x14ac:dyDescent="0.25">
      <c r="A12" s="1" t="s">
        <v>106</v>
      </c>
      <c r="B12" s="302"/>
      <c r="C12" s="315"/>
      <c r="D12" s="315"/>
      <c r="E12" s="29">
        <f>'Balance Sheet'!E6</f>
        <v>88</v>
      </c>
      <c r="F12" s="315"/>
      <c r="G12" s="315"/>
      <c r="H12" s="315"/>
      <c r="I12" s="29">
        <f>'Balance Sheet'!I6</f>
        <v>149</v>
      </c>
      <c r="J12" s="29">
        <f>'Balance Sheet'!J6</f>
        <v>302</v>
      </c>
      <c r="K12" s="29">
        <f>'Balance Sheet'!K6</f>
        <v>1201</v>
      </c>
      <c r="L12" s="29">
        <f>'Balance Sheet'!L6</f>
        <v>1198</v>
      </c>
      <c r="M12" s="29">
        <f>'Balance Sheet'!M6</f>
        <v>922</v>
      </c>
      <c r="N12" s="29">
        <f>'Balance Sheet'!N6</f>
        <v>911</v>
      </c>
      <c r="O12" s="29">
        <f>'Balance Sheet'!O6</f>
        <v>394</v>
      </c>
      <c r="P12" s="29">
        <f>'Balance Sheet'!P6</f>
        <v>349</v>
      </c>
      <c r="Q12" s="29">
        <f>'Balance Sheet'!Q6</f>
        <v>512</v>
      </c>
      <c r="R12" s="29">
        <f>'Balance Sheet'!R6</f>
        <v>273</v>
      </c>
      <c r="S12" s="29">
        <f>'Balance Sheet'!S6</f>
        <v>247</v>
      </c>
      <c r="T12" s="29">
        <f>'Balance Sheet'!T6</f>
        <v>319</v>
      </c>
      <c r="U12" s="29">
        <f>'Balance Sheet'!U6</f>
        <v>513</v>
      </c>
      <c r="V12" s="29">
        <f>'Balance Sheet'!V6</f>
        <v>631</v>
      </c>
      <c r="W12" s="29">
        <f>'Balance Sheet'!W6</f>
        <v>654</v>
      </c>
      <c r="X12" s="29">
        <f>'Balance Sheet'!X6</f>
        <v>699</v>
      </c>
      <c r="Y12" s="29">
        <f>'Balance Sheet'!Y6</f>
        <v>659</v>
      </c>
      <c r="Z12" s="29">
        <f>'Balance Sheet'!Z6</f>
        <v>844</v>
      </c>
      <c r="AA12" s="29">
        <f>'Balance Sheet'!AA6</f>
        <v>913</v>
      </c>
      <c r="AB12" s="29">
        <f>'Balance Sheet'!AB6</f>
        <v>1121</v>
      </c>
      <c r="AC12" s="29">
        <f>'Balance Sheet'!AC6</f>
        <v>959</v>
      </c>
      <c r="AD12" s="29">
        <f>'Balance Sheet'!AD6</f>
        <v>1209</v>
      </c>
      <c r="AE12" s="29">
        <f>'Balance Sheet'!AE6</f>
        <v>1455</v>
      </c>
      <c r="AF12" s="29">
        <f>'Balance Sheet'!AF6</f>
        <v>1490</v>
      </c>
      <c r="AG12" s="29">
        <f>'Balance Sheet'!AG6</f>
        <v>1020</v>
      </c>
      <c r="AH12" s="29">
        <f>'Balance Sheet'!AH6</f>
        <v>1341</v>
      </c>
      <c r="AI12" s="29">
        <f>'Balance Sheet'!AI6</f>
        <v>1934</v>
      </c>
      <c r="AJ12" s="29">
        <f>'Balance Sheet'!AJ6</f>
        <v>1883</v>
      </c>
      <c r="AK12" s="29">
        <f>'Balance Sheet'!AK6</f>
        <v>1779</v>
      </c>
      <c r="AL12" s="29">
        <f>'Balance Sheet'!AL6</f>
        <v>1582</v>
      </c>
      <c r="AM12" s="29">
        <f>'Balance Sheet'!AM6</f>
        <v>1852</v>
      </c>
      <c r="AN12" s="29">
        <f>'Balance Sheet'!AN6</f>
        <v>2137</v>
      </c>
      <c r="AO12" s="29">
        <f>'Balance Sheet'!AO6</f>
        <v>1852</v>
      </c>
      <c r="AP12" s="29">
        <f>'Balance Sheet'!AP6</f>
        <v>1771</v>
      </c>
      <c r="AQ12" s="29">
        <f>'Balance Sheet'!AQ6</f>
        <v>2407</v>
      </c>
      <c r="AR12" s="29">
        <f>'Balance Sheet'!AR6</f>
        <v>2155</v>
      </c>
      <c r="AS12" s="29">
        <f>'Balance Sheet'!AS6</f>
        <v>2381</v>
      </c>
      <c r="AT12" s="29">
        <f>'Balance Sheet'!AT6</f>
        <v>2827</v>
      </c>
      <c r="AU12" s="29">
        <f>'Balance Sheet'!AU6</f>
        <v>4919</v>
      </c>
      <c r="AV12" s="29">
        <f>'Balance Sheet'!AV6</f>
        <v>5258</v>
      </c>
      <c r="AW12" s="29">
        <f>'Balance Sheet'!AW6</f>
        <v>4629</v>
      </c>
      <c r="AX12" s="29">
        <f>'Balance Sheet'!AX6</f>
        <v>3985</v>
      </c>
      <c r="AY12" s="29">
        <f>'Balance Sheet'!AY6</f>
        <v>3973</v>
      </c>
      <c r="AZ12" s="29">
        <f>'Balance Sheet'!AZ6</f>
        <v>5312</v>
      </c>
      <c r="BA12" s="29">
        <f>'Balance Sheet'!BA6</f>
        <v>5345</v>
      </c>
      <c r="BB12" s="29">
        <f>'Balance Sheet'!BB6</f>
        <v>4000</v>
      </c>
      <c r="BC12" s="29">
        <f>'Balance Sheet'!BC6</f>
        <v>3603</v>
      </c>
      <c r="BD12" s="29">
        <f>'Balance Sheet'!BD6</f>
        <v>4311</v>
      </c>
      <c r="BE12" s="29">
        <f>'Balance Sheet'!BE6</f>
        <v>3793</v>
      </c>
      <c r="BF12" s="29">
        <f>'Balance Sheet'!BF6</f>
        <v>3780</v>
      </c>
      <c r="BG12" s="29">
        <f>'Balance Sheet'!BG6</f>
        <v>3846</v>
      </c>
      <c r="BH12" s="29">
        <f>'Balance Sheet'!BH6</f>
        <v>5467</v>
      </c>
      <c r="BI12" s="29">
        <f>'Balance Sheet'!BI6</f>
        <v>5236</v>
      </c>
      <c r="BJ12" s="29">
        <f>'Balance Sheet'!BJ6</f>
        <v>5483</v>
      </c>
      <c r="BK12" s="29">
        <f>'Balance Sheet'!BK6</f>
        <v>9981</v>
      </c>
      <c r="BL12" s="29">
        <f>'Balance Sheet'!BL6</f>
        <v>11373</v>
      </c>
      <c r="BM12" s="29">
        <f>'Balance Sheet'!BM6</f>
        <v>7361</v>
      </c>
      <c r="BN12" s="13">
        <f t="shared" ref="BN12:BQ12" si="27">BN3*BN29</f>
        <v>5591.1779999999999</v>
      </c>
      <c r="BO12" s="13">
        <f t="shared" si="27"/>
        <v>5899.1220000000003</v>
      </c>
      <c r="BP12" s="13">
        <f t="shared" si="27"/>
        <v>6280.5290000000005</v>
      </c>
      <c r="BQ12" s="13">
        <f t="shared" si="27"/>
        <v>7340.0020000000004</v>
      </c>
      <c r="BR12" s="13">
        <f>BR3*BR29</f>
        <v>6659.3006999999998</v>
      </c>
      <c r="BS12" s="13">
        <f t="shared" ref="BS12:BU12" si="28">BS3*BS29</f>
        <v>7026.1083400000007</v>
      </c>
      <c r="BT12" s="13">
        <f t="shared" si="28"/>
        <v>7480.6686799999998</v>
      </c>
      <c r="BU12" s="13">
        <f t="shared" si="28"/>
        <v>8743.6797600000009</v>
      </c>
      <c r="BV12" s="13">
        <f t="shared" ref="BV12:CC12" si="29">BV3*BV29</f>
        <v>7689.6444404999993</v>
      </c>
      <c r="BW12" s="13">
        <f t="shared" si="29"/>
        <v>8113.3742427000007</v>
      </c>
      <c r="BX12" s="13">
        <f t="shared" si="29"/>
        <v>8638.6275953999993</v>
      </c>
      <c r="BY12" s="13">
        <f t="shared" si="29"/>
        <v>10099.385699550001</v>
      </c>
      <c r="BZ12" s="13">
        <f t="shared" si="29"/>
        <v>8688.3469867064996</v>
      </c>
      <c r="CA12" s="13">
        <f t="shared" si="29"/>
        <v>9167.1127926164991</v>
      </c>
      <c r="CB12" s="13">
        <f t="shared" si="29"/>
        <v>9760.5814455479995</v>
      </c>
      <c r="CC12" s="13">
        <f t="shared" si="29"/>
        <v>11413.15948772025</v>
      </c>
      <c r="CD12" s="13">
        <f t="shared" ref="CD12:CG12" si="30">CD3*CD29</f>
        <v>9642.4675408080675</v>
      </c>
      <c r="CE12" s="13">
        <f t="shared" si="30"/>
        <v>10173.840214328229</v>
      </c>
      <c r="CF12" s="13">
        <f t="shared" si="30"/>
        <v>10832.590618615533</v>
      </c>
      <c r="CG12" s="13">
        <f t="shared" si="30"/>
        <v>12668.08239826325</v>
      </c>
      <c r="CH12" s="13">
        <f t="shared" ref="CH12:CK12" si="31">CH3*CH29</f>
        <v>10548.676414899237</v>
      </c>
      <c r="CI12" s="13">
        <f t="shared" si="31"/>
        <v>11130.076893276055</v>
      </c>
      <c r="CJ12" s="13">
        <f t="shared" si="31"/>
        <v>11850.947298751924</v>
      </c>
      <c r="CK12" s="13">
        <f t="shared" si="31"/>
        <v>13859.672573776974</v>
      </c>
      <c r="CL12" s="13"/>
      <c r="CM12" s="92">
        <f t="shared" ref="CM12:CM13" si="32">E12</f>
        <v>88</v>
      </c>
      <c r="CN12" s="13">
        <f t="shared" ref="CN12:CN13" si="33">I12</f>
        <v>149</v>
      </c>
      <c r="CO12" s="92">
        <f t="shared" ref="CO12:CO13" si="34">M12</f>
        <v>922</v>
      </c>
      <c r="CP12" s="13">
        <f t="shared" ref="CP12:CP13" si="35">Q12</f>
        <v>512</v>
      </c>
      <c r="CQ12" s="92">
        <f t="shared" ref="CQ12:CQ13" si="36">U12</f>
        <v>513</v>
      </c>
      <c r="CR12" s="13">
        <f t="shared" ref="CR12:CR13" si="37">Y12</f>
        <v>659</v>
      </c>
      <c r="CS12" s="92">
        <f t="shared" ref="CS12:CS13" si="38">AC12</f>
        <v>959</v>
      </c>
      <c r="CT12" s="13">
        <f t="shared" ref="CT12:CT13" si="39">AG12</f>
        <v>1020</v>
      </c>
      <c r="CU12" s="92">
        <f t="shared" ref="CU12:CU13" si="40">AK12</f>
        <v>1779</v>
      </c>
      <c r="CV12" s="92">
        <f t="shared" ref="CV12:CV13" si="41">AO12</f>
        <v>1852</v>
      </c>
      <c r="CW12" s="92">
        <f t="shared" ref="CW12:CW13" si="42">AS12</f>
        <v>2381</v>
      </c>
      <c r="CX12" s="92">
        <f t="shared" ref="CX12:CX13" si="43">AW12</f>
        <v>4629</v>
      </c>
      <c r="CY12" s="92">
        <f t="shared" ref="CY12:CY13" si="44">BA12</f>
        <v>5345</v>
      </c>
      <c r="CZ12" s="92">
        <f t="shared" ref="CZ12:CZ13" si="45">BE12</f>
        <v>3793</v>
      </c>
      <c r="DA12" s="92">
        <f t="shared" ref="DA12:DA13" si="46">BI12</f>
        <v>5236</v>
      </c>
      <c r="DB12" s="13">
        <f t="shared" ref="DB12:DB13" si="47">BM12</f>
        <v>7361</v>
      </c>
      <c r="DC12" s="92">
        <f t="shared" ref="DC12:DC13" si="48">BQ12</f>
        <v>7340.0020000000004</v>
      </c>
      <c r="DD12" s="92">
        <f t="shared" ref="DD12:DD13" si="49">BU12</f>
        <v>8743.6797600000009</v>
      </c>
      <c r="DE12" s="92">
        <f t="shared" ref="DE12:DE13" si="50">BY12</f>
        <v>10099.385699550001</v>
      </c>
      <c r="DF12" s="92">
        <f t="shared" ref="DF12:DF13" si="51">CC12</f>
        <v>11413.15948772025</v>
      </c>
      <c r="DG12" s="92">
        <f t="shared" ref="DG12:DG14" si="52">CG12</f>
        <v>12668.08239826325</v>
      </c>
      <c r="DH12" s="92">
        <f t="shared" ref="DH12:DH21" si="53">CK12</f>
        <v>13859.672573776974</v>
      </c>
    </row>
    <row r="13" spans="1:112" x14ac:dyDescent="0.25">
      <c r="A13" s="1" t="s">
        <v>147</v>
      </c>
      <c r="B13" s="302"/>
      <c r="C13" s="315"/>
      <c r="D13" s="315"/>
      <c r="E13" s="29">
        <f>'Balance Sheet'!E10</f>
        <v>0</v>
      </c>
      <c r="F13" s="315"/>
      <c r="G13" s="315"/>
      <c r="H13" s="315"/>
      <c r="I13" s="29">
        <f>'Balance Sheet'!I10</f>
        <v>0</v>
      </c>
      <c r="J13" s="29">
        <f>'Balance Sheet'!J10</f>
        <v>0</v>
      </c>
      <c r="K13" s="29">
        <f>'Balance Sheet'!K10</f>
        <v>0</v>
      </c>
      <c r="L13" s="29">
        <f>'Balance Sheet'!L10</f>
        <v>0</v>
      </c>
      <c r="M13" s="29">
        <f>'Balance Sheet'!M10</f>
        <v>0</v>
      </c>
      <c r="N13" s="29">
        <f>'Balance Sheet'!N10</f>
        <v>0</v>
      </c>
      <c r="O13" s="29">
        <f>'Balance Sheet'!O10</f>
        <v>0</v>
      </c>
      <c r="P13" s="29">
        <f>'Balance Sheet'!P10</f>
        <v>0</v>
      </c>
      <c r="Q13" s="29">
        <f>'Balance Sheet'!Q10</f>
        <v>0</v>
      </c>
      <c r="R13" s="29">
        <f>'Balance Sheet'!R10</f>
        <v>0</v>
      </c>
      <c r="S13" s="29">
        <f>'Balance Sheet'!S10</f>
        <v>0</v>
      </c>
      <c r="T13" s="29">
        <f>'Balance Sheet'!T10</f>
        <v>0</v>
      </c>
      <c r="U13" s="29">
        <f>'Balance Sheet'!U10</f>
        <v>0</v>
      </c>
      <c r="V13" s="29">
        <f>'Balance Sheet'!V10</f>
        <v>0</v>
      </c>
      <c r="W13" s="29">
        <f>'Balance Sheet'!W10</f>
        <v>0</v>
      </c>
      <c r="X13" s="29">
        <f>'Balance Sheet'!X10</f>
        <v>0</v>
      </c>
      <c r="Y13" s="29">
        <f>'Balance Sheet'!Y10</f>
        <v>0</v>
      </c>
      <c r="Z13" s="29">
        <f>'Balance Sheet'!Z10</f>
        <v>0</v>
      </c>
      <c r="AA13" s="29">
        <f>'Balance Sheet'!AA10</f>
        <v>0</v>
      </c>
      <c r="AB13" s="29">
        <f>'Balance Sheet'!AB10</f>
        <v>0</v>
      </c>
      <c r="AC13" s="29">
        <f>'Balance Sheet'!AC10</f>
        <v>0</v>
      </c>
      <c r="AD13" s="29">
        <f>'Balance Sheet'!AD10</f>
        <v>0</v>
      </c>
      <c r="AE13" s="29">
        <f>'Balance Sheet'!AE10</f>
        <v>0</v>
      </c>
      <c r="AF13" s="29">
        <f>'Balance Sheet'!AF10</f>
        <v>0</v>
      </c>
      <c r="AG13" s="29">
        <f>'Balance Sheet'!AG10</f>
        <v>0</v>
      </c>
      <c r="AH13" s="29">
        <f>'Balance Sheet'!AH10</f>
        <v>0</v>
      </c>
      <c r="AI13" s="29">
        <f>'Balance Sheet'!AI10</f>
        <v>0</v>
      </c>
      <c r="AJ13" s="29">
        <f>'Balance Sheet'!AJ10</f>
        <v>0</v>
      </c>
      <c r="AK13" s="29">
        <f>'Balance Sheet'!AK10</f>
        <v>0</v>
      </c>
      <c r="AL13" s="29">
        <f>'Balance Sheet'!AL10</f>
        <v>6747</v>
      </c>
      <c r="AM13" s="29">
        <f>'Balance Sheet'!AM10</f>
        <v>7272</v>
      </c>
      <c r="AN13" s="29">
        <f>'Balance Sheet'!AN10</f>
        <v>8403</v>
      </c>
      <c r="AO13" s="29">
        <f>'Balance Sheet'!AO10</f>
        <v>9460</v>
      </c>
      <c r="AP13" s="29">
        <f>'Balance Sheet'!AP10</f>
        <v>9359</v>
      </c>
      <c r="AQ13" s="29">
        <f>'Balance Sheet'!AQ10</f>
        <v>9429</v>
      </c>
      <c r="AR13" s="29">
        <f>'Balance Sheet'!AR10</f>
        <v>9439</v>
      </c>
      <c r="AS13" s="29">
        <f>'Balance Sheet'!AS10</f>
        <v>9348</v>
      </c>
      <c r="AT13" s="29">
        <f>'Balance Sheet'!AT10</f>
        <v>10202</v>
      </c>
      <c r="AU13" s="29">
        <f>'Balance Sheet'!AU10</f>
        <v>10525</v>
      </c>
      <c r="AV13" s="29">
        <f>'Balance Sheet'!AV10</f>
        <v>11063</v>
      </c>
      <c r="AW13" s="29">
        <f>'Balance Sheet'!AW10</f>
        <v>12155</v>
      </c>
      <c r="AX13" s="29">
        <f>'Balance Sheet'!AX10</f>
        <v>12241</v>
      </c>
      <c r="AY13" s="29">
        <f>'Balance Sheet'!AY10</f>
        <v>14130</v>
      </c>
      <c r="AZ13" s="29">
        <f>'Balance Sheet'!AZ10</f>
        <v>13641</v>
      </c>
      <c r="BA13" s="29">
        <f>'Balance Sheet'!BA10</f>
        <v>12673</v>
      </c>
      <c r="BB13" s="29">
        <f>'Balance Sheet'!BB10</f>
        <v>12899</v>
      </c>
      <c r="BC13" s="29">
        <f>'Balance Sheet'!BC10</f>
        <v>12955</v>
      </c>
      <c r="BD13" s="29">
        <f>'Balance Sheet'!BD10</f>
        <v>13033</v>
      </c>
      <c r="BE13" s="29">
        <f>'Balance Sheet'!BE10</f>
        <v>13294</v>
      </c>
      <c r="BF13" s="29">
        <f>'Balance Sheet'!BF10</f>
        <v>13555</v>
      </c>
      <c r="BG13" s="29">
        <f>'Balance Sheet'!BG10</f>
        <v>14058</v>
      </c>
      <c r="BH13" s="29">
        <f>'Balance Sheet'!BH10</f>
        <v>14812</v>
      </c>
      <c r="BI13" s="29">
        <f>'Balance Sheet'!BI10</f>
        <v>14922</v>
      </c>
      <c r="BJ13" s="29">
        <f>'Balance Sheet'!BJ10</f>
        <v>15505</v>
      </c>
      <c r="BK13" s="29">
        <f>'Balance Sheet'!BK10</f>
        <v>15662</v>
      </c>
      <c r="BL13" s="29">
        <f>'Balance Sheet'!BL10</f>
        <v>17372</v>
      </c>
      <c r="BM13" s="29">
        <f>'Balance Sheet'!BM10</f>
        <v>20404</v>
      </c>
      <c r="BN13" s="29">
        <f>'Balance Sheet'!BN10</f>
        <v>20404</v>
      </c>
      <c r="BO13" s="29">
        <f>'Balance Sheet'!BO10</f>
        <v>20404</v>
      </c>
      <c r="BP13" s="29">
        <f>'Balance Sheet'!BP10</f>
        <v>20404</v>
      </c>
      <c r="BQ13" s="29">
        <f>'Balance Sheet'!BQ10</f>
        <v>20404</v>
      </c>
      <c r="BR13" s="29">
        <f>'Balance Sheet'!BR10</f>
        <v>20404</v>
      </c>
      <c r="BS13" s="29">
        <f>'Balance Sheet'!BS10</f>
        <v>20404</v>
      </c>
      <c r="BT13" s="29">
        <f>'Balance Sheet'!BT10</f>
        <v>20404</v>
      </c>
      <c r="BU13" s="29">
        <f>'Balance Sheet'!BU10</f>
        <v>20404</v>
      </c>
      <c r="BV13" s="29">
        <f>'Balance Sheet'!BV10</f>
        <v>20404</v>
      </c>
      <c r="BW13" s="29">
        <f>'Balance Sheet'!BW10</f>
        <v>20404</v>
      </c>
      <c r="BX13" s="29">
        <f>'Balance Sheet'!BX10</f>
        <v>20404</v>
      </c>
      <c r="BY13" s="29">
        <f>'Balance Sheet'!BY10</f>
        <v>20404</v>
      </c>
      <c r="BZ13" s="29">
        <f>'Balance Sheet'!BZ10</f>
        <v>20404</v>
      </c>
      <c r="CA13" s="29">
        <f>'Balance Sheet'!CA10</f>
        <v>20404</v>
      </c>
      <c r="CB13" s="29">
        <f>'Balance Sheet'!CB10</f>
        <v>20404</v>
      </c>
      <c r="CC13" s="29">
        <f>'Balance Sheet'!CC10</f>
        <v>20404</v>
      </c>
      <c r="CD13" s="29">
        <f>'Balance Sheet'!CD10</f>
        <v>20404</v>
      </c>
      <c r="CE13" s="29">
        <f>'Balance Sheet'!CE10</f>
        <v>20404</v>
      </c>
      <c r="CF13" s="29">
        <f>'Balance Sheet'!CF10</f>
        <v>20404</v>
      </c>
      <c r="CG13" s="29">
        <f>'Balance Sheet'!CG10</f>
        <v>20404</v>
      </c>
      <c r="CH13" s="29">
        <f>'Balance Sheet'!CH10</f>
        <v>20404</v>
      </c>
      <c r="CI13" s="29">
        <f>'Balance Sheet'!CI10</f>
        <v>20404</v>
      </c>
      <c r="CJ13" s="29">
        <f>'Balance Sheet'!CJ10</f>
        <v>20404</v>
      </c>
      <c r="CK13" s="29">
        <f>'Balance Sheet'!CK10</f>
        <v>20404</v>
      </c>
      <c r="CL13" s="13"/>
      <c r="CM13" s="92">
        <f t="shared" si="32"/>
        <v>0</v>
      </c>
      <c r="CN13" s="13">
        <f t="shared" si="33"/>
        <v>0</v>
      </c>
      <c r="CO13" s="92">
        <f t="shared" si="34"/>
        <v>0</v>
      </c>
      <c r="CP13" s="13">
        <f t="shared" si="35"/>
        <v>0</v>
      </c>
      <c r="CQ13" s="92">
        <f t="shared" si="36"/>
        <v>0</v>
      </c>
      <c r="CR13" s="13">
        <f t="shared" si="37"/>
        <v>0</v>
      </c>
      <c r="CS13" s="92">
        <f t="shared" si="38"/>
        <v>0</v>
      </c>
      <c r="CT13" s="13">
        <f t="shared" si="39"/>
        <v>0</v>
      </c>
      <c r="CU13" s="92">
        <f t="shared" si="40"/>
        <v>0</v>
      </c>
      <c r="CV13" s="92">
        <f t="shared" si="41"/>
        <v>9460</v>
      </c>
      <c r="CW13" s="92">
        <f t="shared" si="42"/>
        <v>9348</v>
      </c>
      <c r="CX13" s="92">
        <f t="shared" si="43"/>
        <v>12155</v>
      </c>
      <c r="CY13" s="92">
        <f t="shared" si="44"/>
        <v>12673</v>
      </c>
      <c r="CZ13" s="92">
        <f t="shared" si="45"/>
        <v>13294</v>
      </c>
      <c r="DA13" s="92">
        <f t="shared" si="46"/>
        <v>14922</v>
      </c>
      <c r="DB13" s="13">
        <f t="shared" si="47"/>
        <v>20404</v>
      </c>
      <c r="DC13" s="92">
        <f t="shared" si="48"/>
        <v>20404</v>
      </c>
      <c r="DD13" s="92">
        <f t="shared" si="49"/>
        <v>20404</v>
      </c>
      <c r="DE13" s="92">
        <f t="shared" si="50"/>
        <v>20404</v>
      </c>
      <c r="DF13" s="92">
        <f t="shared" si="51"/>
        <v>20404</v>
      </c>
      <c r="DG13" s="92">
        <f t="shared" si="52"/>
        <v>20404</v>
      </c>
      <c r="DH13" s="92">
        <f t="shared" si="53"/>
        <v>20404</v>
      </c>
    </row>
    <row r="14" spans="1:112" x14ac:dyDescent="0.25">
      <c r="A14" s="2" t="s">
        <v>182</v>
      </c>
      <c r="B14" s="303"/>
      <c r="C14" s="318"/>
      <c r="D14" s="318"/>
      <c r="E14" s="38">
        <f>SUM(E11:E13)</f>
        <v>461</v>
      </c>
      <c r="F14" s="318"/>
      <c r="G14" s="318"/>
      <c r="H14" s="318"/>
      <c r="I14" s="38">
        <f t="shared" ref="I14:AN14" si="54">SUM(I11:I13)</f>
        <v>696</v>
      </c>
      <c r="J14" s="38">
        <f t="shared" si="54"/>
        <v>784</v>
      </c>
      <c r="K14" s="38">
        <f t="shared" si="54"/>
        <v>1779</v>
      </c>
      <c r="L14" s="38">
        <f t="shared" si="54"/>
        <v>1833</v>
      </c>
      <c r="M14" s="38">
        <f t="shared" si="54"/>
        <v>1641</v>
      </c>
      <c r="N14" s="38">
        <f t="shared" si="54"/>
        <v>1570</v>
      </c>
      <c r="O14" s="38">
        <f t="shared" si="54"/>
        <v>1169</v>
      </c>
      <c r="P14" s="38">
        <f t="shared" si="54"/>
        <v>1221</v>
      </c>
      <c r="Q14" s="38">
        <f t="shared" si="54"/>
        <v>1621</v>
      </c>
      <c r="R14" s="38">
        <f t="shared" si="54"/>
        <v>1279</v>
      </c>
      <c r="S14" s="38">
        <f t="shared" si="54"/>
        <v>1437</v>
      </c>
      <c r="T14" s="38">
        <f t="shared" si="54"/>
        <v>1682</v>
      </c>
      <c r="U14" s="38">
        <f t="shared" si="54"/>
        <v>2191</v>
      </c>
      <c r="V14" s="38">
        <f t="shared" si="54"/>
        <v>2139</v>
      </c>
      <c r="W14" s="38">
        <f t="shared" si="54"/>
        <v>2469</v>
      </c>
      <c r="X14" s="38">
        <f t="shared" si="54"/>
        <v>2709</v>
      </c>
      <c r="Y14" s="38">
        <f t="shared" si="54"/>
        <v>3218</v>
      </c>
      <c r="Z14" s="38">
        <f t="shared" si="54"/>
        <v>3192</v>
      </c>
      <c r="AA14" s="38">
        <f t="shared" si="54"/>
        <v>3714</v>
      </c>
      <c r="AB14" s="38">
        <f t="shared" si="54"/>
        <v>4191</v>
      </c>
      <c r="AC14" s="38">
        <f t="shared" si="54"/>
        <v>4952</v>
      </c>
      <c r="AD14" s="38">
        <f t="shared" si="54"/>
        <v>4624</v>
      </c>
      <c r="AE14" s="38">
        <f t="shared" si="54"/>
        <v>5352</v>
      </c>
      <c r="AF14" s="38">
        <f t="shared" si="54"/>
        <v>5914</v>
      </c>
      <c r="AG14" s="38">
        <f t="shared" si="54"/>
        <v>6852</v>
      </c>
      <c r="AH14" s="38">
        <f t="shared" si="54"/>
        <v>6456</v>
      </c>
      <c r="AI14" s="38">
        <f t="shared" si="54"/>
        <v>7524</v>
      </c>
      <c r="AJ14" s="38">
        <f t="shared" si="54"/>
        <v>7941</v>
      </c>
      <c r="AK14" s="38">
        <f t="shared" si="54"/>
        <v>9366</v>
      </c>
      <c r="AL14" s="38">
        <f t="shared" si="54"/>
        <v>14804</v>
      </c>
      <c r="AM14" s="38">
        <f t="shared" si="54"/>
        <v>16637</v>
      </c>
      <c r="AN14" s="38">
        <f t="shared" si="54"/>
        <v>18213</v>
      </c>
      <c r="AO14" s="38">
        <f t="shared" ref="AO14:BQ14" si="55">SUM(AO11:AO13)</f>
        <v>20830</v>
      </c>
      <c r="AP14" s="38">
        <f t="shared" si="55"/>
        <v>18419</v>
      </c>
      <c r="AQ14" s="38">
        <f t="shared" si="55"/>
        <v>19319</v>
      </c>
      <c r="AR14" s="38">
        <f t="shared" si="55"/>
        <v>19618</v>
      </c>
      <c r="AS14" s="38">
        <f t="shared" si="55"/>
        <v>23064</v>
      </c>
      <c r="AT14" s="38">
        <f t="shared" si="55"/>
        <v>23305</v>
      </c>
      <c r="AU14" s="38">
        <f t="shared" si="55"/>
        <v>27142</v>
      </c>
      <c r="AV14" s="38">
        <f t="shared" si="55"/>
        <v>28409</v>
      </c>
      <c r="AW14" s="38">
        <f t="shared" si="55"/>
        <v>30823</v>
      </c>
      <c r="AX14" s="38">
        <f t="shared" si="55"/>
        <v>27616</v>
      </c>
      <c r="AY14" s="38">
        <f t="shared" si="55"/>
        <v>29628</v>
      </c>
      <c r="AZ14" s="38">
        <f t="shared" si="55"/>
        <v>30180</v>
      </c>
      <c r="BA14" s="38">
        <f t="shared" si="55"/>
        <v>31484</v>
      </c>
      <c r="BB14" s="38">
        <f t="shared" si="55"/>
        <v>27943</v>
      </c>
      <c r="BC14" s="38">
        <f t="shared" si="55"/>
        <v>29069</v>
      </c>
      <c r="BD14" s="38">
        <f t="shared" si="55"/>
        <v>30288</v>
      </c>
      <c r="BE14" s="38">
        <f t="shared" ref="BE14:BF14" si="56">SUM(BE11:BE13)</f>
        <v>33256</v>
      </c>
      <c r="BF14" s="38">
        <f t="shared" si="56"/>
        <v>30765</v>
      </c>
      <c r="BG14" s="38">
        <f t="shared" ref="BG14:BH14" si="57">SUM(BG11:BG13)</f>
        <v>32409</v>
      </c>
      <c r="BH14" s="38">
        <f t="shared" si="57"/>
        <v>34979</v>
      </c>
      <c r="BI14" s="38">
        <f t="shared" ref="BI14:BJ14" si="58">SUM(BI11:BI13)</f>
        <v>37152</v>
      </c>
      <c r="BJ14" s="38">
        <f t="shared" si="58"/>
        <v>35502</v>
      </c>
      <c r="BK14" s="38">
        <f t="shared" ref="BK14:BL14" si="59">SUM(BK11:BK13)</f>
        <v>42204</v>
      </c>
      <c r="BL14" s="38">
        <f t="shared" si="59"/>
        <v>46042</v>
      </c>
      <c r="BM14" s="38">
        <f t="shared" ref="BM14" si="60">SUM(BM11:BM13)</f>
        <v>47534</v>
      </c>
      <c r="BN14" s="38">
        <f t="shared" si="55"/>
        <v>43828.846904780192</v>
      </c>
      <c r="BO14" s="38">
        <f t="shared" si="55"/>
        <v>44463.553706409766</v>
      </c>
      <c r="BP14" s="38">
        <f t="shared" si="55"/>
        <v>45321.284606570611</v>
      </c>
      <c r="BQ14" s="38">
        <f t="shared" si="55"/>
        <v>48709.06747653686</v>
      </c>
      <c r="BR14" s="113">
        <f>SUM(BR11:BR13)</f>
        <v>45344.173653659025</v>
      </c>
      <c r="BS14" s="113">
        <f t="shared" ref="BS14:BU14" si="61">SUM(BS11:BS13)</f>
        <v>45937.249739877341</v>
      </c>
      <c r="BT14" s="113">
        <f t="shared" si="61"/>
        <v>46757.960675510738</v>
      </c>
      <c r="BU14" s="113">
        <f t="shared" si="61"/>
        <v>50235.955278868212</v>
      </c>
      <c r="BV14" s="113">
        <f t="shared" ref="BV14:CC14" si="62">SUM(BV11:BV13)</f>
        <v>45785.360249819598</v>
      </c>
      <c r="BW14" s="113">
        <f t="shared" si="62"/>
        <v>46282.487493133565</v>
      </c>
      <c r="BX14" s="113">
        <f t="shared" si="62"/>
        <v>46997.992543868138</v>
      </c>
      <c r="BY14" s="113">
        <f t="shared" si="62"/>
        <v>50372.77859476606</v>
      </c>
      <c r="BZ14" s="113">
        <f t="shared" si="62"/>
        <v>45220.309785634054</v>
      </c>
      <c r="CA14" s="113">
        <f t="shared" si="62"/>
        <v>45569.22858228712</v>
      </c>
      <c r="CB14" s="113">
        <f t="shared" si="62"/>
        <v>46113.888350195295</v>
      </c>
      <c r="CC14" s="113">
        <f t="shared" si="62"/>
        <v>49198.737585287367</v>
      </c>
      <c r="CD14" s="113">
        <f t="shared" ref="CD14:CG14" si="63">SUM(CD11:CD13)</f>
        <v>43659.999506357046</v>
      </c>
      <c r="CE14" s="113">
        <f t="shared" si="63"/>
        <v>43811.15375776447</v>
      </c>
      <c r="CF14" s="113">
        <f t="shared" si="63"/>
        <v>44123.132555538017</v>
      </c>
      <c r="CG14" s="113">
        <f t="shared" si="63"/>
        <v>46734.576257182664</v>
      </c>
      <c r="CH14" s="113">
        <f t="shared" ref="CH14:CK14" si="64">SUM(CH11:CH13)</f>
        <v>41157.321285815546</v>
      </c>
      <c r="CI14" s="113">
        <f t="shared" si="64"/>
        <v>41064.485401723658</v>
      </c>
      <c r="CJ14" s="113">
        <f t="shared" si="64"/>
        <v>41085.8473157025</v>
      </c>
      <c r="CK14" s="113">
        <f t="shared" si="64"/>
        <v>43051.438854979097</v>
      </c>
      <c r="CL14" s="113"/>
      <c r="CM14" s="88">
        <f t="shared" ref="CM14" si="65">E14</f>
        <v>461</v>
      </c>
      <c r="CN14" s="14">
        <f t="shared" ref="CN14" si="66">I14</f>
        <v>696</v>
      </c>
      <c r="CO14" s="88">
        <f t="shared" ref="CO14" si="67">M14</f>
        <v>1641</v>
      </c>
      <c r="CP14" s="14">
        <f t="shared" ref="CP14" si="68">Q14</f>
        <v>1621</v>
      </c>
      <c r="CQ14" s="88">
        <f t="shared" ref="CQ14" si="69">U14</f>
        <v>2191</v>
      </c>
      <c r="CR14" s="14">
        <f t="shared" ref="CR14" si="70">Y14</f>
        <v>3218</v>
      </c>
      <c r="CS14" s="88">
        <f t="shared" ref="CS14" si="71">AC14</f>
        <v>4952</v>
      </c>
      <c r="CT14" s="14">
        <f t="shared" ref="CT14" si="72">AG14</f>
        <v>6852</v>
      </c>
      <c r="CU14" s="88">
        <f t="shared" ref="CU14" si="73">AK14</f>
        <v>9366</v>
      </c>
      <c r="CV14" s="88">
        <f t="shared" ref="CV14" si="74">AO14</f>
        <v>20830</v>
      </c>
      <c r="CW14" s="88">
        <f t="shared" ref="CW14" si="75">AS14</f>
        <v>23064</v>
      </c>
      <c r="CX14" s="88">
        <f t="shared" ref="CX14" si="76">AW14</f>
        <v>30823</v>
      </c>
      <c r="CY14" s="88">
        <f t="shared" ref="CY14" si="77">BA14</f>
        <v>31484</v>
      </c>
      <c r="CZ14" s="88">
        <f t="shared" ref="CZ14" si="78">BE14</f>
        <v>33256</v>
      </c>
      <c r="DA14" s="88">
        <f t="shared" ref="DA14" si="79">BI14</f>
        <v>37152</v>
      </c>
      <c r="DB14" s="14">
        <f t="shared" ref="DB14" si="80">BM14</f>
        <v>47534</v>
      </c>
      <c r="DC14" s="88">
        <f t="shared" ref="DC14" si="81">BQ14</f>
        <v>48709.06747653686</v>
      </c>
      <c r="DD14" s="88">
        <f t="shared" ref="DD14" si="82">BU14</f>
        <v>50235.955278868212</v>
      </c>
      <c r="DE14" s="88">
        <f t="shared" ref="DE14" si="83">BY14</f>
        <v>50372.77859476606</v>
      </c>
      <c r="DF14" s="88">
        <f t="shared" ref="DF14" si="84">CC14</f>
        <v>49198.737585287367</v>
      </c>
      <c r="DG14" s="88">
        <f t="shared" si="52"/>
        <v>46734.576257182664</v>
      </c>
      <c r="DH14" s="88">
        <f t="shared" si="53"/>
        <v>43051.438854979097</v>
      </c>
    </row>
    <row r="15" spans="1:112" x14ac:dyDescent="0.25">
      <c r="C15" s="31"/>
      <c r="D15" s="31"/>
      <c r="E15" s="31"/>
      <c r="F15" s="31"/>
      <c r="G15" s="31"/>
      <c r="H15" s="31"/>
      <c r="I15" s="29"/>
      <c r="J15" s="29"/>
      <c r="K15" s="29"/>
      <c r="L15" s="29"/>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c r="BB15" s="29"/>
      <c r="BC15" s="29"/>
      <c r="BD15" s="29"/>
      <c r="BE15" s="29"/>
      <c r="BF15" s="29"/>
      <c r="BG15" s="29"/>
      <c r="BH15" s="29"/>
      <c r="BI15" s="29"/>
      <c r="BJ15" s="29"/>
      <c r="BK15" s="29"/>
      <c r="BL15" s="29"/>
      <c r="BM15" s="29"/>
      <c r="CM15" s="91"/>
      <c r="CN15" s="91"/>
      <c r="CO15" s="91"/>
      <c r="CP15" s="91"/>
      <c r="CQ15" s="91"/>
      <c r="CR15" s="91"/>
      <c r="CS15" s="91"/>
      <c r="CT15" s="91"/>
      <c r="CU15" s="91"/>
      <c r="CV15" s="91"/>
      <c r="CW15" s="91"/>
      <c r="CX15" s="91"/>
      <c r="CY15" s="91"/>
      <c r="CZ15" s="91"/>
      <c r="DA15" s="91"/>
      <c r="DB15" s="91"/>
      <c r="DC15" s="91"/>
      <c r="DD15" s="91"/>
      <c r="DE15" s="91"/>
      <c r="DF15" s="91"/>
      <c r="DG15" s="91"/>
      <c r="DH15" s="91"/>
    </row>
    <row r="16" spans="1:112" x14ac:dyDescent="0.25">
      <c r="A16" s="1" t="s">
        <v>109</v>
      </c>
      <c r="B16" s="302"/>
      <c r="C16" s="315"/>
      <c r="D16" s="315"/>
      <c r="E16" s="29">
        <f>'Balance Sheet'!E18</f>
        <v>29</v>
      </c>
      <c r="F16" s="315"/>
      <c r="G16" s="315"/>
      <c r="H16" s="315"/>
      <c r="I16" s="29">
        <f>'Balance Sheet'!I18</f>
        <v>63</v>
      </c>
      <c r="J16" s="29">
        <f>'Balance Sheet'!J18</f>
        <v>129</v>
      </c>
      <c r="K16" s="29">
        <f>'Balance Sheet'!K18</f>
        <v>43</v>
      </c>
      <c r="L16" s="29">
        <f>'Balance Sheet'!L18</f>
        <v>59</v>
      </c>
      <c r="M16" s="29">
        <f>'Balance Sheet'!M18</f>
        <v>65</v>
      </c>
      <c r="N16" s="29">
        <f>'Balance Sheet'!N18</f>
        <v>75</v>
      </c>
      <c r="O16" s="29">
        <f>'Balance Sheet'!O18</f>
        <v>55</v>
      </c>
      <c r="P16" s="29">
        <f>'Balance Sheet'!P18</f>
        <v>36</v>
      </c>
      <c r="Q16" s="29">
        <f>'Balance Sheet'!Q18</f>
        <v>87</v>
      </c>
      <c r="R16" s="29">
        <f>'Balance Sheet'!R18</f>
        <v>85</v>
      </c>
      <c r="S16" s="29">
        <f>'Balance Sheet'!S18</f>
        <v>146</v>
      </c>
      <c r="T16" s="29">
        <f>'Balance Sheet'!T18</f>
        <v>120</v>
      </c>
      <c r="U16" s="29">
        <f>'Balance Sheet'!U18</f>
        <v>176</v>
      </c>
      <c r="V16" s="29">
        <f>'Balance Sheet'!V18</f>
        <v>129</v>
      </c>
      <c r="W16" s="29">
        <f>'Balance Sheet'!W18</f>
        <v>139</v>
      </c>
      <c r="X16" s="29">
        <f>'Balance Sheet'!X18</f>
        <v>149</v>
      </c>
      <c r="Y16" s="29">
        <f>'Balance Sheet'!Y18</f>
        <v>196</v>
      </c>
      <c r="Z16" s="29">
        <f>'Balance Sheet'!Z18</f>
        <v>149</v>
      </c>
      <c r="AA16" s="29">
        <f>'Balance Sheet'!AA18</f>
        <v>130</v>
      </c>
      <c r="AB16" s="29">
        <f>'Balance Sheet'!AB18</f>
        <v>260</v>
      </c>
      <c r="AC16" s="29">
        <f>'Balance Sheet'!AC18</f>
        <v>302</v>
      </c>
      <c r="AD16" s="29">
        <f>'Balance Sheet'!AD18</f>
        <v>170</v>
      </c>
      <c r="AE16" s="29">
        <f>'Balance Sheet'!AE18</f>
        <v>323</v>
      </c>
      <c r="AF16" s="29">
        <f>'Balance Sheet'!AF18</f>
        <v>383</v>
      </c>
      <c r="AG16" s="29">
        <f>'Balance Sheet'!AG18</f>
        <v>380</v>
      </c>
      <c r="AH16" s="29">
        <f>'Balance Sheet'!AH18</f>
        <v>593</v>
      </c>
      <c r="AI16" s="29">
        <f>'Balance Sheet'!AI18</f>
        <v>419</v>
      </c>
      <c r="AJ16" s="29">
        <f>'Balance Sheet'!AJ18</f>
        <v>590</v>
      </c>
      <c r="AK16" s="29">
        <f>'Balance Sheet'!AK18</f>
        <v>820</v>
      </c>
      <c r="AL16" s="29">
        <f>'Balance Sheet'!AL18</f>
        <v>604</v>
      </c>
      <c r="AM16" s="29">
        <f>'Balance Sheet'!AM18</f>
        <v>655</v>
      </c>
      <c r="AN16" s="29">
        <f>'Balance Sheet'!AN18</f>
        <v>860</v>
      </c>
      <c r="AO16" s="29">
        <f>'Balance Sheet'!AO18</f>
        <v>1363</v>
      </c>
      <c r="AP16" s="29">
        <f>'Balance Sheet'!AP18</f>
        <v>829</v>
      </c>
      <c r="AQ16" s="29">
        <f>'Balance Sheet'!AQ18</f>
        <v>920</v>
      </c>
      <c r="AR16" s="29">
        <f>'Balance Sheet'!AR18</f>
        <v>1106</v>
      </c>
      <c r="AS16" s="29">
        <f>'Balance Sheet'!AS18</f>
        <v>1331</v>
      </c>
      <c r="AT16" s="29">
        <f>'Balance Sheet'!AT18</f>
        <v>878</v>
      </c>
      <c r="AU16" s="29">
        <f>'Balance Sheet'!AU18</f>
        <v>973</v>
      </c>
      <c r="AV16" s="29">
        <f>'Balance Sheet'!AV18</f>
        <v>2195</v>
      </c>
      <c r="AW16" s="29">
        <f>'Balance Sheet'!AW18</f>
        <v>4083</v>
      </c>
      <c r="AX16" s="29">
        <f>'Balance Sheet'!AX18</f>
        <v>3246</v>
      </c>
      <c r="AY16" s="29">
        <f>'Balance Sheet'!AY18</f>
        <v>4008</v>
      </c>
      <c r="AZ16" s="29">
        <f>'Balance Sheet'!AZ18</f>
        <v>3871</v>
      </c>
      <c r="BA16" s="29">
        <f>'Balance Sheet'!BA18</f>
        <v>4990</v>
      </c>
      <c r="BB16" s="29">
        <f>'Balance Sheet'!BB18</f>
        <v>3672</v>
      </c>
      <c r="BC16" s="29">
        <f>'Balance Sheet'!BC18</f>
        <v>3093</v>
      </c>
      <c r="BD16" s="29">
        <f>'Balance Sheet'!BD18</f>
        <v>4372</v>
      </c>
      <c r="BE16" s="29">
        <f>'Balance Sheet'!BE18</f>
        <v>4849</v>
      </c>
      <c r="BF16" s="29">
        <f>'Balance Sheet'!BF18</f>
        <v>3785</v>
      </c>
      <c r="BG16" s="29">
        <f>'Balance Sheet'!BG18</f>
        <v>3173</v>
      </c>
      <c r="BH16" s="29">
        <f>'Balance Sheet'!BH18</f>
        <v>7656</v>
      </c>
      <c r="BI16" s="29">
        <f>'Balance Sheet'!BI18</f>
        <v>7687</v>
      </c>
      <c r="BJ16" s="29">
        <f>'Balance Sheet'!BJ18</f>
        <v>8512</v>
      </c>
      <c r="BK16" s="29">
        <f>'Balance Sheet'!BK18</f>
        <v>10271</v>
      </c>
      <c r="BL16" s="29">
        <f>'Balance Sheet'!BL18</f>
        <v>7798</v>
      </c>
      <c r="BM16" s="29">
        <f>'Balance Sheet'!BM18</f>
        <v>8894</v>
      </c>
      <c r="BN16" s="29">
        <f t="shared" ref="BN16:BQ16" si="85">(BN30*BN5)/$A$27</f>
        <v>15427.074924472503</v>
      </c>
      <c r="BO16" s="29">
        <f t="shared" si="85"/>
        <v>17496.761082977751</v>
      </c>
      <c r="BP16" s="29">
        <f t="shared" si="85"/>
        <v>13095.47413286285</v>
      </c>
      <c r="BQ16" s="29">
        <f t="shared" si="85"/>
        <v>14880.740977826621</v>
      </c>
      <c r="BR16" s="31">
        <f>(BR30*BR5)/$A$27</f>
        <v>21368.618031406655</v>
      </c>
      <c r="BS16" s="31">
        <f t="shared" ref="BS16:BU16" si="86">(BS30*BS5)/$A$27</f>
        <v>24239.002980043228</v>
      </c>
      <c r="BT16" s="31">
        <f t="shared" si="86"/>
        <v>18132.493426176348</v>
      </c>
      <c r="BU16" s="31">
        <f t="shared" si="86"/>
        <v>20578.98501474391</v>
      </c>
      <c r="BV16" s="31">
        <f t="shared" ref="BV16:CC16" si="87">(BV30*BV5)/$A$27</f>
        <v>27700.311469259526</v>
      </c>
      <c r="BW16" s="31">
        <f t="shared" si="87"/>
        <v>31424.878544211977</v>
      </c>
      <c r="BX16" s="31">
        <f t="shared" si="87"/>
        <v>23500.3768924174</v>
      </c>
      <c r="BY16" s="31">
        <f t="shared" si="87"/>
        <v>26652.685251369436</v>
      </c>
      <c r="BZ16" s="31">
        <f t="shared" si="87"/>
        <v>34032.666328859363</v>
      </c>
      <c r="CA16" s="31">
        <f t="shared" si="87"/>
        <v>38611.116816856855</v>
      </c>
      <c r="CB16" s="31">
        <f t="shared" si="87"/>
        <v>28867.494507029238</v>
      </c>
      <c r="CC16" s="31">
        <f t="shared" si="87"/>
        <v>32726.152969702769</v>
      </c>
      <c r="CD16" s="31">
        <f t="shared" ref="CD16:CG16" si="88">(CD30*CD5)/$A$27</f>
        <v>39937.901421818729</v>
      </c>
      <c r="CE16" s="31">
        <f t="shared" si="88"/>
        <v>45312.693062535218</v>
      </c>
      <c r="CF16" s="31">
        <f t="shared" si="88"/>
        <v>33873.187531592972</v>
      </c>
      <c r="CG16" s="31">
        <f t="shared" si="88"/>
        <v>38390.915645907247</v>
      </c>
      <c r="CH16" s="31">
        <f t="shared" ref="CH16:CK16" si="89">(CH30*CH5)/$A$27</f>
        <v>44521.380282413207</v>
      </c>
      <c r="CI16" s="31">
        <f t="shared" si="89"/>
        <v>50514.053818987224</v>
      </c>
      <c r="CJ16" s="31">
        <f t="shared" si="89"/>
        <v>37760.24781740499</v>
      </c>
      <c r="CK16" s="31">
        <f t="shared" si="89"/>
        <v>42793.323061749645</v>
      </c>
      <c r="CL16" s="31"/>
      <c r="CM16" s="92">
        <f t="shared" ref="CM16:CM21" si="90">E16</f>
        <v>29</v>
      </c>
      <c r="CN16" s="13">
        <f t="shared" ref="CN16:CN21" si="91">I16</f>
        <v>63</v>
      </c>
      <c r="CO16" s="92">
        <f t="shared" ref="CO16:CO21" si="92">M16</f>
        <v>65</v>
      </c>
      <c r="CP16" s="13">
        <f t="shared" ref="CP16:CP21" si="93">Q16</f>
        <v>87</v>
      </c>
      <c r="CQ16" s="92">
        <f t="shared" ref="CQ16:CQ21" si="94">U16</f>
        <v>176</v>
      </c>
      <c r="CR16" s="13">
        <f t="shared" ref="CR16:CR21" si="95">Y16</f>
        <v>196</v>
      </c>
      <c r="CS16" s="92">
        <f t="shared" ref="CS16:CS21" si="96">AC16</f>
        <v>302</v>
      </c>
      <c r="CT16" s="13">
        <f t="shared" ref="CT16:CT21" si="97">AG16</f>
        <v>380</v>
      </c>
      <c r="CU16" s="92">
        <f t="shared" ref="CU16:CU21" si="98">AK16</f>
        <v>820</v>
      </c>
      <c r="CV16" s="92">
        <f t="shared" ref="CV16:CV21" si="99">AO16</f>
        <v>1363</v>
      </c>
      <c r="CW16" s="92">
        <f t="shared" ref="CW16:CW21" si="100">AS16</f>
        <v>1331</v>
      </c>
      <c r="CX16" s="92">
        <f t="shared" ref="CX16:CX21" si="101">AW16</f>
        <v>4083</v>
      </c>
      <c r="CY16" s="92">
        <f t="shared" ref="CY16:CY21" si="102">BA16</f>
        <v>4990</v>
      </c>
      <c r="CZ16" s="92">
        <f t="shared" ref="CZ16:CZ21" si="103">BE16</f>
        <v>4849</v>
      </c>
      <c r="DA16" s="92">
        <f t="shared" ref="DA16:DA21" si="104">BI16</f>
        <v>7687</v>
      </c>
      <c r="DB16" s="13">
        <f t="shared" ref="DB16:DB21" si="105">BM16</f>
        <v>8894</v>
      </c>
      <c r="DC16" s="92">
        <f t="shared" ref="DC16:DC21" si="106">BQ16</f>
        <v>14880.740977826621</v>
      </c>
      <c r="DD16" s="92">
        <f t="shared" ref="DD16:DD21" si="107">BU16</f>
        <v>20578.98501474391</v>
      </c>
      <c r="DE16" s="92">
        <f t="shared" ref="DE16:DE21" si="108">BY16</f>
        <v>26652.685251369436</v>
      </c>
      <c r="DF16" s="92">
        <f t="shared" ref="DF16:DF21" si="109">CC16</f>
        <v>32726.152969702769</v>
      </c>
      <c r="DG16" s="92">
        <f>CG16</f>
        <v>38390.915645907247</v>
      </c>
      <c r="DH16" s="92">
        <f t="shared" si="53"/>
        <v>42793.323061749645</v>
      </c>
    </row>
    <row r="17" spans="1:112" x14ac:dyDescent="0.25">
      <c r="A17" s="1" t="s">
        <v>110</v>
      </c>
      <c r="B17" s="302"/>
      <c r="C17" s="315"/>
      <c r="D17" s="315"/>
      <c r="E17" s="29">
        <f>'Balance Sheet'!E19</f>
        <v>75</v>
      </c>
      <c r="F17" s="315"/>
      <c r="G17" s="315"/>
      <c r="H17" s="315"/>
      <c r="I17" s="29">
        <f>'Balance Sheet'!I19</f>
        <v>171</v>
      </c>
      <c r="J17" s="29">
        <f>'Balance Sheet'!J19</f>
        <v>178</v>
      </c>
      <c r="K17" s="29">
        <f>'Balance Sheet'!K19</f>
        <v>153</v>
      </c>
      <c r="L17" s="29">
        <f>'Balance Sheet'!L19</f>
        <v>155</v>
      </c>
      <c r="M17" s="29">
        <f>'Balance Sheet'!M19</f>
        <v>169</v>
      </c>
      <c r="N17" s="29">
        <f>'Balance Sheet'!N19</f>
        <v>190</v>
      </c>
      <c r="O17" s="29">
        <f>'Balance Sheet'!O19</f>
        <v>172</v>
      </c>
      <c r="P17" s="29">
        <f>'Balance Sheet'!P19</f>
        <v>171</v>
      </c>
      <c r="Q17" s="29">
        <f>'Balance Sheet'!Q19</f>
        <v>181</v>
      </c>
      <c r="R17" s="29">
        <f>'Balance Sheet'!R19</f>
        <v>188</v>
      </c>
      <c r="S17" s="29">
        <f>'Balance Sheet'!S19</f>
        <v>176</v>
      </c>
      <c r="T17" s="29">
        <f>'Balance Sheet'!T19</f>
        <v>208</v>
      </c>
      <c r="U17" s="29">
        <f>'Balance Sheet'!U19</f>
        <v>202</v>
      </c>
      <c r="V17" s="29">
        <f>'Balance Sheet'!V19</f>
        <v>189</v>
      </c>
      <c r="W17" s="29">
        <f>'Balance Sheet'!W19</f>
        <v>182</v>
      </c>
      <c r="X17" s="29">
        <f>'Balance Sheet'!X19</f>
        <v>241</v>
      </c>
      <c r="Y17" s="29">
        <f>'Balance Sheet'!Y19</f>
        <v>217</v>
      </c>
      <c r="Z17" s="29">
        <f>'Balance Sheet'!Z19</f>
        <v>216</v>
      </c>
      <c r="AA17" s="29">
        <f>'Balance Sheet'!AA19</f>
        <v>232</v>
      </c>
      <c r="AB17" s="29">
        <f>'Balance Sheet'!AB19</f>
        <v>239</v>
      </c>
      <c r="AC17" s="29">
        <f>'Balance Sheet'!AC19</f>
        <v>280</v>
      </c>
      <c r="AD17" s="29">
        <f>'Balance Sheet'!AD19</f>
        <v>278</v>
      </c>
      <c r="AE17" s="29">
        <f>'Balance Sheet'!AE19</f>
        <v>278</v>
      </c>
      <c r="AF17" s="29">
        <f>'Balance Sheet'!AF19</f>
        <v>314</v>
      </c>
      <c r="AG17" s="29">
        <f>'Balance Sheet'!AG19</f>
        <v>390</v>
      </c>
      <c r="AH17" s="29">
        <f>'Balance Sheet'!AH19</f>
        <v>396</v>
      </c>
      <c r="AI17" s="29">
        <f>'Balance Sheet'!AI19</f>
        <v>440</v>
      </c>
      <c r="AJ17" s="29">
        <f>'Balance Sheet'!AJ19</f>
        <v>502</v>
      </c>
      <c r="AK17" s="29">
        <f>'Balance Sheet'!AK19</f>
        <v>541</v>
      </c>
      <c r="AL17" s="29">
        <f>'Balance Sheet'!AL19</f>
        <v>537</v>
      </c>
      <c r="AM17" s="29">
        <f>'Balance Sheet'!AM19</f>
        <v>560</v>
      </c>
      <c r="AN17" s="29">
        <f>'Balance Sheet'!AN19</f>
        <v>590</v>
      </c>
      <c r="AO17" s="29">
        <f>'Balance Sheet'!AO19</f>
        <v>886</v>
      </c>
      <c r="AP17" s="29">
        <f>'Balance Sheet'!AP19</f>
        <v>712</v>
      </c>
      <c r="AQ17" s="29">
        <f>'Balance Sheet'!AQ19</f>
        <v>729</v>
      </c>
      <c r="AR17" s="29">
        <f>'Balance Sheet'!AR19</f>
        <v>800</v>
      </c>
      <c r="AS17" s="29">
        <f>'Balance Sheet'!AS19</f>
        <v>1093</v>
      </c>
      <c r="AT17" s="29">
        <f>'Balance Sheet'!AT19</f>
        <v>1006</v>
      </c>
      <c r="AU17" s="29">
        <f>'Balance Sheet'!AU19</f>
        <v>949</v>
      </c>
      <c r="AV17" s="29">
        <f>'Balance Sheet'!AV19</f>
        <v>909</v>
      </c>
      <c r="AW17" s="29">
        <f>'Balance Sheet'!AW19</f>
        <v>1052</v>
      </c>
      <c r="AX17" s="29">
        <f>'Balance Sheet'!AX19</f>
        <v>935</v>
      </c>
      <c r="AY17" s="29">
        <f>'Balance Sheet'!AY19</f>
        <v>982</v>
      </c>
      <c r="AZ17" s="29">
        <f>'Balance Sheet'!AZ19</f>
        <v>975</v>
      </c>
      <c r="BA17" s="29">
        <f>'Balance Sheet'!BA19</f>
        <v>1117</v>
      </c>
      <c r="BB17" s="29">
        <f>'Balance Sheet'!BB19</f>
        <v>885</v>
      </c>
      <c r="BC17" s="29">
        <f>'Balance Sheet'!BC19</f>
        <v>772</v>
      </c>
      <c r="BD17" s="29">
        <f>'Balance Sheet'!BD19</f>
        <v>770</v>
      </c>
      <c r="BE17" s="29">
        <f>'Balance Sheet'!BE19</f>
        <v>863</v>
      </c>
      <c r="BF17" s="29">
        <f>'Balance Sheet'!BF19</f>
        <v>0</v>
      </c>
      <c r="BG17" s="29">
        <f>'Balance Sheet'!BG19</f>
        <v>0</v>
      </c>
      <c r="BH17" s="29">
        <f>'Balance Sheet'!BH19</f>
        <v>0</v>
      </c>
      <c r="BI17" s="29">
        <f>'Balance Sheet'!BI19</f>
        <v>0</v>
      </c>
      <c r="BJ17" s="29">
        <f>'Balance Sheet'!BJ19</f>
        <v>0</v>
      </c>
      <c r="BK17" s="29">
        <f>'Balance Sheet'!BK19</f>
        <v>0</v>
      </c>
      <c r="BL17" s="29">
        <f>'Balance Sheet'!BL19</f>
        <v>0</v>
      </c>
      <c r="BM17" s="29">
        <f>'Balance Sheet'!BM19</f>
        <v>0</v>
      </c>
      <c r="BN17" s="20">
        <f t="shared" ref="BN17:BQ17" si="110">BN31*BN4</f>
        <v>0</v>
      </c>
      <c r="BO17" s="20">
        <f t="shared" si="110"/>
        <v>0</v>
      </c>
      <c r="BP17" s="20">
        <f t="shared" si="110"/>
        <v>0</v>
      </c>
      <c r="BQ17" s="20">
        <f t="shared" si="110"/>
        <v>0</v>
      </c>
      <c r="BR17" s="20">
        <f>BR31*BR4</f>
        <v>0</v>
      </c>
      <c r="BS17" s="20">
        <f t="shared" ref="BS17:BU17" si="111">BS31*BS4</f>
        <v>0</v>
      </c>
      <c r="BT17" s="20">
        <f t="shared" si="111"/>
        <v>0</v>
      </c>
      <c r="BU17" s="20">
        <f t="shared" si="111"/>
        <v>0</v>
      </c>
      <c r="BV17" s="20">
        <f t="shared" ref="BV17:CC17" si="112">BV31*BV4</f>
        <v>0</v>
      </c>
      <c r="BW17" s="20">
        <f t="shared" si="112"/>
        <v>0</v>
      </c>
      <c r="BX17" s="20">
        <f t="shared" si="112"/>
        <v>0</v>
      </c>
      <c r="BY17" s="20">
        <f t="shared" si="112"/>
        <v>0</v>
      </c>
      <c r="BZ17" s="20">
        <f t="shared" si="112"/>
        <v>0</v>
      </c>
      <c r="CA17" s="20">
        <f t="shared" si="112"/>
        <v>0</v>
      </c>
      <c r="CB17" s="20">
        <f t="shared" si="112"/>
        <v>0</v>
      </c>
      <c r="CC17" s="20">
        <f t="shared" si="112"/>
        <v>0</v>
      </c>
      <c r="CD17" s="20">
        <f t="shared" ref="CD17:CG17" si="113">CD31*CD4</f>
        <v>0</v>
      </c>
      <c r="CE17" s="20">
        <f t="shared" si="113"/>
        <v>0</v>
      </c>
      <c r="CF17" s="20">
        <f t="shared" si="113"/>
        <v>0</v>
      </c>
      <c r="CG17" s="20">
        <f t="shared" si="113"/>
        <v>0</v>
      </c>
      <c r="CH17" s="20">
        <f t="shared" ref="CH17:CK17" si="114">CH31*CH4</f>
        <v>0</v>
      </c>
      <c r="CI17" s="20">
        <f t="shared" si="114"/>
        <v>0</v>
      </c>
      <c r="CJ17" s="20">
        <f t="shared" si="114"/>
        <v>0</v>
      </c>
      <c r="CK17" s="20">
        <f t="shared" si="114"/>
        <v>0</v>
      </c>
      <c r="CL17" s="20"/>
      <c r="CM17" s="92">
        <f t="shared" si="90"/>
        <v>75</v>
      </c>
      <c r="CN17" s="13">
        <f t="shared" si="91"/>
        <v>171</v>
      </c>
      <c r="CO17" s="92">
        <f t="shared" si="92"/>
        <v>169</v>
      </c>
      <c r="CP17" s="13">
        <f t="shared" si="93"/>
        <v>181</v>
      </c>
      <c r="CQ17" s="92">
        <f t="shared" si="94"/>
        <v>202</v>
      </c>
      <c r="CR17" s="13">
        <f t="shared" si="95"/>
        <v>217</v>
      </c>
      <c r="CS17" s="92">
        <f t="shared" si="96"/>
        <v>280</v>
      </c>
      <c r="CT17" s="13">
        <f t="shared" si="97"/>
        <v>390</v>
      </c>
      <c r="CU17" s="92">
        <f t="shared" si="98"/>
        <v>541</v>
      </c>
      <c r="CV17" s="92">
        <f t="shared" si="99"/>
        <v>886</v>
      </c>
      <c r="CW17" s="92">
        <f t="shared" si="100"/>
        <v>1093</v>
      </c>
      <c r="CX17" s="92">
        <f t="shared" si="101"/>
        <v>1052</v>
      </c>
      <c r="CY17" s="92">
        <f t="shared" si="102"/>
        <v>1117</v>
      </c>
      <c r="CZ17" s="92">
        <f t="shared" si="103"/>
        <v>863</v>
      </c>
      <c r="DA17" s="92">
        <f t="shared" si="104"/>
        <v>0</v>
      </c>
      <c r="DB17" s="13">
        <f t="shared" si="105"/>
        <v>0</v>
      </c>
      <c r="DC17" s="92">
        <f t="shared" si="106"/>
        <v>0</v>
      </c>
      <c r="DD17" s="92">
        <f t="shared" si="107"/>
        <v>0</v>
      </c>
      <c r="DE17" s="92">
        <f t="shared" si="108"/>
        <v>0</v>
      </c>
      <c r="DF17" s="92">
        <f t="shared" si="109"/>
        <v>0</v>
      </c>
      <c r="DG17" s="92">
        <f t="shared" ref="DG17:DG21" si="115">CG17</f>
        <v>0</v>
      </c>
      <c r="DH17" s="92">
        <f t="shared" si="53"/>
        <v>0</v>
      </c>
    </row>
    <row r="18" spans="1:112" x14ac:dyDescent="0.25">
      <c r="A18" s="1" t="s">
        <v>154</v>
      </c>
      <c r="B18" s="302"/>
      <c r="C18" s="315"/>
      <c r="D18" s="315"/>
      <c r="E18" s="29">
        <f>'Balance Sheet'!E21</f>
        <v>137</v>
      </c>
      <c r="F18" s="315"/>
      <c r="G18" s="315"/>
      <c r="H18" s="315"/>
      <c r="I18" s="29">
        <f>'Balance Sheet'!I21</f>
        <v>296</v>
      </c>
      <c r="J18" s="29">
        <f>'Balance Sheet'!J21</f>
        <v>337</v>
      </c>
      <c r="K18" s="29">
        <f>'Balance Sheet'!K21</f>
        <v>441</v>
      </c>
      <c r="L18" s="29">
        <f>'Balance Sheet'!L21</f>
        <v>409</v>
      </c>
      <c r="M18" s="29">
        <f>'Balance Sheet'!M21</f>
        <v>423</v>
      </c>
      <c r="N18" s="29">
        <f>'Balance Sheet'!N21</f>
        <v>430</v>
      </c>
      <c r="O18" s="29">
        <f>'Balance Sheet'!O21</f>
        <v>505</v>
      </c>
      <c r="P18" s="29">
        <f>'Balance Sheet'!P21</f>
        <v>453</v>
      </c>
      <c r="Q18" s="29">
        <f>'Balance Sheet'!Q21</f>
        <v>555</v>
      </c>
      <c r="R18" s="29">
        <f>'Balance Sheet'!R21</f>
        <v>525</v>
      </c>
      <c r="S18" s="29">
        <f>'Balance Sheet'!S21</f>
        <v>666</v>
      </c>
      <c r="T18" s="29">
        <f>'Balance Sheet'!T21</f>
        <v>709</v>
      </c>
      <c r="U18" s="29">
        <f>'Balance Sheet'!U21</f>
        <v>866</v>
      </c>
      <c r="V18" s="29">
        <f>'Balance Sheet'!V21</f>
        <v>1300</v>
      </c>
      <c r="W18" s="29">
        <f>'Balance Sheet'!W21</f>
        <v>1472</v>
      </c>
      <c r="X18" s="29">
        <f>'Balance Sheet'!X21</f>
        <v>1338</v>
      </c>
      <c r="Y18" s="29">
        <f>'Balance Sheet'!Y21</f>
        <v>1449</v>
      </c>
      <c r="Z18" s="29">
        <f>'Balance Sheet'!Z21</f>
        <v>1387</v>
      </c>
      <c r="AA18" s="29">
        <f>'Balance Sheet'!AA21</f>
        <v>1762</v>
      </c>
      <c r="AB18" s="29">
        <f>'Balance Sheet'!AB21</f>
        <v>2019</v>
      </c>
      <c r="AC18" s="29">
        <f>'Balance Sheet'!AC21</f>
        <v>2203</v>
      </c>
      <c r="AD18" s="29">
        <f>'Balance Sheet'!AD21</f>
        <v>2400</v>
      </c>
      <c r="AE18" s="29">
        <f>'Balance Sheet'!AE21</f>
        <v>2626</v>
      </c>
      <c r="AF18" s="29">
        <f>'Balance Sheet'!AF21</f>
        <v>2503</v>
      </c>
      <c r="AG18" s="29">
        <f>'Balance Sheet'!AG21</f>
        <v>2892</v>
      </c>
      <c r="AH18" s="29">
        <f>'Balance Sheet'!AH21</f>
        <v>4003</v>
      </c>
      <c r="AI18" s="29">
        <f>'Balance Sheet'!AI21</f>
        <v>3720</v>
      </c>
      <c r="AJ18" s="29">
        <f>'Balance Sheet'!AJ21</f>
        <v>4255</v>
      </c>
      <c r="AK18" s="29">
        <f>'Balance Sheet'!AK21</f>
        <v>5509</v>
      </c>
      <c r="AL18" s="29">
        <f>'Balance Sheet'!AL21</f>
        <v>7980</v>
      </c>
      <c r="AM18" s="29">
        <f>'Balance Sheet'!AM21</f>
        <v>10878</v>
      </c>
      <c r="AN18" s="29">
        <f>'Balance Sheet'!AN21</f>
        <v>10877</v>
      </c>
      <c r="AO18" s="29">
        <f>'Balance Sheet'!AO21</f>
        <v>11735</v>
      </c>
      <c r="AP18" s="29">
        <f>'Balance Sheet'!AP21</f>
        <v>12446</v>
      </c>
      <c r="AQ18" s="29">
        <f>'Balance Sheet'!AQ21</f>
        <v>8496</v>
      </c>
      <c r="AR18" s="29">
        <f>'Balance Sheet'!AR21</f>
        <v>8684</v>
      </c>
      <c r="AS18" s="29">
        <f>'Balance Sheet'!AS21</f>
        <v>11152</v>
      </c>
      <c r="AT18" s="29">
        <f>'Balance Sheet'!AT21</f>
        <v>9411</v>
      </c>
      <c r="AU18" s="29">
        <f>'Balance Sheet'!AU21</f>
        <v>11510</v>
      </c>
      <c r="AV18" s="29">
        <f>'Balance Sheet'!AV21</f>
        <v>13158</v>
      </c>
      <c r="AW18" s="29">
        <f>'Balance Sheet'!AW21</f>
        <v>14312</v>
      </c>
      <c r="AX18" s="29">
        <f>'Balance Sheet'!AX21</f>
        <v>15226</v>
      </c>
      <c r="AY18" s="29">
        <f>'Balance Sheet'!AY21</f>
        <v>15420</v>
      </c>
      <c r="AZ18" s="29">
        <f>'Balance Sheet'!AZ21</f>
        <v>16036</v>
      </c>
      <c r="BA18" s="29">
        <f>'Balance Sheet'!BA21</f>
        <v>19552</v>
      </c>
      <c r="BB18" s="29">
        <f>'Balance Sheet'!BB21</f>
        <v>19345</v>
      </c>
      <c r="BC18" s="29">
        <f>'Balance Sheet'!BC21</f>
        <v>24660</v>
      </c>
      <c r="BD18" s="29">
        <f>'Balance Sheet'!BD21</f>
        <v>23929</v>
      </c>
      <c r="BE18" s="29">
        <f>'Balance Sheet'!BE21</f>
        <v>24625</v>
      </c>
      <c r="BF18" s="29">
        <f>'Balance Sheet'!BF21</f>
        <v>22640</v>
      </c>
      <c r="BG18" s="29">
        <f>'Balance Sheet'!BG21</f>
        <v>21914</v>
      </c>
      <c r="BH18" s="29">
        <f>'Balance Sheet'!BH21</f>
        <v>23658</v>
      </c>
      <c r="BI18" s="29">
        <f>'Balance Sheet'!BI21</f>
        <v>23967</v>
      </c>
      <c r="BJ18" s="29">
        <f>'Balance Sheet'!BJ21</f>
        <v>23402</v>
      </c>
      <c r="BK18" s="29">
        <f>'Balance Sheet'!BK21</f>
        <v>25057</v>
      </c>
      <c r="BL18" s="29">
        <f>'Balance Sheet'!BL21</f>
        <v>27047</v>
      </c>
      <c r="BM18" s="29">
        <f>'Balance Sheet'!BM21</f>
        <v>30729</v>
      </c>
      <c r="BN18" s="13">
        <f>BN5*BN32</f>
        <v>48031.994789517179</v>
      </c>
      <c r="BO18" s="13">
        <f t="shared" ref="BO18:BQ18" si="116">BO5*BO32</f>
        <v>50625.790501847368</v>
      </c>
      <c r="BP18" s="13">
        <f t="shared" si="116"/>
        <v>54109.934859576031</v>
      </c>
      <c r="BQ18" s="13">
        <f t="shared" si="116"/>
        <v>63858.857799774865</v>
      </c>
      <c r="BR18" s="13">
        <f>BR5*BR32</f>
        <v>66530.911074757882</v>
      </c>
      <c r="BS18" s="13">
        <f t="shared" ref="BS18:BU18" si="117">BS5*BS32</f>
        <v>70134.048297382396</v>
      </c>
      <c r="BT18" s="13">
        <f t="shared" si="117"/>
        <v>74922.681544604784</v>
      </c>
      <c r="BU18" s="13">
        <f t="shared" si="117"/>
        <v>88312.166691054445</v>
      </c>
      <c r="BV18" s="13">
        <f t="shared" ref="BV18:CC18" si="118">BV5*BV32</f>
        <v>86244.555281757042</v>
      </c>
      <c r="BW18" s="13">
        <f t="shared" si="118"/>
        <v>90925.93253005197</v>
      </c>
      <c r="BX18" s="13">
        <f t="shared" si="118"/>
        <v>97102.544735904215</v>
      </c>
      <c r="BY18" s="13">
        <f t="shared" si="118"/>
        <v>114376.69938516337</v>
      </c>
      <c r="BZ18" s="13">
        <f t="shared" si="118"/>
        <v>105960.25881666243</v>
      </c>
      <c r="CA18" s="13">
        <f t="shared" si="118"/>
        <v>111718.86623714928</v>
      </c>
      <c r="CB18" s="13">
        <f t="shared" si="118"/>
        <v>119279.24346127073</v>
      </c>
      <c r="CC18" s="13">
        <f t="shared" si="118"/>
        <v>140440.23425580509</v>
      </c>
      <c r="CD18" s="13">
        <f t="shared" ref="CD18:CG18" si="119">CD5*CD32</f>
        <v>124346.13057812967</v>
      </c>
      <c r="CE18" s="13">
        <f t="shared" si="119"/>
        <v>131109.46049838894</v>
      </c>
      <c r="CF18" s="13">
        <f t="shared" si="119"/>
        <v>139962.55135361082</v>
      </c>
      <c r="CG18" s="13">
        <f t="shared" si="119"/>
        <v>164749.86203228752</v>
      </c>
      <c r="CH18" s="13">
        <f t="shared" ref="CH18:CK18" si="120">CH5*CH32</f>
        <v>138616.73170165819</v>
      </c>
      <c r="CI18" s="13">
        <f t="shared" si="120"/>
        <v>146159.27450292784</v>
      </c>
      <c r="CJ18" s="13">
        <f t="shared" si="120"/>
        <v>156023.71696904412</v>
      </c>
      <c r="CK18" s="13">
        <f t="shared" si="120"/>
        <v>183642.24847754999</v>
      </c>
      <c r="CL18" s="13"/>
      <c r="CM18" s="92">
        <f t="shared" si="90"/>
        <v>137</v>
      </c>
      <c r="CN18" s="13">
        <f t="shared" si="91"/>
        <v>296</v>
      </c>
      <c r="CO18" s="92">
        <f t="shared" si="92"/>
        <v>423</v>
      </c>
      <c r="CP18" s="13">
        <f t="shared" si="93"/>
        <v>555</v>
      </c>
      <c r="CQ18" s="92">
        <f t="shared" si="94"/>
        <v>866</v>
      </c>
      <c r="CR18" s="13">
        <f t="shared" si="95"/>
        <v>1449</v>
      </c>
      <c r="CS18" s="92">
        <f t="shared" si="96"/>
        <v>2203</v>
      </c>
      <c r="CT18" s="13">
        <f t="shared" si="97"/>
        <v>2892</v>
      </c>
      <c r="CU18" s="92">
        <f t="shared" si="98"/>
        <v>5509</v>
      </c>
      <c r="CV18" s="92">
        <f t="shared" si="99"/>
        <v>11735</v>
      </c>
      <c r="CW18" s="92">
        <f t="shared" si="100"/>
        <v>11152</v>
      </c>
      <c r="CX18" s="92">
        <f t="shared" si="101"/>
        <v>14312</v>
      </c>
      <c r="CY18" s="92">
        <f t="shared" si="102"/>
        <v>19552</v>
      </c>
      <c r="CZ18" s="92">
        <f t="shared" si="103"/>
        <v>24625</v>
      </c>
      <c r="DA18" s="92">
        <f t="shared" si="104"/>
        <v>23967</v>
      </c>
      <c r="DB18" s="13">
        <f t="shared" si="105"/>
        <v>30729</v>
      </c>
      <c r="DC18" s="92">
        <f t="shared" si="106"/>
        <v>63858.857799774865</v>
      </c>
      <c r="DD18" s="92">
        <f t="shared" si="107"/>
        <v>88312.166691054445</v>
      </c>
      <c r="DE18" s="92">
        <f t="shared" si="108"/>
        <v>114376.69938516337</v>
      </c>
      <c r="DF18" s="92">
        <f t="shared" si="109"/>
        <v>140440.23425580509</v>
      </c>
      <c r="DG18" s="92">
        <f t="shared" si="115"/>
        <v>164749.86203228752</v>
      </c>
      <c r="DH18" s="92">
        <f t="shared" si="53"/>
        <v>183642.24847754999</v>
      </c>
    </row>
    <row r="19" spans="1:112" x14ac:dyDescent="0.25">
      <c r="A19" s="1" t="s">
        <v>112</v>
      </c>
      <c r="B19" s="302"/>
      <c r="C19" s="315"/>
      <c r="D19" s="315"/>
      <c r="E19" s="29">
        <f>'Balance Sheet'!E22</f>
        <v>42</v>
      </c>
      <c r="F19" s="315"/>
      <c r="G19" s="315"/>
      <c r="H19" s="315"/>
      <c r="I19" s="29">
        <f>'Balance Sheet'!I22</f>
        <v>90</v>
      </c>
      <c r="J19" s="29">
        <f>'Balance Sheet'!J22</f>
        <v>93</v>
      </c>
      <c r="K19" s="29">
        <f>'Balance Sheet'!K22</f>
        <v>85</v>
      </c>
      <c r="L19" s="29">
        <f>'Balance Sheet'!L22</f>
        <v>85</v>
      </c>
      <c r="M19" s="29">
        <f>'Balance Sheet'!M22</f>
        <v>30</v>
      </c>
      <c r="N19" s="29">
        <f>'Balance Sheet'!N22</f>
        <v>30</v>
      </c>
      <c r="O19" s="29">
        <f>'Balance Sheet'!O22</f>
        <v>32</v>
      </c>
      <c r="P19" s="29">
        <f>'Balance Sheet'!P22</f>
        <v>36</v>
      </c>
      <c r="Q19" s="29">
        <f>'Balance Sheet'!Q22</f>
        <v>38</v>
      </c>
      <c r="R19" s="29">
        <f>'Balance Sheet'!R22</f>
        <v>38</v>
      </c>
      <c r="S19" s="29">
        <f>'Balance Sheet'!S22</f>
        <v>53</v>
      </c>
      <c r="T19" s="29">
        <f>'Balance Sheet'!T22</f>
        <v>48</v>
      </c>
      <c r="U19" s="29">
        <f>'Balance Sheet'!U22</f>
        <v>66</v>
      </c>
      <c r="V19" s="29">
        <f>'Balance Sheet'!V22</f>
        <v>55</v>
      </c>
      <c r="W19" s="29">
        <f>'Balance Sheet'!W22</f>
        <v>49</v>
      </c>
      <c r="X19" s="29">
        <f>'Balance Sheet'!X22</f>
        <v>47</v>
      </c>
      <c r="Y19" s="29">
        <f>'Balance Sheet'!Y22</f>
        <v>56</v>
      </c>
      <c r="Z19" s="29">
        <f>'Balance Sheet'!Z22</f>
        <v>55</v>
      </c>
      <c r="AA19" s="29">
        <f>'Balance Sheet'!AA22</f>
        <v>79</v>
      </c>
      <c r="AB19" s="29">
        <f>'Balance Sheet'!AB22</f>
        <v>78</v>
      </c>
      <c r="AC19" s="29">
        <f>'Balance Sheet'!AC22</f>
        <v>90</v>
      </c>
      <c r="AD19" s="29">
        <f>'Balance Sheet'!AD22</f>
        <v>80</v>
      </c>
      <c r="AE19" s="29">
        <f>'Balance Sheet'!AE22</f>
        <v>88</v>
      </c>
      <c r="AF19" s="29">
        <f>'Balance Sheet'!AF22</f>
        <v>105</v>
      </c>
      <c r="AG19" s="29">
        <f>'Balance Sheet'!AG22</f>
        <v>98</v>
      </c>
      <c r="AH19" s="29">
        <f>'Balance Sheet'!AH22</f>
        <v>94</v>
      </c>
      <c r="AI19" s="29">
        <f>'Balance Sheet'!AI22</f>
        <v>91</v>
      </c>
      <c r="AJ19" s="29">
        <f>'Balance Sheet'!AJ22</f>
        <v>115</v>
      </c>
      <c r="AK19" s="29">
        <f>'Balance Sheet'!AK22</f>
        <v>147</v>
      </c>
      <c r="AL19" s="29">
        <f>'Balance Sheet'!AL22</f>
        <v>142</v>
      </c>
      <c r="AM19" s="29">
        <f>'Balance Sheet'!AM22</f>
        <v>198</v>
      </c>
      <c r="AN19" s="29">
        <f>'Balance Sheet'!AN22</f>
        <v>225</v>
      </c>
      <c r="AO19" s="29">
        <f>'Balance Sheet'!AO22</f>
        <v>269</v>
      </c>
      <c r="AP19" s="29">
        <f>'Balance Sheet'!AP22</f>
        <v>247</v>
      </c>
      <c r="AQ19" s="29">
        <f>'Balance Sheet'!AQ22</f>
        <v>264</v>
      </c>
      <c r="AR19" s="29">
        <f>'Balance Sheet'!AR22</f>
        <v>379</v>
      </c>
      <c r="AS19" s="29">
        <f>'Balance Sheet'!AS22</f>
        <v>382</v>
      </c>
      <c r="AT19" s="29">
        <f>'Balance Sheet'!AT22</f>
        <v>382</v>
      </c>
      <c r="AU19" s="29">
        <f>'Balance Sheet'!AU22</f>
        <v>391</v>
      </c>
      <c r="AV19" s="29">
        <f>'Balance Sheet'!AV22</f>
        <v>464</v>
      </c>
      <c r="AW19" s="29">
        <f>'Balance Sheet'!AW22</f>
        <v>561</v>
      </c>
      <c r="AX19" s="29">
        <f>'Balance Sheet'!AX22</f>
        <v>520</v>
      </c>
      <c r="AY19" s="29">
        <f>'Balance Sheet'!AY22</f>
        <v>532</v>
      </c>
      <c r="AZ19" s="29">
        <f>'Balance Sheet'!AZ22</f>
        <v>514</v>
      </c>
      <c r="BA19" s="29">
        <f>'Balance Sheet'!BA22</f>
        <v>0</v>
      </c>
      <c r="BB19" s="29">
        <f>'Balance Sheet'!BB22</f>
        <v>0</v>
      </c>
      <c r="BC19" s="29">
        <f>'Balance Sheet'!BC22</f>
        <v>0</v>
      </c>
      <c r="BD19" s="29">
        <f>'Balance Sheet'!BD22</f>
        <v>0</v>
      </c>
      <c r="BE19" s="29">
        <f>'Balance Sheet'!BE22</f>
        <v>0</v>
      </c>
      <c r="BF19" s="29">
        <f>'Balance Sheet'!BF22</f>
        <v>0</v>
      </c>
      <c r="BG19" s="29">
        <f>'Balance Sheet'!BG22</f>
        <v>0</v>
      </c>
      <c r="BH19" s="29">
        <f>'Balance Sheet'!BH22</f>
        <v>0</v>
      </c>
      <c r="BI19" s="29">
        <f>'Balance Sheet'!BI22</f>
        <v>0</v>
      </c>
      <c r="BJ19" s="29">
        <f>'Balance Sheet'!BJ22</f>
        <v>0</v>
      </c>
      <c r="BK19" s="29">
        <f>'Balance Sheet'!BK22</f>
        <v>0</v>
      </c>
      <c r="BL19" s="29">
        <f>'Balance Sheet'!BL22</f>
        <v>0</v>
      </c>
      <c r="BM19" s="29">
        <f>'Balance Sheet'!BM22</f>
        <v>0</v>
      </c>
      <c r="BN19" s="20">
        <f t="shared" ref="BN19:BQ19" si="121">BN3*BN33</f>
        <v>0</v>
      </c>
      <c r="BO19" s="20">
        <f t="shared" si="121"/>
        <v>0</v>
      </c>
      <c r="BP19" s="20">
        <f t="shared" si="121"/>
        <v>0</v>
      </c>
      <c r="BQ19" s="20">
        <f t="shared" si="121"/>
        <v>0</v>
      </c>
      <c r="BR19" s="20">
        <f>BR3*BR33</f>
        <v>0</v>
      </c>
      <c r="BS19" s="20">
        <f t="shared" ref="BS19:BU19" si="122">BS3*BS33</f>
        <v>0</v>
      </c>
      <c r="BT19" s="20">
        <f t="shared" si="122"/>
        <v>0</v>
      </c>
      <c r="BU19" s="20">
        <f t="shared" si="122"/>
        <v>0</v>
      </c>
      <c r="BV19" s="20">
        <f t="shared" ref="BV19:CC19" si="123">BV3*BV33</f>
        <v>0</v>
      </c>
      <c r="BW19" s="20">
        <f t="shared" si="123"/>
        <v>0</v>
      </c>
      <c r="BX19" s="20">
        <f t="shared" si="123"/>
        <v>0</v>
      </c>
      <c r="BY19" s="20">
        <f t="shared" si="123"/>
        <v>0</v>
      </c>
      <c r="BZ19" s="20">
        <f t="shared" si="123"/>
        <v>0</v>
      </c>
      <c r="CA19" s="20">
        <f t="shared" si="123"/>
        <v>0</v>
      </c>
      <c r="CB19" s="20">
        <f t="shared" si="123"/>
        <v>0</v>
      </c>
      <c r="CC19" s="20">
        <f t="shared" si="123"/>
        <v>0</v>
      </c>
      <c r="CD19" s="20">
        <f t="shared" ref="CD19:CG19" si="124">CD3*CD33</f>
        <v>0</v>
      </c>
      <c r="CE19" s="20">
        <f t="shared" si="124"/>
        <v>0</v>
      </c>
      <c r="CF19" s="20">
        <f t="shared" si="124"/>
        <v>0</v>
      </c>
      <c r="CG19" s="20">
        <f t="shared" si="124"/>
        <v>0</v>
      </c>
      <c r="CH19" s="20">
        <f t="shared" ref="CH19:CK19" si="125">CH3*CH33</f>
        <v>0</v>
      </c>
      <c r="CI19" s="20">
        <f t="shared" si="125"/>
        <v>0</v>
      </c>
      <c r="CJ19" s="20">
        <f t="shared" si="125"/>
        <v>0</v>
      </c>
      <c r="CK19" s="20">
        <f t="shared" si="125"/>
        <v>0</v>
      </c>
      <c r="CL19" s="20"/>
      <c r="CM19" s="92">
        <f t="shared" si="90"/>
        <v>42</v>
      </c>
      <c r="CN19" s="13">
        <f t="shared" si="91"/>
        <v>90</v>
      </c>
      <c r="CO19" s="92">
        <f t="shared" si="92"/>
        <v>30</v>
      </c>
      <c r="CP19" s="13">
        <f t="shared" si="93"/>
        <v>38</v>
      </c>
      <c r="CQ19" s="92">
        <f t="shared" si="94"/>
        <v>66</v>
      </c>
      <c r="CR19" s="13">
        <f t="shared" si="95"/>
        <v>56</v>
      </c>
      <c r="CS19" s="92">
        <f t="shared" si="96"/>
        <v>90</v>
      </c>
      <c r="CT19" s="13">
        <f t="shared" si="97"/>
        <v>98</v>
      </c>
      <c r="CU19" s="92">
        <f t="shared" si="98"/>
        <v>147</v>
      </c>
      <c r="CV19" s="92">
        <f t="shared" si="99"/>
        <v>269</v>
      </c>
      <c r="CW19" s="92">
        <f t="shared" si="100"/>
        <v>382</v>
      </c>
      <c r="CX19" s="92">
        <f t="shared" si="101"/>
        <v>561</v>
      </c>
      <c r="CY19" s="92">
        <f t="shared" si="102"/>
        <v>0</v>
      </c>
      <c r="CZ19" s="92">
        <f t="shared" si="103"/>
        <v>0</v>
      </c>
      <c r="DA19" s="92">
        <f t="shared" si="104"/>
        <v>0</v>
      </c>
      <c r="DB19" s="13">
        <f t="shared" si="105"/>
        <v>0</v>
      </c>
      <c r="DC19" s="92">
        <f t="shared" si="106"/>
        <v>0</v>
      </c>
      <c r="DD19" s="92">
        <f t="shared" si="107"/>
        <v>0</v>
      </c>
      <c r="DE19" s="92">
        <f t="shared" si="108"/>
        <v>0</v>
      </c>
      <c r="DF19" s="92">
        <f t="shared" si="109"/>
        <v>0</v>
      </c>
      <c r="DG19" s="92">
        <f t="shared" si="115"/>
        <v>0</v>
      </c>
      <c r="DH19" s="92">
        <f t="shared" si="53"/>
        <v>0</v>
      </c>
    </row>
    <row r="20" spans="1:112" x14ac:dyDescent="0.25">
      <c r="A20" s="1" t="s">
        <v>153</v>
      </c>
      <c r="B20" s="302"/>
      <c r="C20" s="315"/>
      <c r="D20" s="315"/>
      <c r="E20" s="29">
        <f>'Balance Sheet'!E20</f>
        <v>106</v>
      </c>
      <c r="F20" s="315"/>
      <c r="G20" s="315"/>
      <c r="H20" s="315"/>
      <c r="I20" s="29">
        <f>'Balance Sheet'!I20</f>
        <v>279</v>
      </c>
      <c r="J20" s="29">
        <f>'Balance Sheet'!J20</f>
        <v>302</v>
      </c>
      <c r="K20" s="29">
        <f>'Balance Sheet'!K20</f>
        <v>312</v>
      </c>
      <c r="L20" s="29">
        <f>'Balance Sheet'!L20</f>
        <v>372</v>
      </c>
      <c r="M20" s="29">
        <f>'Balance Sheet'!M20</f>
        <v>365</v>
      </c>
      <c r="N20" s="29">
        <f>'Balance Sheet'!N20</f>
        <v>338</v>
      </c>
      <c r="O20" s="29">
        <f>'Balance Sheet'!O20</f>
        <v>316</v>
      </c>
      <c r="P20" s="29">
        <f>'Balance Sheet'!P20</f>
        <v>288</v>
      </c>
      <c r="Q20" s="29">
        <f>'Balance Sheet'!Q20</f>
        <v>239</v>
      </c>
      <c r="R20" s="29">
        <f>'Balance Sheet'!R20</f>
        <v>201</v>
      </c>
      <c r="S20" s="29">
        <f>'Balance Sheet'!S20</f>
        <v>173</v>
      </c>
      <c r="T20" s="29">
        <f>'Balance Sheet'!T20</f>
        <v>149</v>
      </c>
      <c r="U20" s="29">
        <f>'Balance Sheet'!U20</f>
        <v>114</v>
      </c>
      <c r="V20" s="29">
        <f>'Balance Sheet'!V20</f>
        <v>73</v>
      </c>
      <c r="W20" s="29">
        <f>'Balance Sheet'!W20</f>
        <v>39</v>
      </c>
      <c r="X20" s="29">
        <f>'Balance Sheet'!X20</f>
        <v>17</v>
      </c>
      <c r="Y20" s="29">
        <f>'Balance Sheet'!Y20</f>
        <v>7</v>
      </c>
      <c r="Z20" s="29">
        <f>'Balance Sheet'!Z20</f>
        <v>0</v>
      </c>
      <c r="AA20" s="29">
        <f>'Balance Sheet'!AA20</f>
        <v>0</v>
      </c>
      <c r="AB20" s="29">
        <f>'Balance Sheet'!AB20</f>
        <v>0</v>
      </c>
      <c r="AC20" s="29">
        <f>'Balance Sheet'!AC20</f>
        <v>0</v>
      </c>
      <c r="AD20" s="29">
        <f>'Balance Sheet'!AD20</f>
        <v>0</v>
      </c>
      <c r="AE20" s="29">
        <f>'Balance Sheet'!AE20</f>
        <v>0</v>
      </c>
      <c r="AF20" s="29">
        <f>'Balance Sheet'!AF20</f>
        <v>0</v>
      </c>
      <c r="AG20" s="29">
        <f>'Balance Sheet'!AG20</f>
        <v>0</v>
      </c>
      <c r="AH20" s="29">
        <f>'Balance Sheet'!AH20</f>
        <v>0</v>
      </c>
      <c r="AI20" s="29">
        <f>'Balance Sheet'!AI20</f>
        <v>0</v>
      </c>
      <c r="AJ20" s="29">
        <f>'Balance Sheet'!AJ20</f>
        <v>0</v>
      </c>
      <c r="AK20" s="29">
        <f>'Balance Sheet'!AK20</f>
        <v>0</v>
      </c>
      <c r="AL20" s="29">
        <f>'Balance Sheet'!AL20</f>
        <v>645</v>
      </c>
      <c r="AM20" s="29">
        <f>'Balance Sheet'!AM20</f>
        <v>688</v>
      </c>
      <c r="AN20" s="29">
        <f>'Balance Sheet'!AN20</f>
        <v>776</v>
      </c>
      <c r="AO20" s="29">
        <f>'Balance Sheet'!AO20</f>
        <v>800</v>
      </c>
      <c r="AP20" s="29">
        <f>'Balance Sheet'!AP20</f>
        <v>835</v>
      </c>
      <c r="AQ20" s="29">
        <f>'Balance Sheet'!AQ20</f>
        <v>899</v>
      </c>
      <c r="AR20" s="29">
        <f>'Balance Sheet'!AR20</f>
        <v>975</v>
      </c>
      <c r="AS20" s="29">
        <f>'Balance Sheet'!AS20</f>
        <v>1023</v>
      </c>
      <c r="AT20" s="29">
        <f>'Balance Sheet'!AT20</f>
        <v>1040</v>
      </c>
      <c r="AU20" s="29">
        <f>'Balance Sheet'!AU20</f>
        <v>1051</v>
      </c>
      <c r="AV20" s="29">
        <f>'Balance Sheet'!AV20</f>
        <v>1086</v>
      </c>
      <c r="AW20" s="29">
        <f>'Balance Sheet'!AW20</f>
        <v>1127</v>
      </c>
      <c r="AX20" s="29">
        <f>'Balance Sheet'!AX20</f>
        <v>1159</v>
      </c>
      <c r="AY20" s="29">
        <f>'Balance Sheet'!AY20</f>
        <v>1275</v>
      </c>
      <c r="AZ20" s="29">
        <f>'Balance Sheet'!AZ20</f>
        <v>1291</v>
      </c>
      <c r="BA20" s="29">
        <f>'Balance Sheet'!BA20</f>
        <v>1367</v>
      </c>
      <c r="BB20" s="29">
        <f>'Balance Sheet'!BB20</f>
        <v>1479</v>
      </c>
      <c r="BC20" s="29">
        <f>'Balance Sheet'!BC20</f>
        <v>1396</v>
      </c>
      <c r="BD20" s="29">
        <f>'Balance Sheet'!BD20</f>
        <v>1460</v>
      </c>
      <c r="BE20" s="29">
        <f>'Balance Sheet'!BE20</f>
        <v>1623</v>
      </c>
      <c r="BF20" s="29">
        <f>'Balance Sheet'!BF20</f>
        <v>1676</v>
      </c>
      <c r="BG20" s="29">
        <f>'Balance Sheet'!BG20</f>
        <v>1917</v>
      </c>
      <c r="BH20" s="29">
        <f>'Balance Sheet'!BH20</f>
        <v>2016</v>
      </c>
      <c r="BI20" s="29">
        <f>'Balance Sheet'!BI20</f>
        <v>1942</v>
      </c>
      <c r="BJ20" s="29">
        <f>'Balance Sheet'!BJ20</f>
        <v>1976</v>
      </c>
      <c r="BK20" s="29">
        <f>'Balance Sheet'!BK20</f>
        <v>1977</v>
      </c>
      <c r="BL20" s="29">
        <f>'Balance Sheet'!BL20</f>
        <v>2113</v>
      </c>
      <c r="BM20" s="29">
        <f>'Balance Sheet'!BM20</f>
        <v>2213</v>
      </c>
      <c r="BN20" s="29">
        <f>'Balance Sheet'!BN20</f>
        <v>2213</v>
      </c>
      <c r="BO20" s="29">
        <f>'Balance Sheet'!BO20</f>
        <v>2213</v>
      </c>
      <c r="BP20" s="29">
        <f>'Balance Sheet'!BP20</f>
        <v>2213</v>
      </c>
      <c r="BQ20" s="29">
        <f>'Balance Sheet'!BQ20</f>
        <v>2213</v>
      </c>
      <c r="BR20" s="29">
        <f>'Balance Sheet'!BR20</f>
        <v>2213</v>
      </c>
      <c r="BS20" s="29">
        <f>'Balance Sheet'!BS20</f>
        <v>2213</v>
      </c>
      <c r="BT20" s="29">
        <f>'Balance Sheet'!BT20</f>
        <v>2213</v>
      </c>
      <c r="BU20" s="29">
        <f>'Balance Sheet'!BU20</f>
        <v>2213</v>
      </c>
      <c r="BV20" s="29">
        <f>'Balance Sheet'!BV20</f>
        <v>2213</v>
      </c>
      <c r="BW20" s="29">
        <f>'Balance Sheet'!BW20</f>
        <v>2213</v>
      </c>
      <c r="BX20" s="29">
        <f>'Balance Sheet'!BX20</f>
        <v>2213</v>
      </c>
      <c r="BY20" s="29">
        <f>'Balance Sheet'!BY20</f>
        <v>2213</v>
      </c>
      <c r="BZ20" s="29">
        <f>'Balance Sheet'!BZ20</f>
        <v>2213</v>
      </c>
      <c r="CA20" s="29">
        <f>'Balance Sheet'!CA20</f>
        <v>2213</v>
      </c>
      <c r="CB20" s="29">
        <f>'Balance Sheet'!CB20</f>
        <v>2213</v>
      </c>
      <c r="CC20" s="29">
        <f>'Balance Sheet'!CC20</f>
        <v>2213</v>
      </c>
      <c r="CD20" s="29">
        <f>'Balance Sheet'!CD20</f>
        <v>2213</v>
      </c>
      <c r="CE20" s="29">
        <f>'Balance Sheet'!CE20</f>
        <v>2213</v>
      </c>
      <c r="CF20" s="29">
        <f>'Balance Sheet'!CF20</f>
        <v>2213</v>
      </c>
      <c r="CG20" s="29">
        <f>'Balance Sheet'!CG20</f>
        <v>2213</v>
      </c>
      <c r="CH20" s="29">
        <f>'Balance Sheet'!CH20</f>
        <v>2213</v>
      </c>
      <c r="CI20" s="29">
        <f>'Balance Sheet'!CI20</f>
        <v>2213</v>
      </c>
      <c r="CJ20" s="29">
        <f>'Balance Sheet'!CJ20</f>
        <v>2213</v>
      </c>
      <c r="CK20" s="29">
        <f>'Balance Sheet'!CK20</f>
        <v>2213</v>
      </c>
      <c r="CL20" s="31"/>
      <c r="CM20" s="92">
        <f t="shared" si="90"/>
        <v>106</v>
      </c>
      <c r="CN20" s="13">
        <f t="shared" si="91"/>
        <v>279</v>
      </c>
      <c r="CO20" s="92">
        <f t="shared" si="92"/>
        <v>365</v>
      </c>
      <c r="CP20" s="13">
        <f t="shared" si="93"/>
        <v>239</v>
      </c>
      <c r="CQ20" s="92">
        <f t="shared" si="94"/>
        <v>114</v>
      </c>
      <c r="CR20" s="13">
        <f t="shared" si="95"/>
        <v>7</v>
      </c>
      <c r="CS20" s="92">
        <f t="shared" si="96"/>
        <v>0</v>
      </c>
      <c r="CT20" s="13">
        <f t="shared" si="97"/>
        <v>0</v>
      </c>
      <c r="CU20" s="92">
        <f t="shared" si="98"/>
        <v>0</v>
      </c>
      <c r="CV20" s="92">
        <f t="shared" si="99"/>
        <v>800</v>
      </c>
      <c r="CW20" s="92">
        <f t="shared" si="100"/>
        <v>1023</v>
      </c>
      <c r="CX20" s="92">
        <f t="shared" si="101"/>
        <v>1127</v>
      </c>
      <c r="CY20" s="92">
        <f t="shared" si="102"/>
        <v>1367</v>
      </c>
      <c r="CZ20" s="92">
        <f t="shared" si="103"/>
        <v>1623</v>
      </c>
      <c r="DA20" s="92">
        <f t="shared" si="104"/>
        <v>1942</v>
      </c>
      <c r="DB20" s="13">
        <f t="shared" si="105"/>
        <v>2213</v>
      </c>
      <c r="DC20" s="92">
        <f t="shared" si="106"/>
        <v>2213</v>
      </c>
      <c r="DD20" s="92">
        <f t="shared" si="107"/>
        <v>2213</v>
      </c>
      <c r="DE20" s="92">
        <f t="shared" si="108"/>
        <v>2213</v>
      </c>
      <c r="DF20" s="92">
        <f t="shared" si="109"/>
        <v>2213</v>
      </c>
      <c r="DG20" s="92">
        <f>CG20</f>
        <v>2213</v>
      </c>
      <c r="DH20" s="92">
        <f t="shared" si="53"/>
        <v>2213</v>
      </c>
    </row>
    <row r="21" spans="1:112" x14ac:dyDescent="0.25">
      <c r="A21" s="2" t="s">
        <v>183</v>
      </c>
      <c r="B21" s="303"/>
      <c r="C21" s="318"/>
      <c r="D21" s="318"/>
      <c r="E21" s="38">
        <f>SUM(E16:E20)</f>
        <v>389</v>
      </c>
      <c r="F21" s="318"/>
      <c r="G21" s="318"/>
      <c r="H21" s="318"/>
      <c r="I21" s="38">
        <f t="shared" ref="I21:AN21" si="126">SUM(I16:I20)</f>
        <v>899</v>
      </c>
      <c r="J21" s="38">
        <f t="shared" si="126"/>
        <v>1039</v>
      </c>
      <c r="K21" s="38">
        <f t="shared" si="126"/>
        <v>1034</v>
      </c>
      <c r="L21" s="38">
        <f t="shared" si="126"/>
        <v>1080</v>
      </c>
      <c r="M21" s="38">
        <f t="shared" si="126"/>
        <v>1052</v>
      </c>
      <c r="N21" s="38">
        <f t="shared" si="126"/>
        <v>1063</v>
      </c>
      <c r="O21" s="38">
        <f t="shared" si="126"/>
        <v>1080</v>
      </c>
      <c r="P21" s="38">
        <f t="shared" si="126"/>
        <v>984</v>
      </c>
      <c r="Q21" s="38">
        <f t="shared" si="126"/>
        <v>1100</v>
      </c>
      <c r="R21" s="38">
        <f t="shared" si="126"/>
        <v>1037</v>
      </c>
      <c r="S21" s="38">
        <f t="shared" si="126"/>
        <v>1214</v>
      </c>
      <c r="T21" s="38">
        <f t="shared" si="126"/>
        <v>1234</v>
      </c>
      <c r="U21" s="38">
        <f t="shared" si="126"/>
        <v>1424</v>
      </c>
      <c r="V21" s="38">
        <f t="shared" si="126"/>
        <v>1746</v>
      </c>
      <c r="W21" s="38">
        <f t="shared" si="126"/>
        <v>1881</v>
      </c>
      <c r="X21" s="38">
        <f t="shared" si="126"/>
        <v>1792</v>
      </c>
      <c r="Y21" s="38">
        <f t="shared" si="126"/>
        <v>1925</v>
      </c>
      <c r="Z21" s="38">
        <f t="shared" si="126"/>
        <v>1807</v>
      </c>
      <c r="AA21" s="38">
        <f t="shared" si="126"/>
        <v>2203</v>
      </c>
      <c r="AB21" s="38">
        <f t="shared" si="126"/>
        <v>2596</v>
      </c>
      <c r="AC21" s="38">
        <f t="shared" si="126"/>
        <v>2875</v>
      </c>
      <c r="AD21" s="38">
        <f t="shared" si="126"/>
        <v>2928</v>
      </c>
      <c r="AE21" s="38">
        <f t="shared" si="126"/>
        <v>3315</v>
      </c>
      <c r="AF21" s="38">
        <f t="shared" si="126"/>
        <v>3305</v>
      </c>
      <c r="AG21" s="38">
        <f t="shared" si="126"/>
        <v>3760</v>
      </c>
      <c r="AH21" s="38">
        <f t="shared" si="126"/>
        <v>5086</v>
      </c>
      <c r="AI21" s="38">
        <f t="shared" si="126"/>
        <v>4670</v>
      </c>
      <c r="AJ21" s="38">
        <f t="shared" si="126"/>
        <v>5462</v>
      </c>
      <c r="AK21" s="38">
        <f t="shared" si="126"/>
        <v>7017</v>
      </c>
      <c r="AL21" s="38">
        <f t="shared" si="126"/>
        <v>9908</v>
      </c>
      <c r="AM21" s="38">
        <f t="shared" si="126"/>
        <v>12979</v>
      </c>
      <c r="AN21" s="38">
        <f t="shared" si="126"/>
        <v>13328</v>
      </c>
      <c r="AO21" s="38">
        <f t="shared" ref="AO21:BQ21" si="127">SUM(AO16:AO20)</f>
        <v>15053</v>
      </c>
      <c r="AP21" s="38">
        <f t="shared" si="127"/>
        <v>15069</v>
      </c>
      <c r="AQ21" s="38">
        <f t="shared" si="127"/>
        <v>11308</v>
      </c>
      <c r="AR21" s="38">
        <f t="shared" si="127"/>
        <v>11944</v>
      </c>
      <c r="AS21" s="38">
        <f t="shared" si="127"/>
        <v>14981</v>
      </c>
      <c r="AT21" s="38">
        <f t="shared" si="127"/>
        <v>12717</v>
      </c>
      <c r="AU21" s="38">
        <f t="shared" si="127"/>
        <v>14874</v>
      </c>
      <c r="AV21" s="38">
        <f t="shared" si="127"/>
        <v>17812</v>
      </c>
      <c r="AW21" s="38">
        <f t="shared" si="127"/>
        <v>21135</v>
      </c>
      <c r="AX21" s="38">
        <f t="shared" si="127"/>
        <v>21086</v>
      </c>
      <c r="AY21" s="38">
        <f t="shared" si="127"/>
        <v>22217</v>
      </c>
      <c r="AZ21" s="38">
        <f t="shared" si="127"/>
        <v>22687</v>
      </c>
      <c r="BA21" s="38">
        <f t="shared" si="127"/>
        <v>27026</v>
      </c>
      <c r="BB21" s="38">
        <f t="shared" si="127"/>
        <v>25381</v>
      </c>
      <c r="BC21" s="38">
        <f t="shared" si="127"/>
        <v>29921</v>
      </c>
      <c r="BD21" s="38">
        <f t="shared" si="127"/>
        <v>30531</v>
      </c>
      <c r="BE21" s="38">
        <f t="shared" ref="BE21:BF21" si="128">SUM(BE16:BE20)</f>
        <v>31960</v>
      </c>
      <c r="BF21" s="38">
        <f t="shared" si="128"/>
        <v>28101</v>
      </c>
      <c r="BG21" s="38">
        <f t="shared" ref="BG21:BH21" si="129">SUM(BG16:BG20)</f>
        <v>27004</v>
      </c>
      <c r="BH21" s="38">
        <f t="shared" si="129"/>
        <v>33330</v>
      </c>
      <c r="BI21" s="38">
        <f t="shared" ref="BI21:BJ21" si="130">SUM(BI16:BI20)</f>
        <v>33596</v>
      </c>
      <c r="BJ21" s="38">
        <f t="shared" si="130"/>
        <v>33890</v>
      </c>
      <c r="BK21" s="38">
        <f t="shared" ref="BK21:BL21" si="131">SUM(BK16:BK20)</f>
        <v>37305</v>
      </c>
      <c r="BL21" s="38">
        <f t="shared" si="131"/>
        <v>36958</v>
      </c>
      <c r="BM21" s="38">
        <f t="shared" ref="BM21" si="132">SUM(BM16:BM20)</f>
        <v>41836</v>
      </c>
      <c r="BN21" s="38">
        <f t="shared" si="127"/>
        <v>65672.06971398968</v>
      </c>
      <c r="BO21" s="38">
        <f t="shared" si="127"/>
        <v>70335.551584825123</v>
      </c>
      <c r="BP21" s="38">
        <f t="shared" si="127"/>
        <v>69418.408992438883</v>
      </c>
      <c r="BQ21" s="38">
        <f t="shared" si="127"/>
        <v>80952.598777601481</v>
      </c>
      <c r="BR21" s="113">
        <f>SUM(BR16:BR20)</f>
        <v>90112.52910616454</v>
      </c>
      <c r="BS21" s="113">
        <f t="shared" ref="BS21:BU21" si="133">SUM(BS16:BS20)</f>
        <v>96586.05127742562</v>
      </c>
      <c r="BT21" s="113">
        <f t="shared" si="133"/>
        <v>95268.17497078114</v>
      </c>
      <c r="BU21" s="113">
        <f t="shared" si="133"/>
        <v>111104.15170579836</v>
      </c>
      <c r="BV21" s="113">
        <f t="shared" ref="BV21:CC21" si="134">SUM(BV16:BV20)</f>
        <v>116157.86675101657</v>
      </c>
      <c r="BW21" s="113">
        <f t="shared" si="134"/>
        <v>124563.81107426394</v>
      </c>
      <c r="BX21" s="113">
        <f t="shared" si="134"/>
        <v>122815.92162832161</v>
      </c>
      <c r="BY21" s="113">
        <f t="shared" si="134"/>
        <v>143242.38463653281</v>
      </c>
      <c r="BZ21" s="113">
        <f t="shared" si="134"/>
        <v>142205.92514552179</v>
      </c>
      <c r="CA21" s="113">
        <f t="shared" si="134"/>
        <v>152542.98305400612</v>
      </c>
      <c r="CB21" s="113">
        <f t="shared" si="134"/>
        <v>150359.73796829997</v>
      </c>
      <c r="CC21" s="113">
        <f t="shared" si="134"/>
        <v>175379.38722550785</v>
      </c>
      <c r="CD21" s="113">
        <f t="shared" ref="CD21:CG21" si="135">SUM(CD16:CD20)</f>
        <v>166497.03199994841</v>
      </c>
      <c r="CE21" s="113">
        <f t="shared" si="135"/>
        <v>178635.15356092417</v>
      </c>
      <c r="CF21" s="113">
        <f t="shared" si="135"/>
        <v>176048.73888520378</v>
      </c>
      <c r="CG21" s="113">
        <f t="shared" si="135"/>
        <v>205353.77767819478</v>
      </c>
      <c r="CH21" s="113">
        <f t="shared" ref="CH21:CK21" si="136">SUM(CH16:CH20)</f>
        <v>185351.11198407141</v>
      </c>
      <c r="CI21" s="113">
        <f t="shared" si="136"/>
        <v>198886.32832191506</v>
      </c>
      <c r="CJ21" s="113">
        <f t="shared" si="136"/>
        <v>195996.9647864491</v>
      </c>
      <c r="CK21" s="113">
        <f t="shared" si="136"/>
        <v>228648.57153929962</v>
      </c>
      <c r="CL21" s="113"/>
      <c r="CM21" s="88">
        <f t="shared" si="90"/>
        <v>389</v>
      </c>
      <c r="CN21" s="14">
        <f t="shared" si="91"/>
        <v>899</v>
      </c>
      <c r="CO21" s="88">
        <f t="shared" si="92"/>
        <v>1052</v>
      </c>
      <c r="CP21" s="14">
        <f t="shared" si="93"/>
        <v>1100</v>
      </c>
      <c r="CQ21" s="88">
        <f t="shared" si="94"/>
        <v>1424</v>
      </c>
      <c r="CR21" s="14">
        <f t="shared" si="95"/>
        <v>1925</v>
      </c>
      <c r="CS21" s="88">
        <f t="shared" si="96"/>
        <v>2875</v>
      </c>
      <c r="CT21" s="14">
        <f t="shared" si="97"/>
        <v>3760</v>
      </c>
      <c r="CU21" s="88">
        <f t="shared" si="98"/>
        <v>7017</v>
      </c>
      <c r="CV21" s="88">
        <f t="shared" si="99"/>
        <v>15053</v>
      </c>
      <c r="CW21" s="88">
        <f t="shared" si="100"/>
        <v>14981</v>
      </c>
      <c r="CX21" s="88">
        <f t="shared" si="101"/>
        <v>21135</v>
      </c>
      <c r="CY21" s="88">
        <f t="shared" si="102"/>
        <v>27026</v>
      </c>
      <c r="CZ21" s="88">
        <f t="shared" si="103"/>
        <v>31960</v>
      </c>
      <c r="DA21" s="88">
        <f t="shared" si="104"/>
        <v>33596</v>
      </c>
      <c r="DB21" s="14">
        <f t="shared" si="105"/>
        <v>41836</v>
      </c>
      <c r="DC21" s="88">
        <f t="shared" si="106"/>
        <v>80952.598777601481</v>
      </c>
      <c r="DD21" s="88">
        <f t="shared" si="107"/>
        <v>111104.15170579836</v>
      </c>
      <c r="DE21" s="88">
        <f t="shared" si="108"/>
        <v>143242.38463653281</v>
      </c>
      <c r="DF21" s="88">
        <f t="shared" si="109"/>
        <v>175379.38722550785</v>
      </c>
      <c r="DG21" s="88">
        <f t="shared" si="115"/>
        <v>205353.77767819478</v>
      </c>
      <c r="DH21" s="88">
        <f t="shared" si="53"/>
        <v>228648.57153929962</v>
      </c>
    </row>
    <row r="22" spans="1:112" x14ac:dyDescent="0.25">
      <c r="CM22" s="91"/>
      <c r="CN22" s="91"/>
      <c r="CO22" s="91"/>
      <c r="CP22" s="91"/>
      <c r="CQ22" s="91"/>
      <c r="CR22" s="91"/>
      <c r="CS22" s="91"/>
      <c r="CT22" s="91"/>
      <c r="CU22" s="91"/>
      <c r="CV22" s="91"/>
      <c r="CW22" s="91"/>
      <c r="CX22" s="91"/>
      <c r="CY22" s="91"/>
      <c r="CZ22" s="91"/>
      <c r="DA22" s="91"/>
      <c r="DB22" s="91"/>
      <c r="DC22" s="91"/>
      <c r="DD22" s="91"/>
      <c r="DE22" s="91"/>
      <c r="DF22" s="91"/>
      <c r="DG22" s="91"/>
      <c r="DH22" s="91"/>
    </row>
    <row r="23" spans="1:112" x14ac:dyDescent="0.25">
      <c r="A23" s="1" t="s">
        <v>184</v>
      </c>
      <c r="B23" s="302"/>
      <c r="C23" s="315"/>
      <c r="D23" s="315"/>
      <c r="E23" s="29">
        <f>E14-E21</f>
        <v>72</v>
      </c>
      <c r="F23" s="315"/>
      <c r="G23" s="315"/>
      <c r="H23" s="315"/>
      <c r="I23" s="29">
        <f t="shared" ref="I23:AN23" si="137">I14-I21</f>
        <v>-203</v>
      </c>
      <c r="J23" s="29">
        <f t="shared" si="137"/>
        <v>-255</v>
      </c>
      <c r="K23" s="29">
        <f t="shared" si="137"/>
        <v>745</v>
      </c>
      <c r="L23" s="29">
        <f t="shared" si="137"/>
        <v>753</v>
      </c>
      <c r="M23" s="29">
        <f t="shared" si="137"/>
        <v>589</v>
      </c>
      <c r="N23" s="29">
        <f t="shared" si="137"/>
        <v>507</v>
      </c>
      <c r="O23" s="29">
        <f t="shared" si="137"/>
        <v>89</v>
      </c>
      <c r="P23" s="29">
        <f t="shared" si="137"/>
        <v>237</v>
      </c>
      <c r="Q23" s="29">
        <f t="shared" si="137"/>
        <v>521</v>
      </c>
      <c r="R23" s="29">
        <f t="shared" si="137"/>
        <v>242</v>
      </c>
      <c r="S23" s="29">
        <f t="shared" si="137"/>
        <v>223</v>
      </c>
      <c r="T23" s="29">
        <f t="shared" si="137"/>
        <v>448</v>
      </c>
      <c r="U23" s="29">
        <f t="shared" si="137"/>
        <v>767</v>
      </c>
      <c r="V23" s="29">
        <f t="shared" si="137"/>
        <v>393</v>
      </c>
      <c r="W23" s="29">
        <f t="shared" si="137"/>
        <v>588</v>
      </c>
      <c r="X23" s="29">
        <f t="shared" si="137"/>
        <v>917</v>
      </c>
      <c r="Y23" s="29">
        <f t="shared" si="137"/>
        <v>1293</v>
      </c>
      <c r="Z23" s="29">
        <f t="shared" si="137"/>
        <v>1385</v>
      </c>
      <c r="AA23" s="29">
        <f t="shared" si="137"/>
        <v>1511</v>
      </c>
      <c r="AB23" s="29">
        <f t="shared" si="137"/>
        <v>1595</v>
      </c>
      <c r="AC23" s="29">
        <f t="shared" si="137"/>
        <v>2077</v>
      </c>
      <c r="AD23" s="29">
        <f t="shared" si="137"/>
        <v>1696</v>
      </c>
      <c r="AE23" s="29">
        <f t="shared" si="137"/>
        <v>2037</v>
      </c>
      <c r="AF23" s="29">
        <f t="shared" si="137"/>
        <v>2609</v>
      </c>
      <c r="AG23" s="29">
        <f t="shared" si="137"/>
        <v>3092</v>
      </c>
      <c r="AH23" s="29">
        <f t="shared" si="137"/>
        <v>1370</v>
      </c>
      <c r="AI23" s="29">
        <f t="shared" si="137"/>
        <v>2854</v>
      </c>
      <c r="AJ23" s="29">
        <f t="shared" si="137"/>
        <v>2479</v>
      </c>
      <c r="AK23" s="29">
        <f t="shared" si="137"/>
        <v>2349</v>
      </c>
      <c r="AL23" s="29">
        <f t="shared" si="137"/>
        <v>4896</v>
      </c>
      <c r="AM23" s="29">
        <f t="shared" si="137"/>
        <v>3658</v>
      </c>
      <c r="AN23" s="29">
        <f t="shared" si="137"/>
        <v>4885</v>
      </c>
      <c r="AO23" s="29">
        <f t="shared" ref="AO23:BQ23" si="138">AO14-AO21</f>
        <v>5777</v>
      </c>
      <c r="AP23" s="29">
        <f t="shared" si="138"/>
        <v>3350</v>
      </c>
      <c r="AQ23" s="29">
        <f t="shared" si="138"/>
        <v>8011</v>
      </c>
      <c r="AR23" s="29">
        <f t="shared" si="138"/>
        <v>7674</v>
      </c>
      <c r="AS23" s="29">
        <f t="shared" si="138"/>
        <v>8083</v>
      </c>
      <c r="AT23" s="29">
        <f t="shared" si="138"/>
        <v>10588</v>
      </c>
      <c r="AU23" s="29">
        <f t="shared" si="138"/>
        <v>12268</v>
      </c>
      <c r="AV23" s="29">
        <f t="shared" si="138"/>
        <v>10597</v>
      </c>
      <c r="AW23" s="29">
        <f t="shared" si="138"/>
        <v>9688</v>
      </c>
      <c r="AX23" s="29">
        <f t="shared" si="138"/>
        <v>6530</v>
      </c>
      <c r="AY23" s="29">
        <f t="shared" si="138"/>
        <v>7411</v>
      </c>
      <c r="AZ23" s="29">
        <f t="shared" si="138"/>
        <v>7493</v>
      </c>
      <c r="BA23" s="29">
        <f t="shared" si="138"/>
        <v>4458</v>
      </c>
      <c r="BB23" s="29">
        <f t="shared" si="138"/>
        <v>2562</v>
      </c>
      <c r="BC23" s="29">
        <f t="shared" ref="BC23" si="139">BC14-BC21</f>
        <v>-852</v>
      </c>
      <c r="BD23" s="29">
        <f t="shared" si="138"/>
        <v>-243</v>
      </c>
      <c r="BE23" s="29">
        <f t="shared" ref="BE23:BF23" si="140">BE14-BE21</f>
        <v>1296</v>
      </c>
      <c r="BF23" s="29">
        <f t="shared" si="140"/>
        <v>2664</v>
      </c>
      <c r="BG23" s="29">
        <f t="shared" ref="BG23:BH23" si="141">BG14-BG21</f>
        <v>5405</v>
      </c>
      <c r="BH23" s="29">
        <f t="shared" si="141"/>
        <v>1649</v>
      </c>
      <c r="BI23" s="29">
        <f t="shared" ref="BI23:BJ23" si="142">BI14-BI21</f>
        <v>3556</v>
      </c>
      <c r="BJ23" s="29">
        <f t="shared" si="142"/>
        <v>1612</v>
      </c>
      <c r="BK23" s="29">
        <f t="shared" ref="BK23:BL23" si="143">BK14-BK21</f>
        <v>4899</v>
      </c>
      <c r="BL23" s="29">
        <f t="shared" si="143"/>
        <v>9084</v>
      </c>
      <c r="BM23" s="29">
        <f t="shared" ref="BM23" si="144">BM14-BM21</f>
        <v>5698</v>
      </c>
      <c r="BN23" s="29">
        <f t="shared" si="138"/>
        <v>-21843.222809209488</v>
      </c>
      <c r="BO23" s="29">
        <f t="shared" si="138"/>
        <v>-25871.997878415357</v>
      </c>
      <c r="BP23" s="29">
        <f t="shared" si="138"/>
        <v>-24097.124385868272</v>
      </c>
      <c r="BQ23" s="29">
        <f t="shared" si="138"/>
        <v>-32243.53130106462</v>
      </c>
      <c r="BR23" s="31">
        <f t="shared" ref="BR23:BU23" si="145">BR14-BR21</f>
        <v>-44768.355452505515</v>
      </c>
      <c r="BS23" s="31">
        <f t="shared" si="145"/>
        <v>-50648.801537548279</v>
      </c>
      <c r="BT23" s="31">
        <f t="shared" si="145"/>
        <v>-48510.214295270402</v>
      </c>
      <c r="BU23" s="31">
        <f t="shared" si="145"/>
        <v>-60868.196426930146</v>
      </c>
      <c r="BV23" s="31">
        <f t="shared" ref="BV23:CC23" si="146">BV14-BV21</f>
        <v>-70372.506501196971</v>
      </c>
      <c r="BW23" s="31">
        <f t="shared" si="146"/>
        <v>-78281.323581130375</v>
      </c>
      <c r="BX23" s="31">
        <f t="shared" si="146"/>
        <v>-75817.92908445347</v>
      </c>
      <c r="BY23" s="31">
        <f>BY14-BY21</f>
        <v>-92869.606041766747</v>
      </c>
      <c r="BZ23" s="31">
        <f t="shared" si="146"/>
        <v>-96985.615359887743</v>
      </c>
      <c r="CA23" s="31">
        <f t="shared" si="146"/>
        <v>-106973.754471719</v>
      </c>
      <c r="CB23" s="31">
        <f t="shared" si="146"/>
        <v>-104245.84961810468</v>
      </c>
      <c r="CC23" s="31">
        <f t="shared" si="146"/>
        <v>-126180.64964022048</v>
      </c>
      <c r="CD23" s="31">
        <f t="shared" ref="CD23:CG23" si="147">CD14-CD21</f>
        <v>-122837.03249359137</v>
      </c>
      <c r="CE23" s="31">
        <f t="shared" si="147"/>
        <v>-134823.99980315971</v>
      </c>
      <c r="CF23" s="31">
        <f t="shared" si="147"/>
        <v>-131925.60632966575</v>
      </c>
      <c r="CG23" s="31">
        <f t="shared" si="147"/>
        <v>-158619.20142101211</v>
      </c>
      <c r="CH23" s="31">
        <f t="shared" ref="CH23:CK23" si="148">CH14-CH21</f>
        <v>-144193.79069825588</v>
      </c>
      <c r="CI23" s="31">
        <f t="shared" si="148"/>
        <v>-157821.84292019141</v>
      </c>
      <c r="CJ23" s="31">
        <f t="shared" si="148"/>
        <v>-154911.1174707466</v>
      </c>
      <c r="CK23" s="31">
        <f t="shared" si="148"/>
        <v>-185597.13268432053</v>
      </c>
      <c r="CL23" s="31"/>
      <c r="CM23" s="117">
        <f t="shared" ref="CM23:DC23" si="149">CM14-CM21</f>
        <v>72</v>
      </c>
      <c r="CN23" s="117">
        <f t="shared" si="149"/>
        <v>-203</v>
      </c>
      <c r="CO23" s="117">
        <f t="shared" si="149"/>
        <v>589</v>
      </c>
      <c r="CP23" s="117">
        <f t="shared" si="149"/>
        <v>521</v>
      </c>
      <c r="CQ23" s="117">
        <f t="shared" si="149"/>
        <v>767</v>
      </c>
      <c r="CR23" s="117">
        <f t="shared" si="149"/>
        <v>1293</v>
      </c>
      <c r="CS23" s="117">
        <f t="shared" si="149"/>
        <v>2077</v>
      </c>
      <c r="CT23" s="117">
        <f t="shared" si="149"/>
        <v>3092</v>
      </c>
      <c r="CU23" s="117">
        <f t="shared" si="149"/>
        <v>2349</v>
      </c>
      <c r="CV23" s="117">
        <f t="shared" si="149"/>
        <v>5777</v>
      </c>
      <c r="CW23" s="117">
        <f t="shared" si="149"/>
        <v>8083</v>
      </c>
      <c r="CX23" s="117">
        <f t="shared" si="149"/>
        <v>9688</v>
      </c>
      <c r="CY23" s="117">
        <f>CY14-CY21</f>
        <v>4458</v>
      </c>
      <c r="CZ23" s="117">
        <f t="shared" si="149"/>
        <v>1296</v>
      </c>
      <c r="DA23" s="117">
        <f t="shared" si="149"/>
        <v>3556</v>
      </c>
      <c r="DB23" s="117">
        <f t="shared" si="149"/>
        <v>5698</v>
      </c>
      <c r="DC23" s="117">
        <f t="shared" si="149"/>
        <v>-32243.53130106462</v>
      </c>
      <c r="DD23" s="117">
        <f>DD14-DD21</f>
        <v>-60868.196426930146</v>
      </c>
      <c r="DE23" s="117">
        <f>DE14-DE21</f>
        <v>-92869.606041766747</v>
      </c>
      <c r="DF23" s="117">
        <f>DF14-DF21</f>
        <v>-126180.64964022048</v>
      </c>
      <c r="DG23" s="117">
        <f>DG14-DG21</f>
        <v>-158619.20142101211</v>
      </c>
      <c r="DH23" s="117">
        <f>DH14-DH21</f>
        <v>-185597.13268432053</v>
      </c>
    </row>
    <row r="24" spans="1:112" ht="12" x14ac:dyDescent="0.3">
      <c r="A24" s="1" t="s">
        <v>185</v>
      </c>
      <c r="B24" s="302"/>
      <c r="C24" s="216"/>
      <c r="D24" s="216"/>
      <c r="E24" s="13">
        <f>E23-D23</f>
        <v>72</v>
      </c>
      <c r="F24" s="216"/>
      <c r="G24" s="216"/>
      <c r="H24" s="216"/>
      <c r="I24" s="13">
        <f t="shared" ref="I24:BO24" si="150">I23-H23</f>
        <v>-203</v>
      </c>
      <c r="J24" s="13">
        <f t="shared" si="150"/>
        <v>-52</v>
      </c>
      <c r="K24" s="13">
        <f t="shared" si="150"/>
        <v>1000</v>
      </c>
      <c r="L24" s="13">
        <f t="shared" si="150"/>
        <v>8</v>
      </c>
      <c r="M24" s="13">
        <f t="shared" si="150"/>
        <v>-164</v>
      </c>
      <c r="N24" s="13">
        <f t="shared" si="150"/>
        <v>-82</v>
      </c>
      <c r="O24" s="13">
        <f t="shared" si="150"/>
        <v>-418</v>
      </c>
      <c r="P24" s="13">
        <f t="shared" si="150"/>
        <v>148</v>
      </c>
      <c r="Q24" s="13">
        <f t="shared" si="150"/>
        <v>284</v>
      </c>
      <c r="R24" s="13">
        <f t="shared" si="150"/>
        <v>-279</v>
      </c>
      <c r="S24" s="13">
        <f t="shared" si="150"/>
        <v>-19</v>
      </c>
      <c r="T24" s="13">
        <f t="shared" si="150"/>
        <v>225</v>
      </c>
      <c r="U24" s="13">
        <f t="shared" si="150"/>
        <v>319</v>
      </c>
      <c r="V24" s="13">
        <f t="shared" si="150"/>
        <v>-374</v>
      </c>
      <c r="W24" s="13">
        <f t="shared" si="150"/>
        <v>195</v>
      </c>
      <c r="X24" s="13">
        <f t="shared" si="150"/>
        <v>329</v>
      </c>
      <c r="Y24" s="13">
        <f t="shared" si="150"/>
        <v>376</v>
      </c>
      <c r="Z24" s="13">
        <f t="shared" si="150"/>
        <v>92</v>
      </c>
      <c r="AA24" s="13">
        <f t="shared" si="150"/>
        <v>126</v>
      </c>
      <c r="AB24" s="13">
        <f t="shared" si="150"/>
        <v>84</v>
      </c>
      <c r="AC24" s="13">
        <f t="shared" si="150"/>
        <v>482</v>
      </c>
      <c r="AD24" s="13">
        <f t="shared" si="150"/>
        <v>-381</v>
      </c>
      <c r="AE24" s="13">
        <f t="shared" si="150"/>
        <v>341</v>
      </c>
      <c r="AF24" s="13">
        <f t="shared" si="150"/>
        <v>572</v>
      </c>
      <c r="AG24" s="13">
        <f t="shared" si="150"/>
        <v>483</v>
      </c>
      <c r="AH24" s="13">
        <f t="shared" si="150"/>
        <v>-1722</v>
      </c>
      <c r="AI24" s="13">
        <f t="shared" si="150"/>
        <v>1484</v>
      </c>
      <c r="AJ24" s="13">
        <f t="shared" si="150"/>
        <v>-375</v>
      </c>
      <c r="AK24" s="13">
        <f t="shared" si="150"/>
        <v>-130</v>
      </c>
      <c r="AL24" s="13">
        <f t="shared" si="150"/>
        <v>2547</v>
      </c>
      <c r="AM24" s="13">
        <f t="shared" si="150"/>
        <v>-1238</v>
      </c>
      <c r="AN24" s="13">
        <f t="shared" si="150"/>
        <v>1227</v>
      </c>
      <c r="AO24" s="13">
        <f t="shared" si="150"/>
        <v>892</v>
      </c>
      <c r="AP24" s="13">
        <f t="shared" si="150"/>
        <v>-2427</v>
      </c>
      <c r="AQ24" s="13">
        <f t="shared" si="150"/>
        <v>4661</v>
      </c>
      <c r="AR24" s="13">
        <f t="shared" si="150"/>
        <v>-337</v>
      </c>
      <c r="AS24" s="13">
        <f t="shared" si="150"/>
        <v>409</v>
      </c>
      <c r="AT24" s="13">
        <f t="shared" si="150"/>
        <v>2505</v>
      </c>
      <c r="AU24" s="13">
        <f t="shared" si="150"/>
        <v>1680</v>
      </c>
      <c r="AV24" s="13">
        <f t="shared" si="150"/>
        <v>-1671</v>
      </c>
      <c r="AW24" s="13">
        <f t="shared" si="150"/>
        <v>-909</v>
      </c>
      <c r="AX24" s="13">
        <f t="shared" si="150"/>
        <v>-3158</v>
      </c>
      <c r="AY24" s="13">
        <f t="shared" si="150"/>
        <v>881</v>
      </c>
      <c r="AZ24" s="13">
        <f t="shared" si="150"/>
        <v>82</v>
      </c>
      <c r="BA24" s="13">
        <f t="shared" si="150"/>
        <v>-3035</v>
      </c>
      <c r="BB24" s="13">
        <f t="shared" si="150"/>
        <v>-1896</v>
      </c>
      <c r="BC24" s="13">
        <f t="shared" si="150"/>
        <v>-3414</v>
      </c>
      <c r="BD24" s="13">
        <f t="shared" si="150"/>
        <v>609</v>
      </c>
      <c r="BE24" s="13">
        <f t="shared" si="150"/>
        <v>1539</v>
      </c>
      <c r="BF24" s="13">
        <f t="shared" si="150"/>
        <v>1368</v>
      </c>
      <c r="BG24" s="13">
        <f t="shared" si="150"/>
        <v>2741</v>
      </c>
      <c r="BH24" s="13">
        <f t="shared" si="150"/>
        <v>-3756</v>
      </c>
      <c r="BI24" s="13">
        <f t="shared" si="150"/>
        <v>1907</v>
      </c>
      <c r="BJ24" s="13">
        <f t="shared" si="150"/>
        <v>-1944</v>
      </c>
      <c r="BK24" s="13">
        <f t="shared" si="150"/>
        <v>3287</v>
      </c>
      <c r="BL24" s="13">
        <f t="shared" si="150"/>
        <v>4185</v>
      </c>
      <c r="BM24" s="13">
        <f t="shared" si="150"/>
        <v>-3386</v>
      </c>
      <c r="BN24" s="13">
        <f t="shared" si="150"/>
        <v>-27541.222809209488</v>
      </c>
      <c r="BO24" s="13">
        <f t="shared" si="150"/>
        <v>-4028.7750692058689</v>
      </c>
      <c r="BP24" s="13">
        <f t="shared" ref="BP24:BQ24" si="151">BP23-BO23</f>
        <v>1774.8734925470853</v>
      </c>
      <c r="BQ24" s="13">
        <f t="shared" si="151"/>
        <v>-8146.4069151963486</v>
      </c>
      <c r="BR24" s="13">
        <f t="shared" ref="BR24" si="152">BR23-BQ23</f>
        <v>-12524.824151440895</v>
      </c>
      <c r="BS24" s="13">
        <f t="shared" ref="BS24" si="153">BS23-BR23</f>
        <v>-5880.446085042764</v>
      </c>
      <c r="BT24" s="13">
        <f t="shared" ref="BT24" si="154">BT23-BS23</f>
        <v>2138.5872422778775</v>
      </c>
      <c r="BU24" s="13">
        <f t="shared" ref="BU24" si="155">BU23-BT23</f>
        <v>-12357.982131659744</v>
      </c>
      <c r="BV24" s="13">
        <f t="shared" ref="BV24" si="156">BV23-BU23</f>
        <v>-9504.3100742668248</v>
      </c>
      <c r="BW24" s="13">
        <f t="shared" ref="BW24" si="157">BW23-BV23</f>
        <v>-7908.8170799334039</v>
      </c>
      <c r="BX24" s="13">
        <f t="shared" ref="BX24" si="158">BX23-BW23</f>
        <v>2463.394496676905</v>
      </c>
      <c r="BY24" s="13">
        <f t="shared" ref="BY24" si="159">BY23-BX23</f>
        <v>-17051.676957313277</v>
      </c>
      <c r="BZ24" s="13">
        <f t="shared" ref="BZ24" si="160">BZ23-BY23</f>
        <v>-4116.0093181209959</v>
      </c>
      <c r="CA24" s="13">
        <f t="shared" ref="CA24" si="161">CA23-BZ23</f>
        <v>-9988.1391118312604</v>
      </c>
      <c r="CB24" s="13">
        <f t="shared" ref="CB24" si="162">CB23-CA23</f>
        <v>2727.9048536143237</v>
      </c>
      <c r="CC24" s="13">
        <f t="shared" ref="CC24" si="163">CC23-CB23</f>
        <v>-21934.8000221158</v>
      </c>
      <c r="CD24" s="13">
        <f t="shared" ref="CD24" si="164">CD23-CC23</f>
        <v>3343.6171466291125</v>
      </c>
      <c r="CE24" s="13">
        <f t="shared" ref="CE24" si="165">CE23-CD23</f>
        <v>-11986.967309568339</v>
      </c>
      <c r="CF24" s="13">
        <f t="shared" ref="CF24" si="166">CF23-CE23</f>
        <v>2898.3934734939539</v>
      </c>
      <c r="CG24" s="13">
        <f t="shared" ref="CG24" si="167">CG23-CF23</f>
        <v>-26693.59509134636</v>
      </c>
      <c r="CH24" s="13">
        <f t="shared" ref="CH24" si="168">CH23-CG23</f>
        <v>14425.410722756234</v>
      </c>
      <c r="CI24" s="13">
        <f t="shared" ref="CI24" si="169">CI23-CH23</f>
        <v>-13628.052221935533</v>
      </c>
      <c r="CJ24" s="13">
        <f t="shared" ref="CJ24" si="170">CJ23-CI23</f>
        <v>2910.7254494448134</v>
      </c>
      <c r="CK24" s="13">
        <f t="shared" ref="CK24" si="171">CK23-CJ23</f>
        <v>-30686.015213573934</v>
      </c>
      <c r="CL24" s="13"/>
      <c r="CM24" s="118" t="s">
        <v>65</v>
      </c>
      <c r="CN24" s="118">
        <f>CN23-CM23</f>
        <v>-275</v>
      </c>
      <c r="CO24" s="118">
        <f t="shared" ref="CO24:DF24" si="172">CO23-CN23</f>
        <v>792</v>
      </c>
      <c r="CP24" s="118">
        <f t="shared" si="172"/>
        <v>-68</v>
      </c>
      <c r="CQ24" s="118">
        <f t="shared" si="172"/>
        <v>246</v>
      </c>
      <c r="CR24" s="118">
        <f t="shared" si="172"/>
        <v>526</v>
      </c>
      <c r="CS24" s="118">
        <f t="shared" si="172"/>
        <v>784</v>
      </c>
      <c r="CT24" s="118">
        <f t="shared" si="172"/>
        <v>1015</v>
      </c>
      <c r="CU24" s="118">
        <f t="shared" si="172"/>
        <v>-743</v>
      </c>
      <c r="CV24" s="118">
        <f t="shared" si="172"/>
        <v>3428</v>
      </c>
      <c r="CW24" s="118">
        <f t="shared" si="172"/>
        <v>2306</v>
      </c>
      <c r="CX24" s="118">
        <f t="shared" si="172"/>
        <v>1605</v>
      </c>
      <c r="CY24" s="118">
        <f>CY23-CX23</f>
        <v>-5230</v>
      </c>
      <c r="CZ24" s="118">
        <f t="shared" si="172"/>
        <v>-3162</v>
      </c>
      <c r="DA24" s="118">
        <f t="shared" si="172"/>
        <v>2260</v>
      </c>
      <c r="DB24" s="118">
        <f t="shared" si="172"/>
        <v>2142</v>
      </c>
      <c r="DC24" s="118">
        <f t="shared" si="172"/>
        <v>-37941.53130106462</v>
      </c>
      <c r="DD24" s="118">
        <f t="shared" si="172"/>
        <v>-28624.665125865526</v>
      </c>
      <c r="DE24" s="118">
        <f>DE23-DD23</f>
        <v>-32001.409614836601</v>
      </c>
      <c r="DF24" s="118">
        <f t="shared" si="172"/>
        <v>-33311.043598453733</v>
      </c>
      <c r="DG24" s="118">
        <f>DG23-DF23</f>
        <v>-32438.551780791633</v>
      </c>
      <c r="DH24" s="118">
        <f>DH23-DG23</f>
        <v>-26977.931263308419</v>
      </c>
    </row>
    <row r="26" spans="1:112" x14ac:dyDescent="0.25">
      <c r="A26" s="1" t="s">
        <v>138</v>
      </c>
    </row>
    <row r="27" spans="1:112" x14ac:dyDescent="0.25">
      <c r="A27" s="40">
        <v>90</v>
      </c>
    </row>
    <row r="28" spans="1:112" x14ac:dyDescent="0.25">
      <c r="A28" s="1" t="s">
        <v>186</v>
      </c>
      <c r="B28" s="302"/>
      <c r="C28" s="302"/>
      <c r="D28" s="302"/>
      <c r="E28" s="56">
        <f>(E11/E3)*$A$27</f>
        <v>45.939103660622649</v>
      </c>
      <c r="F28" s="216"/>
      <c r="G28" s="216"/>
      <c r="H28" s="216"/>
      <c r="I28" s="56">
        <f t="shared" ref="I28:AX28" si="173">(I11/I3)*$A$27</f>
        <v>43.527851458885941</v>
      </c>
      <c r="J28" s="56">
        <f t="shared" si="173"/>
        <v>41.009642654566079</v>
      </c>
      <c r="K28" s="56">
        <f t="shared" si="173"/>
        <v>43.94612924318379</v>
      </c>
      <c r="L28" s="56">
        <f t="shared" si="173"/>
        <v>45.280668838659786</v>
      </c>
      <c r="M28" s="56">
        <f t="shared" si="173"/>
        <v>40.826498422712937</v>
      </c>
      <c r="N28" s="56">
        <f t="shared" si="173"/>
        <v>40.679012345679013</v>
      </c>
      <c r="O28" s="56">
        <f t="shared" si="173"/>
        <v>38.472145615002759</v>
      </c>
      <c r="P28" s="56">
        <f t="shared" si="173"/>
        <v>38.928571428571431</v>
      </c>
      <c r="Q28" s="56">
        <f t="shared" si="173"/>
        <v>38.611218568665379</v>
      </c>
      <c r="R28" s="56">
        <f t="shared" si="173"/>
        <v>36.187050359712231</v>
      </c>
      <c r="S28" s="56">
        <f t="shared" si="173"/>
        <v>36.804123711340203</v>
      </c>
      <c r="T28" s="56">
        <f t="shared" si="173"/>
        <v>38.298470184202309</v>
      </c>
      <c r="U28" s="56">
        <f t="shared" si="173"/>
        <v>39.215788106985201</v>
      </c>
      <c r="V28" s="56">
        <f t="shared" si="173"/>
        <v>38.306519898391194</v>
      </c>
      <c r="W28" s="56">
        <f t="shared" si="173"/>
        <v>40.41316180108857</v>
      </c>
      <c r="X28" s="56">
        <f t="shared" si="173"/>
        <v>40.191068651410795</v>
      </c>
      <c r="Y28" s="56">
        <f t="shared" si="173"/>
        <v>39.429892141756547</v>
      </c>
      <c r="Z28" s="56">
        <f t="shared" si="173"/>
        <v>39.264214046822744</v>
      </c>
      <c r="AA28" s="56">
        <f t="shared" si="173"/>
        <v>39.168738346799252</v>
      </c>
      <c r="AB28" s="56">
        <f t="shared" si="173"/>
        <v>39.409499358151479</v>
      </c>
      <c r="AC28" s="56">
        <f t="shared" si="173"/>
        <v>40.795777046202744</v>
      </c>
      <c r="AD28" s="56">
        <f t="shared" si="173"/>
        <v>38.265687250996017</v>
      </c>
      <c r="AE28" s="56">
        <f t="shared" si="173"/>
        <v>37.627936916639847</v>
      </c>
      <c r="AF28" s="56">
        <f t="shared" si="173"/>
        <v>38.551510457010068</v>
      </c>
      <c r="AG28" s="56">
        <f t="shared" si="173"/>
        <v>40.462534690101755</v>
      </c>
      <c r="AH28" s="56">
        <f t="shared" si="173"/>
        <v>38.47150259067358</v>
      </c>
      <c r="AI28" s="56">
        <f t="shared" si="173"/>
        <v>38.024336784823518</v>
      </c>
      <c r="AJ28" s="56">
        <f t="shared" si="173"/>
        <v>39.718802360311798</v>
      </c>
      <c r="AK28" s="56">
        <f t="shared" si="173"/>
        <v>40.370698829372117</v>
      </c>
      <c r="AL28" s="56">
        <f t="shared" si="173"/>
        <v>38.651588512303505</v>
      </c>
      <c r="AM28" s="56">
        <f t="shared" si="173"/>
        <v>40.044416807319891</v>
      </c>
      <c r="AN28" s="56">
        <f t="shared" si="173"/>
        <v>39.121346023113524</v>
      </c>
      <c r="AO28" s="56">
        <f t="shared" si="173"/>
        <v>40.632767289630962</v>
      </c>
      <c r="AP28" s="56">
        <f t="shared" si="173"/>
        <v>36.985397756103062</v>
      </c>
      <c r="AQ28" s="56">
        <f t="shared" si="173"/>
        <v>36.039492695456737</v>
      </c>
      <c r="AR28" s="56">
        <f t="shared" si="173"/>
        <v>33.635770843036795</v>
      </c>
      <c r="AS28" s="56">
        <f t="shared" si="173"/>
        <v>36.340481618694788</v>
      </c>
      <c r="AT28" s="56">
        <f t="shared" si="173"/>
        <v>35.338351610561311</v>
      </c>
      <c r="AU28" s="56">
        <f t="shared" si="173"/>
        <v>36.207999449736903</v>
      </c>
      <c r="AV28" s="56">
        <f t="shared" si="173"/>
        <v>37.501551189245092</v>
      </c>
      <c r="AW28" s="56">
        <f t="shared" si="173"/>
        <v>37.525170027620206</v>
      </c>
      <c r="AX28" s="56">
        <f t="shared" si="173"/>
        <v>36.73140318188333</v>
      </c>
      <c r="AY28" s="56">
        <f t="shared" ref="AY28:BA28" si="174">(AY11/AY3)*$A$27</f>
        <v>35.988134064256471</v>
      </c>
      <c r="AZ28" s="56">
        <f t="shared" si="174"/>
        <v>36.459190300930942</v>
      </c>
      <c r="BA28" s="56">
        <f t="shared" si="174"/>
        <v>37.678843463391885</v>
      </c>
      <c r="BB28" s="56">
        <f t="shared" ref="BB28:BC28" si="175">(BB11/BB3)*$A$27</f>
        <v>34.699249432710765</v>
      </c>
      <c r="BC28" s="56">
        <f t="shared" si="175"/>
        <v>35.188287133972935</v>
      </c>
      <c r="BD28" s="56">
        <f t="shared" ref="BD28:BE28" si="176">(BD11/BD3)*$A$27</f>
        <v>34.117026884554562</v>
      </c>
      <c r="BE28" s="56">
        <f t="shared" si="176"/>
        <v>36.279574181645927</v>
      </c>
      <c r="BF28" s="56">
        <f t="shared" ref="BF28:BG28" si="177">(BF11/BF3)*$A$27</f>
        <v>33.155945686462765</v>
      </c>
      <c r="BG28" s="56">
        <f t="shared" si="177"/>
        <v>33.412249494509993</v>
      </c>
      <c r="BH28" s="56">
        <f t="shared" ref="BH28:BI28" si="178">(BH11/BH3)*$A$27</f>
        <v>32.595038064500237</v>
      </c>
      <c r="BI28" s="56">
        <f t="shared" si="178"/>
        <v>31.61020977575695</v>
      </c>
      <c r="BJ28" s="56">
        <f t="shared" ref="BJ28:BK28" si="179">(BJ11/BJ3)*$A$27</f>
        <v>30.870633832774026</v>
      </c>
      <c r="BK28" s="56">
        <f t="shared" si="179"/>
        <v>31.368170721441196</v>
      </c>
      <c r="BL28" s="56">
        <f t="shared" ref="BL28:BM28" si="180">(BL11/BL3)*$A$27</f>
        <v>30.379961750126849</v>
      </c>
      <c r="BM28" s="56">
        <f t="shared" si="180"/>
        <v>29.706476549847231</v>
      </c>
      <c r="BN28" s="58">
        <f t="shared" ref="BN28:BU28" si="181">BM28-1</f>
        <v>28.706476549847231</v>
      </c>
      <c r="BO28" s="58">
        <f t="shared" si="181"/>
        <v>27.706476549847231</v>
      </c>
      <c r="BP28" s="58">
        <f t="shared" si="181"/>
        <v>26.706476549847231</v>
      </c>
      <c r="BQ28" s="58">
        <f t="shared" si="181"/>
        <v>25.706476549847231</v>
      </c>
      <c r="BR28" s="58">
        <f t="shared" si="181"/>
        <v>24.706476549847231</v>
      </c>
      <c r="BS28" s="58">
        <f t="shared" si="181"/>
        <v>23.706476549847231</v>
      </c>
      <c r="BT28" s="58">
        <f t="shared" si="181"/>
        <v>22.706476549847231</v>
      </c>
      <c r="BU28" s="58">
        <f t="shared" si="181"/>
        <v>21.706476549847231</v>
      </c>
      <c r="BV28" s="58">
        <f t="shared" ref="BV28" si="182">BU28-1</f>
        <v>20.706476549847231</v>
      </c>
      <c r="BW28" s="58">
        <f t="shared" ref="BW28" si="183">BV28-1</f>
        <v>19.706476549847231</v>
      </c>
      <c r="BX28" s="58">
        <f t="shared" ref="BX28" si="184">BW28-1</f>
        <v>18.706476549847231</v>
      </c>
      <c r="BY28" s="58">
        <f t="shared" ref="BY28" si="185">BX28-1</f>
        <v>17.706476549847231</v>
      </c>
      <c r="BZ28" s="58">
        <f t="shared" ref="BZ28" si="186">BY28-1</f>
        <v>16.706476549847231</v>
      </c>
      <c r="CA28" s="58">
        <f t="shared" ref="CA28" si="187">BZ28-1</f>
        <v>15.706476549847231</v>
      </c>
      <c r="CB28" s="58">
        <f t="shared" ref="CB28" si="188">CA28-1</f>
        <v>14.706476549847231</v>
      </c>
      <c r="CC28" s="58">
        <f t="shared" ref="CC28" si="189">CB28-1</f>
        <v>13.706476549847231</v>
      </c>
      <c r="CD28" s="58">
        <f t="shared" ref="CD28" si="190">CC28-1</f>
        <v>12.706476549847231</v>
      </c>
      <c r="CE28" s="58">
        <f t="shared" ref="CE28" si="191">CD28-1</f>
        <v>11.706476549847231</v>
      </c>
      <c r="CF28" s="58">
        <f t="shared" ref="CF28" si="192">CE28-1</f>
        <v>10.706476549847231</v>
      </c>
      <c r="CG28" s="58">
        <f t="shared" ref="CG28" si="193">CF28-1</f>
        <v>9.7064765498472312</v>
      </c>
      <c r="CH28" s="58">
        <f t="shared" ref="CH28" si="194">CG28-1</f>
        <v>8.7064765498472312</v>
      </c>
      <c r="CI28" s="58">
        <f t="shared" ref="CI28" si="195">CH28-1</f>
        <v>7.7064765498472312</v>
      </c>
      <c r="CJ28" s="58">
        <f t="shared" ref="CJ28" si="196">CI28-1</f>
        <v>6.7064765498472312</v>
      </c>
      <c r="CK28" s="58">
        <f t="shared" ref="CK28" si="197">CJ28-1</f>
        <v>5.7064765498472312</v>
      </c>
      <c r="CL28" s="58"/>
    </row>
    <row r="29" spans="1:112" x14ac:dyDescent="0.25">
      <c r="A29" s="1" t="s">
        <v>187</v>
      </c>
      <c r="B29" s="302"/>
      <c r="C29" s="302"/>
      <c r="D29" s="302"/>
      <c r="E29" s="216"/>
      <c r="F29" s="216"/>
      <c r="G29" s="216"/>
      <c r="H29" s="216"/>
      <c r="I29" s="52">
        <f t="shared" ref="I29:AX29" si="198">I12/I3</f>
        <v>0.13174182139699381</v>
      </c>
      <c r="J29" s="52">
        <f t="shared" si="198"/>
        <v>0.28549820381924751</v>
      </c>
      <c r="K29" s="52">
        <f t="shared" si="198"/>
        <v>1.0145963325848468</v>
      </c>
      <c r="L29" s="52">
        <f t="shared" si="198"/>
        <v>0.94919057338082968</v>
      </c>
      <c r="M29" s="52">
        <f t="shared" si="198"/>
        <v>0.58170347003154577</v>
      </c>
      <c r="N29" s="52">
        <f t="shared" si="198"/>
        <v>0.62482853223593959</v>
      </c>
      <c r="O29" s="52">
        <f t="shared" si="198"/>
        <v>0.21731936017650302</v>
      </c>
      <c r="P29" s="52">
        <f t="shared" si="198"/>
        <v>0.17311507936507936</v>
      </c>
      <c r="Q29" s="52">
        <f t="shared" si="198"/>
        <v>0.19806576402321083</v>
      </c>
      <c r="R29" s="52">
        <f t="shared" si="198"/>
        <v>0.10911270983213429</v>
      </c>
      <c r="S29" s="52">
        <f t="shared" si="198"/>
        <v>8.4879725085910657E-2</v>
      </c>
      <c r="T29" s="52">
        <f t="shared" si="198"/>
        <v>9.9594130502653769E-2</v>
      </c>
      <c r="U29" s="52">
        <f t="shared" si="198"/>
        <v>0.13321215268761361</v>
      </c>
      <c r="V29" s="52">
        <f t="shared" si="198"/>
        <v>0.17809765735252611</v>
      </c>
      <c r="W29" s="52">
        <f t="shared" si="198"/>
        <v>0.16180108857001485</v>
      </c>
      <c r="X29" s="52">
        <f t="shared" si="198"/>
        <v>0.15529882248389246</v>
      </c>
      <c r="Y29" s="52">
        <f t="shared" si="198"/>
        <v>0.1128231467214518</v>
      </c>
      <c r="Z29" s="52">
        <f t="shared" si="198"/>
        <v>0.15681902638424378</v>
      </c>
      <c r="AA29" s="52">
        <f t="shared" si="198"/>
        <v>0.14185829707893102</v>
      </c>
      <c r="AB29" s="52">
        <f t="shared" si="198"/>
        <v>0.15989159891598917</v>
      </c>
      <c r="AC29" s="52">
        <f t="shared" si="198"/>
        <v>0.10886593256896356</v>
      </c>
      <c r="AD29" s="52">
        <f t="shared" si="198"/>
        <v>0.15052290836653387</v>
      </c>
      <c r="AE29" s="52">
        <f t="shared" si="198"/>
        <v>0.15609913099452849</v>
      </c>
      <c r="AF29" s="52">
        <f t="shared" si="198"/>
        <v>0.14426800929512007</v>
      </c>
      <c r="AG29" s="52">
        <f t="shared" si="198"/>
        <v>7.8630897317298803E-2</v>
      </c>
      <c r="AH29" s="52">
        <f t="shared" si="198"/>
        <v>0.11206752465318402</v>
      </c>
      <c r="AI29" s="52">
        <f t="shared" si="198"/>
        <v>0.14617186909530647</v>
      </c>
      <c r="AJ29" s="52">
        <f t="shared" si="198"/>
        <v>0.13717491075981642</v>
      </c>
      <c r="AK29" s="52">
        <f t="shared" si="198"/>
        <v>0.10517914153955303</v>
      </c>
      <c r="AL29" s="52">
        <f t="shared" si="198"/>
        <v>0.10492803608144856</v>
      </c>
      <c r="AM29" s="52">
        <f t="shared" si="198"/>
        <v>0.10967990287524799</v>
      </c>
      <c r="AN29" s="52">
        <f t="shared" si="198"/>
        <v>0.12106276909132109</v>
      </c>
      <c r="AO29" s="52">
        <f t="shared" si="198"/>
        <v>8.7847452803339346E-2</v>
      </c>
      <c r="AP29" s="52">
        <f t="shared" si="198"/>
        <v>9.9847775835823424E-2</v>
      </c>
      <c r="AQ29" s="52">
        <f t="shared" si="198"/>
        <v>0.12880612190292717</v>
      </c>
      <c r="AR29" s="52">
        <f t="shared" si="198"/>
        <v>0.10037261294829995</v>
      </c>
      <c r="AS29" s="52">
        <f t="shared" si="198"/>
        <v>8.4817611855229416E-2</v>
      </c>
      <c r="AT29" s="52">
        <f t="shared" si="198"/>
        <v>0.10802032784379657</v>
      </c>
      <c r="AU29" s="52">
        <f t="shared" si="198"/>
        <v>0.16917151012828008</v>
      </c>
      <c r="AV29" s="52">
        <f t="shared" si="198"/>
        <v>0.18124784557049292</v>
      </c>
      <c r="AW29" s="52">
        <f t="shared" si="198"/>
        <v>0.13747735439992873</v>
      </c>
      <c r="AX29" s="52">
        <f t="shared" si="198"/>
        <v>0.14279059767808513</v>
      </c>
      <c r="AY29" s="52">
        <f t="shared" ref="AY29:BA29" si="199">AY12/AY3</f>
        <v>0.13784608979251961</v>
      </c>
      <c r="AZ29" s="52">
        <f t="shared" si="199"/>
        <v>0.1916720790935989</v>
      </c>
      <c r="BA29" s="52">
        <f t="shared" si="199"/>
        <v>0.16617441318203016</v>
      </c>
      <c r="BB29" s="52">
        <f t="shared" ref="BB29:BC29" si="200">BB12/BB3</f>
        <v>0.139640425903299</v>
      </c>
      <c r="BC29" s="52">
        <f t="shared" si="200"/>
        <v>0.11259726866464577</v>
      </c>
      <c r="BD29" s="52">
        <f t="shared" ref="BD29:BE29" si="201">BD12/BD3</f>
        <v>0.12625197680548234</v>
      </c>
      <c r="BE29" s="52">
        <f t="shared" si="201"/>
        <v>9.4562588816035506E-2</v>
      </c>
      <c r="BF29" s="52">
        <f t="shared" ref="BF29:BG29" si="202">BF12/BF3</f>
        <v>0.10368948018104512</v>
      </c>
      <c r="BG29" s="52">
        <f t="shared" si="202"/>
        <v>9.8436180287169509E-2</v>
      </c>
      <c r="BH29" s="52">
        <f t="shared" ref="BH29:BI29" si="203">BH12/BH3</f>
        <v>0.13469166522949569</v>
      </c>
      <c r="BI29" s="52">
        <f t="shared" si="203"/>
        <v>0.10821535599875995</v>
      </c>
      <c r="BJ29" s="52">
        <f t="shared" ref="BJ29:BK29" si="204">BJ12/BJ3</f>
        <v>0.12957886278772984</v>
      </c>
      <c r="BK29" s="52">
        <f t="shared" si="204"/>
        <v>0.21005556023234279</v>
      </c>
      <c r="BL29" s="52">
        <f t="shared" ref="BL29:BM29" si="205">BL12/BL3</f>
        <v>0.22194684048241678</v>
      </c>
      <c r="BM29" s="52">
        <f t="shared" si="205"/>
        <v>0.12290250947523083</v>
      </c>
      <c r="BN29" s="41">
        <v>0.1</v>
      </c>
      <c r="BO29" s="41">
        <v>0.1</v>
      </c>
      <c r="BP29" s="41">
        <v>0.1</v>
      </c>
      <c r="BQ29" s="41">
        <v>0.1</v>
      </c>
      <c r="BR29" s="41">
        <v>0.1</v>
      </c>
      <c r="BS29" s="41">
        <v>0.1</v>
      </c>
      <c r="BT29" s="41">
        <v>0.1</v>
      </c>
      <c r="BU29" s="41">
        <v>0.1</v>
      </c>
      <c r="BV29" s="41">
        <v>0.1</v>
      </c>
      <c r="BW29" s="41">
        <v>0.1</v>
      </c>
      <c r="BX29" s="41">
        <v>0.1</v>
      </c>
      <c r="BY29" s="41">
        <v>0.1</v>
      </c>
      <c r="BZ29" s="41">
        <v>0.1</v>
      </c>
      <c r="CA29" s="41">
        <v>0.1</v>
      </c>
      <c r="CB29" s="41">
        <v>0.1</v>
      </c>
      <c r="CC29" s="41">
        <v>0.1</v>
      </c>
      <c r="CD29" s="41">
        <v>0.1</v>
      </c>
      <c r="CE29" s="41">
        <v>0.1</v>
      </c>
      <c r="CF29" s="41">
        <v>0.1</v>
      </c>
      <c r="CG29" s="41">
        <v>0.1</v>
      </c>
      <c r="CH29" s="41">
        <v>0.1</v>
      </c>
      <c r="CI29" s="41">
        <v>0.1</v>
      </c>
      <c r="CJ29" s="41">
        <v>0.1</v>
      </c>
      <c r="CK29" s="41">
        <v>0.1</v>
      </c>
      <c r="CL29" s="41"/>
    </row>
    <row r="30" spans="1:112" x14ac:dyDescent="0.25">
      <c r="A30" s="1" t="s">
        <v>188</v>
      </c>
      <c r="B30" s="302"/>
      <c r="C30" s="302"/>
      <c r="D30" s="302"/>
      <c r="E30" s="56">
        <f>(E16/E5)*$A$27</f>
        <v>17.376830892143811</v>
      </c>
      <c r="F30" s="216"/>
      <c r="G30" s="216"/>
      <c r="H30" s="216"/>
      <c r="I30" s="56">
        <f t="shared" ref="I30:AX30" si="206">(I16/I5)*$A$27</f>
        <v>22.955465587044536</v>
      </c>
      <c r="J30" s="56">
        <f t="shared" si="206"/>
        <v>41.91335740072202</v>
      </c>
      <c r="K30" s="56">
        <f t="shared" si="206"/>
        <v>10.544959128065395</v>
      </c>
      <c r="L30" s="56">
        <f t="shared" si="206"/>
        <v>16.490683229813666</v>
      </c>
      <c r="M30" s="56">
        <f t="shared" si="206"/>
        <v>14.69849246231156</v>
      </c>
      <c r="N30" s="56">
        <f t="shared" si="206"/>
        <v>16.343825665859566</v>
      </c>
      <c r="O30" s="56">
        <f t="shared" si="206"/>
        <v>10.645161290322582</v>
      </c>
      <c r="P30" s="56">
        <f t="shared" si="206"/>
        <v>6.390532544378698</v>
      </c>
      <c r="Q30" s="56">
        <f t="shared" si="206"/>
        <v>15.947046843177191</v>
      </c>
      <c r="R30" s="56">
        <f t="shared" si="206"/>
        <v>16.558441558441558</v>
      </c>
      <c r="S30" s="56">
        <f t="shared" si="206"/>
        <v>27.780126849894291</v>
      </c>
      <c r="T30" s="56">
        <f t="shared" si="206"/>
        <v>19.115044247787612</v>
      </c>
      <c r="U30" s="56">
        <f t="shared" si="206"/>
        <v>24.257274119448699</v>
      </c>
      <c r="V30" s="56">
        <f t="shared" si="206"/>
        <v>17.752293577981654</v>
      </c>
      <c r="W30" s="56">
        <f t="shared" si="206"/>
        <v>18.727544910179642</v>
      </c>
      <c r="X30" s="56">
        <f t="shared" si="206"/>
        <v>18.625</v>
      </c>
      <c r="Y30" s="56">
        <f t="shared" si="206"/>
        <v>21.407766990291261</v>
      </c>
      <c r="Z30" s="56">
        <f t="shared" si="206"/>
        <v>16.002386634844868</v>
      </c>
      <c r="AA30" s="56">
        <f t="shared" si="206"/>
        <v>12.758996728462378</v>
      </c>
      <c r="AB30" s="56">
        <f t="shared" si="206"/>
        <v>23.70820668693009</v>
      </c>
      <c r="AC30" s="56">
        <f t="shared" si="206"/>
        <v>25.959885386819483</v>
      </c>
      <c r="AD30" s="56">
        <f t="shared" si="206"/>
        <v>13.201035375323555</v>
      </c>
      <c r="AE30" s="56">
        <f t="shared" si="206"/>
        <v>23.500404203718674</v>
      </c>
      <c r="AF30" s="56">
        <f t="shared" si="206"/>
        <v>23.805248618784532</v>
      </c>
      <c r="AG30" s="56">
        <f t="shared" si="206"/>
        <v>21.229050279329609</v>
      </c>
      <c r="AH30" s="56">
        <f t="shared" si="206"/>
        <v>27.69590036325895</v>
      </c>
      <c r="AI30" s="56">
        <f t="shared" si="206"/>
        <v>17.032520325203254</v>
      </c>
      <c r="AJ30" s="56">
        <f t="shared" si="206"/>
        <v>21.960297766749381</v>
      </c>
      <c r="AK30" s="56">
        <f t="shared" si="206"/>
        <v>26.394849785407729</v>
      </c>
      <c r="AL30" s="56">
        <f t="shared" si="206"/>
        <v>19.303977272727273</v>
      </c>
      <c r="AM30" s="56">
        <f t="shared" si="206"/>
        <v>17.825824009676442</v>
      </c>
      <c r="AN30" s="56">
        <f t="shared" si="206"/>
        <v>24.532488114104599</v>
      </c>
      <c r="AO30" s="56">
        <f t="shared" si="206"/>
        <v>35.128865979381445</v>
      </c>
      <c r="AP30" s="56">
        <f t="shared" si="206"/>
        <v>21.569817866435386</v>
      </c>
      <c r="AQ30" s="56">
        <f t="shared" si="206"/>
        <v>21.624445024810658</v>
      </c>
      <c r="AR30" s="56">
        <f t="shared" si="206"/>
        <v>23.733905579399142</v>
      </c>
      <c r="AS30" s="56">
        <f t="shared" si="206"/>
        <v>22.99232245681382</v>
      </c>
      <c r="AT30" s="56">
        <f t="shared" si="206"/>
        <v>15.400506723835511</v>
      </c>
      <c r="AU30" s="56">
        <f t="shared" si="206"/>
        <v>16.219670309316538</v>
      </c>
      <c r="AV30" s="56">
        <f t="shared" si="206"/>
        <v>34.231502339282621</v>
      </c>
      <c r="AW30" s="56">
        <f t="shared" si="206"/>
        <v>57.8875236294896</v>
      </c>
      <c r="AX30" s="56">
        <f t="shared" si="206"/>
        <v>48.649458784346379</v>
      </c>
      <c r="AY30" s="56">
        <f t="shared" ref="AY30:BA30" si="207">(AY16/AY5)*$A$27</f>
        <v>69.476117103235737</v>
      </c>
      <c r="AZ30" s="56">
        <f t="shared" si="207"/>
        <v>60.949965010496854</v>
      </c>
      <c r="BA30" s="56">
        <f t="shared" si="207"/>
        <v>53.874760076775431</v>
      </c>
      <c r="BB30" s="56">
        <f t="shared" ref="BB30:BC30" si="208">(BB16/BB5)*$A$27</f>
        <v>54.106090373280942</v>
      </c>
      <c r="BC30" s="56">
        <f t="shared" si="208"/>
        <v>46.824222035323807</v>
      </c>
      <c r="BD30" s="56">
        <f t="shared" ref="BD30:BE30" si="209">(BD16/BD5)*$A$27</f>
        <v>63.362318840579711</v>
      </c>
      <c r="BE30" s="56">
        <f t="shared" si="209"/>
        <v>56.713450292397667</v>
      </c>
      <c r="BF30" s="56">
        <f t="shared" ref="BF30:BG30" si="210">(BF16/BF5)*$A$27</f>
        <v>51.30271084337349</v>
      </c>
      <c r="BG30" s="56">
        <f t="shared" si="210"/>
        <v>39.076354679802954</v>
      </c>
      <c r="BH30" s="56">
        <f t="shared" ref="BH30:BI30" si="211">(BH16/BH5)*$A$27</f>
        <v>93.429152542372876</v>
      </c>
      <c r="BI30" s="56">
        <f t="shared" si="211"/>
        <v>78.270166308405933</v>
      </c>
      <c r="BJ30" s="56">
        <f t="shared" ref="BJ30:BK30" si="212">(BJ16/BJ5)*$A$27</f>
        <v>101.17274167987323</v>
      </c>
      <c r="BK30" s="56">
        <f t="shared" si="212"/>
        <v>108.86703568484278</v>
      </c>
      <c r="BL30" s="56">
        <f t="shared" ref="BL30:BM30" si="213">(BL16/BL5)*$A$27</f>
        <v>76.235064088637841</v>
      </c>
      <c r="BM30" s="56">
        <f t="shared" si="213"/>
        <v>73.403026134800541</v>
      </c>
      <c r="BN30" s="58">
        <f t="shared" ref="BN30:BQ30" si="214">BJ30</f>
        <v>101.17274167987323</v>
      </c>
      <c r="BO30" s="58">
        <f t="shared" si="214"/>
        <v>108.86703568484278</v>
      </c>
      <c r="BP30" s="58">
        <f t="shared" si="214"/>
        <v>76.235064088637841</v>
      </c>
      <c r="BQ30" s="58">
        <f t="shared" si="214"/>
        <v>73.403026134800541</v>
      </c>
      <c r="BR30" s="58">
        <f t="shared" ref="BR30:BR31" si="215">BN30</f>
        <v>101.17274167987323</v>
      </c>
      <c r="BS30" s="58">
        <f t="shared" ref="BS30:BS31" si="216">BO30</f>
        <v>108.86703568484278</v>
      </c>
      <c r="BT30" s="58">
        <f t="shared" ref="BT30:BT31" si="217">BP30</f>
        <v>76.235064088637841</v>
      </c>
      <c r="BU30" s="58">
        <f t="shared" ref="BU30:BU31" si="218">BQ30</f>
        <v>73.403026134800541</v>
      </c>
      <c r="BV30" s="58">
        <f t="shared" ref="BV30:BV31" si="219">BR30</f>
        <v>101.17274167987323</v>
      </c>
      <c r="BW30" s="58">
        <f t="shared" ref="BW30:BW31" si="220">BS30</f>
        <v>108.86703568484278</v>
      </c>
      <c r="BX30" s="58">
        <f t="shared" ref="BX30:BX31" si="221">BT30</f>
        <v>76.235064088637841</v>
      </c>
      <c r="BY30" s="58">
        <f t="shared" ref="BY30:BY31" si="222">BU30</f>
        <v>73.403026134800541</v>
      </c>
      <c r="BZ30" s="58">
        <f t="shared" ref="BZ30:BZ31" si="223">BV30</f>
        <v>101.17274167987323</v>
      </c>
      <c r="CA30" s="58">
        <f t="shared" ref="CA30:CA31" si="224">BW30</f>
        <v>108.86703568484278</v>
      </c>
      <c r="CB30" s="58">
        <f t="shared" ref="CB30:CB31" si="225">BX30</f>
        <v>76.235064088637841</v>
      </c>
      <c r="CC30" s="58">
        <f t="shared" ref="CC30:CC31" si="226">BY30</f>
        <v>73.403026134800541</v>
      </c>
      <c r="CD30" s="58">
        <f t="shared" ref="CD30:CD31" si="227">BZ30</f>
        <v>101.17274167987323</v>
      </c>
      <c r="CE30" s="58">
        <f t="shared" ref="CE30:CE31" si="228">CA30</f>
        <v>108.86703568484278</v>
      </c>
      <c r="CF30" s="58">
        <f t="shared" ref="CF30:CF31" si="229">CB30</f>
        <v>76.235064088637841</v>
      </c>
      <c r="CG30" s="58">
        <f t="shared" ref="CG30:CG31" si="230">CC30</f>
        <v>73.403026134800541</v>
      </c>
      <c r="CH30" s="58">
        <f t="shared" ref="CH30:CH31" si="231">CD30</f>
        <v>101.17274167987323</v>
      </c>
      <c r="CI30" s="58">
        <f t="shared" ref="CI30:CI31" si="232">CE30</f>
        <v>108.86703568484278</v>
      </c>
      <c r="CJ30" s="58">
        <f t="shared" ref="CJ30:CJ31" si="233">CF30</f>
        <v>76.235064088637841</v>
      </c>
      <c r="CK30" s="58">
        <f t="shared" ref="CK30:CK31" si="234">CG30</f>
        <v>73.403026134800541</v>
      </c>
      <c r="CL30" s="58"/>
    </row>
    <row r="31" spans="1:112" x14ac:dyDescent="0.25">
      <c r="A31" s="141" t="s">
        <v>308</v>
      </c>
      <c r="B31" s="302"/>
      <c r="C31" s="216"/>
      <c r="D31" s="216"/>
      <c r="E31" s="79">
        <f>E17/E4</f>
        <v>0.98684210526315785</v>
      </c>
      <c r="F31" s="216"/>
      <c r="G31" s="216"/>
      <c r="H31" s="216"/>
      <c r="I31" s="79">
        <f t="shared" ref="I31:AX31" si="235">I17/I4</f>
        <v>0.90957446808510634</v>
      </c>
      <c r="J31" s="79">
        <f t="shared" si="235"/>
        <v>0.9580193756727664</v>
      </c>
      <c r="K31" s="79">
        <f t="shared" si="235"/>
        <v>0.796875</v>
      </c>
      <c r="L31" s="79">
        <f t="shared" si="235"/>
        <v>0.88068181818181823</v>
      </c>
      <c r="M31" s="79">
        <f t="shared" si="235"/>
        <v>0.66015625</v>
      </c>
      <c r="N31" s="79">
        <f t="shared" si="235"/>
        <v>0.892018779342723</v>
      </c>
      <c r="O31" s="79">
        <f t="shared" si="235"/>
        <v>0.80373831775700932</v>
      </c>
      <c r="P31" s="79">
        <f t="shared" si="235"/>
        <v>0.7844036697247706</v>
      </c>
      <c r="Q31" s="79">
        <f t="shared" si="235"/>
        <v>0.75103734439834025</v>
      </c>
      <c r="R31" s="79">
        <f t="shared" si="235"/>
        <v>0.7932489451476793</v>
      </c>
      <c r="S31" s="79">
        <f t="shared" si="235"/>
        <v>0.75213675213675213</v>
      </c>
      <c r="T31" s="79">
        <f t="shared" si="235"/>
        <v>0.84552845528455289</v>
      </c>
      <c r="U31" s="79">
        <f t="shared" si="235"/>
        <v>0.78599221789883267</v>
      </c>
      <c r="V31" s="79">
        <f t="shared" si="235"/>
        <v>0.83628318584070793</v>
      </c>
      <c r="W31" s="79">
        <f t="shared" si="235"/>
        <v>0.84651162790697676</v>
      </c>
      <c r="X31" s="79">
        <f t="shared" si="235"/>
        <v>1.193069306930693</v>
      </c>
      <c r="Y31" s="79">
        <f t="shared" si="235"/>
        <v>1.0637254901960784</v>
      </c>
      <c r="Z31" s="79">
        <f t="shared" si="235"/>
        <v>1.1933701657458564</v>
      </c>
      <c r="AA31" s="79">
        <f t="shared" si="235"/>
        <v>1.1776649746192893</v>
      </c>
      <c r="AB31" s="79">
        <f t="shared" si="235"/>
        <v>1.2256410256410257</v>
      </c>
      <c r="AC31" s="79">
        <f t="shared" si="235"/>
        <v>1.5555555555555556</v>
      </c>
      <c r="AD31" s="79">
        <f t="shared" si="235"/>
        <v>1.5885714285714285</v>
      </c>
      <c r="AE31" s="79">
        <f t="shared" si="235"/>
        <v>1.7707006369426752</v>
      </c>
      <c r="AF31" s="79">
        <f t="shared" si="235"/>
        <v>1.6881720430107527</v>
      </c>
      <c r="AG31" s="79">
        <f t="shared" si="235"/>
        <v>2.0207253886010363</v>
      </c>
      <c r="AH31" s="79">
        <f t="shared" si="235"/>
        <v>2.3157894736842106</v>
      </c>
      <c r="AI31" s="79">
        <f t="shared" si="235"/>
        <v>2.2797927461139897</v>
      </c>
      <c r="AJ31" s="79">
        <f t="shared" si="235"/>
        <v>2.6702127659574466</v>
      </c>
      <c r="AK31" s="79">
        <f t="shared" si="235"/>
        <v>1.9744525547445255</v>
      </c>
      <c r="AL31" s="79">
        <f t="shared" si="235"/>
        <v>3.2545454545454544</v>
      </c>
      <c r="AM31" s="79">
        <f t="shared" si="235"/>
        <v>2.1374045801526718</v>
      </c>
      <c r="AN31" s="79">
        <f t="shared" si="235"/>
        <v>2.1933085501858738</v>
      </c>
      <c r="AO31" s="79">
        <f t="shared" si="235"/>
        <v>2.5606936416184971</v>
      </c>
      <c r="AP31" s="79">
        <f t="shared" si="235"/>
        <v>2.3973063973063975</v>
      </c>
      <c r="AQ31" s="79">
        <f t="shared" si="235"/>
        <v>1.9918032786885247</v>
      </c>
      <c r="AR31" s="79">
        <f t="shared" si="235"/>
        <v>3.2128514056224899</v>
      </c>
      <c r="AS31" s="79">
        <f>AS17/AS4</f>
        <v>6.5059523809523814</v>
      </c>
      <c r="AT31" s="79">
        <f t="shared" si="235"/>
        <v>5.0808080808080804</v>
      </c>
      <c r="AU31" s="79">
        <f t="shared" si="235"/>
        <v>4.942708333333333</v>
      </c>
      <c r="AV31" s="79">
        <f t="shared" si="235"/>
        <v>5.1647727272727275</v>
      </c>
      <c r="AW31" s="79">
        <f t="shared" si="235"/>
        <v>6.7870967741935484</v>
      </c>
      <c r="AX31" s="79">
        <f t="shared" si="235"/>
        <v>4.3488372093023253</v>
      </c>
      <c r="AY31" s="79">
        <f t="shared" ref="AY31:BA31" si="236">AY17/AY4</f>
        <v>4.5045871559633026</v>
      </c>
      <c r="AZ31" s="79">
        <f t="shared" si="236"/>
        <v>5.078125</v>
      </c>
      <c r="BA31" s="79">
        <f t="shared" si="236"/>
        <v>6.0706521739130439</v>
      </c>
      <c r="BB31" s="79">
        <f t="shared" ref="BB31:BC31" si="237">BB17/BB4</f>
        <v>4.3170731707317076</v>
      </c>
      <c r="BC31" s="79">
        <f t="shared" si="237"/>
        <v>3.431111111111111</v>
      </c>
      <c r="BD31" s="79">
        <f t="shared" ref="BD31:BE31" si="238">BD17/BD4</f>
        <v>2.6279863481228669</v>
      </c>
      <c r="BE31" s="79">
        <f t="shared" si="238"/>
        <v>2.5838323353293413</v>
      </c>
      <c r="BF31" s="79">
        <f t="shared" ref="BF31:BG31" si="239">BF17/BF4</f>
        <v>0</v>
      </c>
      <c r="BG31" s="79">
        <f t="shared" si="239"/>
        <v>0</v>
      </c>
      <c r="BH31" s="79">
        <f t="shared" ref="BH31:BI31" si="240">BH17/BH4</f>
        <v>0</v>
      </c>
      <c r="BI31" s="79">
        <f t="shared" si="240"/>
        <v>0</v>
      </c>
      <c r="BJ31" s="79">
        <f t="shared" ref="BJ31:BK31" si="241">BJ17/BJ4</f>
        <v>0</v>
      </c>
      <c r="BK31" s="79">
        <f t="shared" si="241"/>
        <v>0</v>
      </c>
      <c r="BL31" s="79">
        <f t="shared" ref="BL31:BM31" si="242">BL17/BL4</f>
        <v>0</v>
      </c>
      <c r="BM31" s="79">
        <f t="shared" si="242"/>
        <v>0</v>
      </c>
      <c r="BN31" s="59">
        <v>0</v>
      </c>
      <c r="BO31" s="59">
        <v>0</v>
      </c>
      <c r="BP31" s="59">
        <v>0</v>
      </c>
      <c r="BQ31" s="59">
        <v>0</v>
      </c>
      <c r="BR31" s="59">
        <f t="shared" si="215"/>
        <v>0</v>
      </c>
      <c r="BS31" s="59">
        <f t="shared" si="216"/>
        <v>0</v>
      </c>
      <c r="BT31" s="59">
        <f t="shared" si="217"/>
        <v>0</v>
      </c>
      <c r="BU31" s="59">
        <f t="shared" si="218"/>
        <v>0</v>
      </c>
      <c r="BV31" s="59">
        <f t="shared" si="219"/>
        <v>0</v>
      </c>
      <c r="BW31" s="59">
        <f t="shared" si="220"/>
        <v>0</v>
      </c>
      <c r="BX31" s="59">
        <f t="shared" si="221"/>
        <v>0</v>
      </c>
      <c r="BY31" s="59">
        <f t="shared" si="222"/>
        <v>0</v>
      </c>
      <c r="BZ31" s="59">
        <f t="shared" si="223"/>
        <v>0</v>
      </c>
      <c r="CA31" s="59">
        <f t="shared" si="224"/>
        <v>0</v>
      </c>
      <c r="CB31" s="59">
        <f t="shared" si="225"/>
        <v>0</v>
      </c>
      <c r="CC31" s="59">
        <f t="shared" si="226"/>
        <v>0</v>
      </c>
      <c r="CD31" s="59">
        <f t="shared" si="227"/>
        <v>0</v>
      </c>
      <c r="CE31" s="59">
        <f t="shared" si="228"/>
        <v>0</v>
      </c>
      <c r="CF31" s="59">
        <f t="shared" si="229"/>
        <v>0</v>
      </c>
      <c r="CG31" s="59">
        <f t="shared" si="230"/>
        <v>0</v>
      </c>
      <c r="CH31" s="59">
        <f t="shared" si="231"/>
        <v>0</v>
      </c>
      <c r="CI31" s="59">
        <f t="shared" si="232"/>
        <v>0</v>
      </c>
      <c r="CJ31" s="59">
        <f t="shared" si="233"/>
        <v>0</v>
      </c>
      <c r="CK31" s="59">
        <f t="shared" si="234"/>
        <v>0</v>
      </c>
      <c r="CL31" s="59"/>
    </row>
    <row r="32" spans="1:112" x14ac:dyDescent="0.25">
      <c r="A32" s="1" t="s">
        <v>189</v>
      </c>
      <c r="B32" s="302"/>
      <c r="C32" s="216"/>
      <c r="D32" s="216"/>
      <c r="E32" s="53">
        <f>E18/E5</f>
        <v>0.91211717709720375</v>
      </c>
      <c r="F32" s="216"/>
      <c r="G32" s="216"/>
      <c r="H32" s="216"/>
      <c r="I32" s="53">
        <f t="shared" ref="I32:AX32" si="243">I18/I5</f>
        <v>1.1983805668016194</v>
      </c>
      <c r="J32" s="53">
        <f t="shared" si="243"/>
        <v>1.2166064981949458</v>
      </c>
      <c r="K32" s="53">
        <f t="shared" si="243"/>
        <v>1.2016348773841963</v>
      </c>
      <c r="L32" s="53">
        <f t="shared" si="243"/>
        <v>1.2701863354037266</v>
      </c>
      <c r="M32" s="53">
        <f t="shared" si="243"/>
        <v>1.0628140703517588</v>
      </c>
      <c r="N32" s="53">
        <f t="shared" si="243"/>
        <v>1.0411622276029056</v>
      </c>
      <c r="O32" s="53">
        <f t="shared" si="243"/>
        <v>1.086021505376344</v>
      </c>
      <c r="P32" s="53">
        <f t="shared" si="243"/>
        <v>0.89349112426035504</v>
      </c>
      <c r="Q32" s="53">
        <f t="shared" si="243"/>
        <v>1.1303462321792261</v>
      </c>
      <c r="R32" s="53">
        <f t="shared" si="243"/>
        <v>1.1363636363636365</v>
      </c>
      <c r="S32" s="53">
        <f t="shared" si="243"/>
        <v>1.4080338266384778</v>
      </c>
      <c r="T32" s="53">
        <f t="shared" si="243"/>
        <v>1.2548672566371681</v>
      </c>
      <c r="U32" s="53">
        <f t="shared" si="243"/>
        <v>1.3261868300153139</v>
      </c>
      <c r="V32" s="53">
        <f t="shared" si="243"/>
        <v>1.9877675840978593</v>
      </c>
      <c r="W32" s="53">
        <f t="shared" si="243"/>
        <v>2.2035928143712575</v>
      </c>
      <c r="X32" s="53">
        <f t="shared" si="243"/>
        <v>1.8583333333333334</v>
      </c>
      <c r="Y32" s="53">
        <f t="shared" si="243"/>
        <v>1.758495145631068</v>
      </c>
      <c r="Z32" s="53">
        <f t="shared" si="243"/>
        <v>1.6551312649164678</v>
      </c>
      <c r="AA32" s="53">
        <f t="shared" si="243"/>
        <v>1.921483097055616</v>
      </c>
      <c r="AB32" s="53">
        <f t="shared" si="243"/>
        <v>2.0455927051671732</v>
      </c>
      <c r="AC32" s="53">
        <f t="shared" si="243"/>
        <v>2.1041069723018149</v>
      </c>
      <c r="AD32" s="53">
        <f t="shared" si="243"/>
        <v>2.0707506471095773</v>
      </c>
      <c r="AE32" s="53">
        <f t="shared" si="243"/>
        <v>2.1228779304769603</v>
      </c>
      <c r="AF32" s="53">
        <f t="shared" si="243"/>
        <v>1.7285911602209945</v>
      </c>
      <c r="AG32" s="53">
        <f t="shared" si="243"/>
        <v>1.7951582867783986</v>
      </c>
      <c r="AH32" s="53">
        <f t="shared" si="243"/>
        <v>2.0773222625843282</v>
      </c>
      <c r="AI32" s="53">
        <f t="shared" si="243"/>
        <v>1.6802168021680217</v>
      </c>
      <c r="AJ32" s="53">
        <f t="shared" si="243"/>
        <v>1.7597187758478081</v>
      </c>
      <c r="AK32" s="53">
        <f t="shared" si="243"/>
        <v>1.9703147353361945</v>
      </c>
      <c r="AL32" s="53">
        <f t="shared" si="243"/>
        <v>2.8338068181818183</v>
      </c>
      <c r="AM32" s="53">
        <f t="shared" si="243"/>
        <v>3.2893861505896584</v>
      </c>
      <c r="AN32" s="53">
        <f t="shared" si="243"/>
        <v>3.4475435816164817</v>
      </c>
      <c r="AO32" s="53">
        <f t="shared" si="243"/>
        <v>3.3605383734249714</v>
      </c>
      <c r="AP32" s="53">
        <f t="shared" si="243"/>
        <v>3.598149754264238</v>
      </c>
      <c r="AQ32" s="53">
        <f t="shared" si="243"/>
        <v>2.2188560981979628</v>
      </c>
      <c r="AR32" s="53">
        <f t="shared" si="243"/>
        <v>2.0705770147830234</v>
      </c>
      <c r="AS32" s="53">
        <f t="shared" si="243"/>
        <v>2.1404990403071018</v>
      </c>
      <c r="AT32" s="53">
        <f t="shared" si="243"/>
        <v>1.8341453907620346</v>
      </c>
      <c r="AU32" s="53">
        <f t="shared" si="243"/>
        <v>2.13187627338396</v>
      </c>
      <c r="AV32" s="53">
        <f t="shared" si="243"/>
        <v>2.2800207936232888</v>
      </c>
      <c r="AW32" s="53">
        <f t="shared" si="243"/>
        <v>2.254568367989918</v>
      </c>
      <c r="AX32" s="53">
        <f t="shared" si="243"/>
        <v>2.5355537052456287</v>
      </c>
      <c r="AY32" s="53">
        <f t="shared" ref="AY32:BA32" si="244">AY18/AY5</f>
        <v>2.9699537750385208</v>
      </c>
      <c r="AZ32" s="53">
        <f t="shared" si="244"/>
        <v>2.8054583624912528</v>
      </c>
      <c r="BA32" s="53">
        <f t="shared" si="244"/>
        <v>2.3454894433781188</v>
      </c>
      <c r="BB32" s="53">
        <f t="shared" ref="BB32:BC32" si="245">BB18/BB5</f>
        <v>3.1671578258022266</v>
      </c>
      <c r="BC32" s="53">
        <f t="shared" si="245"/>
        <v>4.1480235492010094</v>
      </c>
      <c r="BD32" s="53">
        <f t="shared" ref="BD32:BE32" si="246">BD18/BD5</f>
        <v>3.8533011272141708</v>
      </c>
      <c r="BE32" s="53">
        <f t="shared" si="246"/>
        <v>3.2001299545159196</v>
      </c>
      <c r="BF32" s="53">
        <f t="shared" ref="BF32:BG32" si="247">BF18/BF5</f>
        <v>3.4096385542168677</v>
      </c>
      <c r="BG32" s="53">
        <f t="shared" si="247"/>
        <v>2.9986316365626711</v>
      </c>
      <c r="BH32" s="53">
        <f t="shared" ref="BH32:BI32" si="248">BH18/BH5</f>
        <v>3.2078644067796609</v>
      </c>
      <c r="BI32" s="53">
        <f t="shared" si="248"/>
        <v>2.7115058264509559</v>
      </c>
      <c r="BJ32" s="53">
        <f t="shared" ref="BJ32:BK32" si="249">BJ18/BJ5</f>
        <v>3.0905969360802956</v>
      </c>
      <c r="BK32" s="53">
        <f t="shared" si="249"/>
        <v>2.9510069485337418</v>
      </c>
      <c r="BL32" s="53">
        <f t="shared" ref="BL32:BM32" si="250">BL18/BL5</f>
        <v>2.9379752335433413</v>
      </c>
      <c r="BM32" s="53">
        <f t="shared" si="250"/>
        <v>2.817881705639615</v>
      </c>
      <c r="BN32" s="59">
        <v>3.5</v>
      </c>
      <c r="BO32" s="59">
        <v>3.5</v>
      </c>
      <c r="BP32" s="59">
        <v>3.5</v>
      </c>
      <c r="BQ32" s="59">
        <v>3.5</v>
      </c>
      <c r="BR32" s="59">
        <v>3.5</v>
      </c>
      <c r="BS32" s="59">
        <v>3.5</v>
      </c>
      <c r="BT32" s="59">
        <v>3.5</v>
      </c>
      <c r="BU32" s="59">
        <v>3.5</v>
      </c>
      <c r="BV32" s="59">
        <v>3.5</v>
      </c>
      <c r="BW32" s="59">
        <v>3.5</v>
      </c>
      <c r="BX32" s="59">
        <v>3.5</v>
      </c>
      <c r="BY32" s="59">
        <v>3.5</v>
      </c>
      <c r="BZ32" s="59">
        <v>3.5</v>
      </c>
      <c r="CA32" s="59">
        <v>3.5</v>
      </c>
      <c r="CB32" s="59">
        <v>3.5</v>
      </c>
      <c r="CC32" s="59">
        <v>3.5</v>
      </c>
      <c r="CD32" s="59">
        <v>3.5</v>
      </c>
      <c r="CE32" s="59">
        <v>3.5</v>
      </c>
      <c r="CF32" s="59">
        <v>3.5</v>
      </c>
      <c r="CG32" s="59">
        <v>3.5</v>
      </c>
      <c r="CH32" s="59">
        <v>3.5</v>
      </c>
      <c r="CI32" s="59">
        <v>3.5</v>
      </c>
      <c r="CJ32" s="59">
        <v>3.5</v>
      </c>
      <c r="CK32" s="59">
        <v>3.5</v>
      </c>
      <c r="CL32" s="59"/>
    </row>
    <row r="33" spans="1:90" x14ac:dyDescent="0.25">
      <c r="A33" s="1" t="s">
        <v>190</v>
      </c>
      <c r="B33" s="302"/>
      <c r="C33" s="216"/>
      <c r="D33" s="216"/>
      <c r="E33" s="53">
        <f>E19/E3</f>
        <v>5.7475196715703045E-2</v>
      </c>
      <c r="F33" s="216"/>
      <c r="G33" s="216"/>
      <c r="H33" s="216"/>
      <c r="I33" s="53">
        <f t="shared" ref="I33:AX33" si="251">I19/I3</f>
        <v>7.9575596816976124E-2</v>
      </c>
      <c r="J33" s="53">
        <f t="shared" si="251"/>
        <v>8.7918321043675557E-2</v>
      </c>
      <c r="K33" s="53">
        <f t="shared" si="251"/>
        <v>7.180740072415652E-2</v>
      </c>
      <c r="L33" s="53">
        <f t="shared" si="251"/>
        <v>6.7346576575434497E-2</v>
      </c>
      <c r="M33" s="53">
        <f t="shared" si="251"/>
        <v>1.8927444794952682E-2</v>
      </c>
      <c r="N33" s="53">
        <f t="shared" si="251"/>
        <v>2.0576131687242798E-2</v>
      </c>
      <c r="O33" s="53">
        <f t="shared" si="251"/>
        <v>1.765030336458908E-2</v>
      </c>
      <c r="P33" s="53">
        <f t="shared" si="251"/>
        <v>1.7857142857142856E-2</v>
      </c>
      <c r="Q33" s="53">
        <f t="shared" si="251"/>
        <v>1.4700193423597678E-2</v>
      </c>
      <c r="R33" s="53">
        <f t="shared" si="251"/>
        <v>1.5187849720223821E-2</v>
      </c>
      <c r="S33" s="53">
        <f t="shared" si="251"/>
        <v>1.8213058419243987E-2</v>
      </c>
      <c r="T33" s="53">
        <f t="shared" si="251"/>
        <v>1.4985950671245708E-2</v>
      </c>
      <c r="U33" s="53">
        <f t="shared" si="251"/>
        <v>1.7138405608932743E-2</v>
      </c>
      <c r="V33" s="53">
        <f t="shared" si="251"/>
        <v>1.5523567598080722E-2</v>
      </c>
      <c r="W33" s="53">
        <f t="shared" si="251"/>
        <v>1.2122711528946067E-2</v>
      </c>
      <c r="X33" s="53">
        <f t="shared" si="251"/>
        <v>1.0442123972450567E-2</v>
      </c>
      <c r="Y33" s="53">
        <f t="shared" si="251"/>
        <v>9.5873994179078922E-3</v>
      </c>
      <c r="Z33" s="53">
        <f t="shared" si="251"/>
        <v>1.0219249349684132E-2</v>
      </c>
      <c r="AA33" s="53">
        <f t="shared" si="251"/>
        <v>1.2274704785581106E-2</v>
      </c>
      <c r="AB33" s="53">
        <f t="shared" si="251"/>
        <v>1.1125374411638854E-2</v>
      </c>
      <c r="AC33" s="53">
        <f t="shared" si="251"/>
        <v>1.0216823703030991E-2</v>
      </c>
      <c r="AD33" s="53">
        <f t="shared" si="251"/>
        <v>9.9601593625498006E-3</v>
      </c>
      <c r="AE33" s="53">
        <f t="shared" si="251"/>
        <v>9.4410470979508637E-3</v>
      </c>
      <c r="AF33" s="53">
        <f t="shared" si="251"/>
        <v>1.0166537567776917E-2</v>
      </c>
      <c r="AG33" s="53">
        <f t="shared" si="251"/>
        <v>7.5547332716620411E-3</v>
      </c>
      <c r="AH33" s="53">
        <f t="shared" si="251"/>
        <v>7.855590840715361E-3</v>
      </c>
      <c r="AI33" s="53">
        <f t="shared" si="251"/>
        <v>6.8777870153427555E-3</v>
      </c>
      <c r="AJ33" s="53">
        <f t="shared" si="251"/>
        <v>8.37764988708385E-3</v>
      </c>
      <c r="AK33" s="53">
        <f t="shared" si="251"/>
        <v>8.6910251862362536E-3</v>
      </c>
      <c r="AL33" s="53">
        <f t="shared" si="251"/>
        <v>9.4183192942893148E-3</v>
      </c>
      <c r="AM33" s="53">
        <f t="shared" si="251"/>
        <v>1.172603713245092E-2</v>
      </c>
      <c r="AN33" s="53">
        <f t="shared" si="251"/>
        <v>1.274643099932019E-2</v>
      </c>
      <c r="AO33" s="53">
        <f t="shared" si="251"/>
        <v>1.2759700218195617E-2</v>
      </c>
      <c r="AP33" s="53">
        <f t="shared" si="251"/>
        <v>1.3925692056153802E-2</v>
      </c>
      <c r="AQ33" s="53">
        <f t="shared" si="251"/>
        <v>1.4127468293466046E-2</v>
      </c>
      <c r="AR33" s="53">
        <f t="shared" si="251"/>
        <v>1.7652538425710292E-2</v>
      </c>
      <c r="AS33" s="53">
        <f t="shared" si="251"/>
        <v>1.3607865488743232E-2</v>
      </c>
      <c r="AT33" s="53">
        <f t="shared" si="251"/>
        <v>1.4596308891521149E-2</v>
      </c>
      <c r="AU33" s="53">
        <f t="shared" si="251"/>
        <v>1.344705437287203E-2</v>
      </c>
      <c r="AV33" s="53">
        <f t="shared" si="251"/>
        <v>1.5994484660461911E-2</v>
      </c>
      <c r="AW33" s="53">
        <f t="shared" si="251"/>
        <v>1.6661221822933683E-2</v>
      </c>
      <c r="AX33" s="53">
        <f t="shared" si="251"/>
        <v>1.8632650136161673E-2</v>
      </c>
      <c r="AY33" s="53">
        <f t="shared" ref="AY33:BA33" si="252">AY19/AY3</f>
        <v>1.8458122267712165E-2</v>
      </c>
      <c r="AZ33" s="53">
        <f t="shared" si="252"/>
        <v>1.8546582954463448E-2</v>
      </c>
      <c r="BA33" s="53">
        <f t="shared" si="252"/>
        <v>0</v>
      </c>
      <c r="BB33" s="53">
        <f t="shared" ref="BB33:BC33" si="253">BB19/BB3</f>
        <v>0</v>
      </c>
      <c r="BC33" s="53">
        <f t="shared" si="253"/>
        <v>0</v>
      </c>
      <c r="BD33" s="53">
        <f t="shared" ref="BD33:BE33" si="254">BD19/BD3</f>
        <v>0</v>
      </c>
      <c r="BE33" s="53">
        <f t="shared" si="254"/>
        <v>0</v>
      </c>
      <c r="BF33" s="53">
        <f t="shared" ref="BF33:BG33" si="255">BF19/BF3</f>
        <v>0</v>
      </c>
      <c r="BG33" s="53">
        <f t="shared" si="255"/>
        <v>0</v>
      </c>
      <c r="BH33" s="53">
        <f t="shared" ref="BH33:BI33" si="256">BH19/BH3</f>
        <v>0</v>
      </c>
      <c r="BI33" s="53">
        <f t="shared" si="256"/>
        <v>0</v>
      </c>
      <c r="BJ33" s="53">
        <f t="shared" ref="BJ33:BK33" si="257">BJ19/BJ3</f>
        <v>0</v>
      </c>
      <c r="BK33" s="53">
        <f t="shared" si="257"/>
        <v>0</v>
      </c>
      <c r="BL33" s="53">
        <f t="shared" ref="BL33:BM33" si="258">BL19/BL3</f>
        <v>0</v>
      </c>
      <c r="BM33" s="53">
        <f t="shared" si="258"/>
        <v>0</v>
      </c>
      <c r="BN33" s="59">
        <f t="shared" ref="BN33:BQ33" si="259">BJ33</f>
        <v>0</v>
      </c>
      <c r="BO33" s="59">
        <f t="shared" si="259"/>
        <v>0</v>
      </c>
      <c r="BP33" s="59">
        <f t="shared" si="259"/>
        <v>0</v>
      </c>
      <c r="BQ33" s="59">
        <f t="shared" si="259"/>
        <v>0</v>
      </c>
      <c r="BR33" s="59">
        <f t="shared" ref="BR33" si="260">BN33</f>
        <v>0</v>
      </c>
      <c r="BS33" s="59">
        <f t="shared" ref="BS33" si="261">BO33</f>
        <v>0</v>
      </c>
      <c r="BT33" s="59">
        <f t="shared" ref="BT33" si="262">BP33</f>
        <v>0</v>
      </c>
      <c r="BU33" s="59">
        <f t="shared" ref="BU33" si="263">BQ33</f>
        <v>0</v>
      </c>
      <c r="BV33" s="59">
        <f t="shared" ref="BV33" si="264">BR33</f>
        <v>0</v>
      </c>
      <c r="BW33" s="59">
        <f t="shared" ref="BW33" si="265">BS33</f>
        <v>0</v>
      </c>
      <c r="BX33" s="59">
        <f t="shared" ref="BX33" si="266">BT33</f>
        <v>0</v>
      </c>
      <c r="BY33" s="59">
        <f t="shared" ref="BY33" si="267">BU33</f>
        <v>0</v>
      </c>
      <c r="BZ33" s="59">
        <f t="shared" ref="BZ33" si="268">BV33</f>
        <v>0</v>
      </c>
      <c r="CA33" s="59">
        <f t="shared" ref="CA33" si="269">BW33</f>
        <v>0</v>
      </c>
      <c r="CB33" s="59">
        <f t="shared" ref="CB33" si="270">BX33</f>
        <v>0</v>
      </c>
      <c r="CC33" s="59">
        <f t="shared" ref="CC33" si="271">BY33</f>
        <v>0</v>
      </c>
      <c r="CD33" s="59">
        <f t="shared" ref="CD33" si="272">BZ33</f>
        <v>0</v>
      </c>
      <c r="CE33" s="59">
        <f t="shared" ref="CE33" si="273">CA33</f>
        <v>0</v>
      </c>
      <c r="CF33" s="59">
        <f t="shared" ref="CF33" si="274">CB33</f>
        <v>0</v>
      </c>
      <c r="CG33" s="59">
        <f t="shared" ref="CG33" si="275">CC33</f>
        <v>0</v>
      </c>
      <c r="CH33" s="59">
        <f t="shared" ref="CH33" si="276">CD33</f>
        <v>0</v>
      </c>
      <c r="CI33" s="59">
        <f t="shared" ref="CI33" si="277">CE33</f>
        <v>0</v>
      </c>
      <c r="CJ33" s="59">
        <f t="shared" ref="CJ33" si="278">CF33</f>
        <v>0</v>
      </c>
      <c r="CK33" s="59">
        <f t="shared" ref="CK33" si="279">CG33</f>
        <v>0</v>
      </c>
      <c r="CL33" s="59"/>
    </row>
    <row r="34" spans="1:90" x14ac:dyDescent="0.25">
      <c r="A34" s="1" t="s">
        <v>191</v>
      </c>
      <c r="B34" s="302"/>
      <c r="C34" s="216"/>
      <c r="D34" s="216"/>
      <c r="E34" s="53">
        <f>E13/E7</f>
        <v>0</v>
      </c>
      <c r="F34" s="216"/>
      <c r="G34" s="216"/>
      <c r="H34" s="216"/>
      <c r="I34" s="53">
        <f t="shared" ref="I34:AX34" si="280">I13/I7</f>
        <v>0</v>
      </c>
      <c r="J34" s="53">
        <f t="shared" si="280"/>
        <v>0</v>
      </c>
      <c r="K34" s="53">
        <f t="shared" si="280"/>
        <v>0</v>
      </c>
      <c r="L34" s="53">
        <f t="shared" si="280"/>
        <v>0</v>
      </c>
      <c r="M34" s="53">
        <f t="shared" si="280"/>
        <v>0</v>
      </c>
      <c r="N34" s="53">
        <f t="shared" si="280"/>
        <v>0</v>
      </c>
      <c r="O34" s="53">
        <f t="shared" si="280"/>
        <v>0</v>
      </c>
      <c r="P34" s="53">
        <f t="shared" si="280"/>
        <v>0</v>
      </c>
      <c r="Q34" s="53">
        <f t="shared" si="280"/>
        <v>0</v>
      </c>
      <c r="R34" s="53">
        <f t="shared" si="280"/>
        <v>0</v>
      </c>
      <c r="S34" s="53">
        <f t="shared" si="280"/>
        <v>0</v>
      </c>
      <c r="T34" s="53">
        <f t="shared" si="280"/>
        <v>0</v>
      </c>
      <c r="U34" s="53">
        <f t="shared" si="280"/>
        <v>0</v>
      </c>
      <c r="V34" s="53">
        <f t="shared" si="280"/>
        <v>0</v>
      </c>
      <c r="W34" s="53">
        <f t="shared" si="280"/>
        <v>0</v>
      </c>
      <c r="X34" s="53">
        <f t="shared" si="280"/>
        <v>0</v>
      </c>
      <c r="Y34" s="53">
        <f t="shared" si="280"/>
        <v>0</v>
      </c>
      <c r="Z34" s="53">
        <f t="shared" si="280"/>
        <v>0</v>
      </c>
      <c r="AA34" s="53">
        <f t="shared" si="280"/>
        <v>0</v>
      </c>
      <c r="AB34" s="53">
        <f t="shared" si="280"/>
        <v>0</v>
      </c>
      <c r="AC34" s="53">
        <f t="shared" si="280"/>
        <v>0</v>
      </c>
      <c r="AD34" s="53">
        <f t="shared" si="280"/>
        <v>0</v>
      </c>
      <c r="AE34" s="53">
        <f t="shared" si="280"/>
        <v>0</v>
      </c>
      <c r="AF34" s="53">
        <f t="shared" si="280"/>
        <v>0</v>
      </c>
      <c r="AG34" s="53">
        <f t="shared" si="280"/>
        <v>0</v>
      </c>
      <c r="AH34" s="53">
        <f t="shared" si="280"/>
        <v>0</v>
      </c>
      <c r="AI34" s="53">
        <f t="shared" si="280"/>
        <v>0</v>
      </c>
      <c r="AJ34" s="53">
        <f t="shared" si="280"/>
        <v>0</v>
      </c>
      <c r="AK34" s="53">
        <f t="shared" si="280"/>
        <v>0</v>
      </c>
      <c r="AL34" s="53">
        <f t="shared" si="280"/>
        <v>0.57372448979591839</v>
      </c>
      <c r="AM34" s="53">
        <f t="shared" si="280"/>
        <v>0.5931484502446982</v>
      </c>
      <c r="AN34" s="53">
        <f t="shared" si="280"/>
        <v>0.80280882774433937</v>
      </c>
      <c r="AO34" s="53">
        <f t="shared" si="280"/>
        <v>0.77388743455497377</v>
      </c>
      <c r="AP34" s="53">
        <f t="shared" si="280"/>
        <v>0.79018912529550822</v>
      </c>
      <c r="AQ34" s="53">
        <f t="shared" si="280"/>
        <v>0.74104055328513041</v>
      </c>
      <c r="AR34" s="53">
        <f t="shared" si="280"/>
        <v>0.70282948622486974</v>
      </c>
      <c r="AS34" s="53">
        <f t="shared" si="280"/>
        <v>0.6111002157285742</v>
      </c>
      <c r="AT34" s="53">
        <f t="shared" si="280"/>
        <v>0.68965051037652947</v>
      </c>
      <c r="AU34" s="53">
        <f t="shared" si="280"/>
        <v>0.62986235786953915</v>
      </c>
      <c r="AV34" s="53">
        <f t="shared" si="280"/>
        <v>0.59520094689836978</v>
      </c>
      <c r="AW34" s="53">
        <f t="shared" si="280"/>
        <v>0.57644882860665847</v>
      </c>
      <c r="AX34" s="53">
        <f t="shared" si="280"/>
        <v>0.63150020635575732</v>
      </c>
      <c r="AY34" s="53">
        <f t="shared" ref="AY34:BB34" si="281">AY13/AY7</f>
        <v>0.69048084440969504</v>
      </c>
      <c r="AZ34" s="53">
        <f t="shared" si="281"/>
        <v>0.61863945578231294</v>
      </c>
      <c r="BA34" s="53">
        <f t="shared" si="281"/>
        <v>0.49184972444306452</v>
      </c>
      <c r="BB34" s="53">
        <f t="shared" si="281"/>
        <v>0.6022504435521524</v>
      </c>
      <c r="BC34" s="53">
        <f t="shared" ref="BC34:BD34" si="282">BC13/BC7</f>
        <v>0.57305259432919009</v>
      </c>
      <c r="BD34" s="53">
        <f t="shared" si="282"/>
        <v>0.63893518972448282</v>
      </c>
      <c r="BE34" s="53">
        <f t="shared" ref="BE34:BF34" si="283">BE13/BE7</f>
        <v>0.56028996501875505</v>
      </c>
      <c r="BF34" s="53">
        <f t="shared" si="283"/>
        <v>0.5987984273534479</v>
      </c>
      <c r="BG34" s="53">
        <f t="shared" ref="BG34:BH34" si="284">BG13/BG7</f>
        <v>0.58033355350066052</v>
      </c>
      <c r="BH34" s="53">
        <f t="shared" si="284"/>
        <v>0.63737682344334956</v>
      </c>
      <c r="BI34" s="53">
        <f t="shared" ref="BI34:CG34" si="285">BI13/BI7</f>
        <v>0.59640287769784173</v>
      </c>
      <c r="BJ34" s="53">
        <f t="shared" si="285"/>
        <v>0.6262369239468476</v>
      </c>
      <c r="BK34" s="53">
        <f t="shared" ref="BK34:BL34" si="286">BK13/BK7</f>
        <v>0.57846722068328715</v>
      </c>
      <c r="BL34" s="53">
        <f t="shared" si="286"/>
        <v>0.56573419741427033</v>
      </c>
      <c r="BM34" s="53">
        <f t="shared" ref="BM34" si="287">BM13/BM7</f>
        <v>0.58051667235689086</v>
      </c>
      <c r="BN34" s="53">
        <f t="shared" si="285"/>
        <v>0.53611318923981499</v>
      </c>
      <c r="BO34" s="53">
        <f t="shared" si="285"/>
        <v>0.51564627102682825</v>
      </c>
      <c r="BP34" s="53">
        <f t="shared" si="285"/>
        <v>0.48826618409738415</v>
      </c>
      <c r="BQ34" s="53">
        <f t="shared" si="285"/>
        <v>0.43478874251043231</v>
      </c>
      <c r="BR34" s="53">
        <f t="shared" si="285"/>
        <v>0.44871010072113832</v>
      </c>
      <c r="BS34" s="53">
        <f t="shared" si="285"/>
        <v>0.43103605791044031</v>
      </c>
      <c r="BT34" s="53">
        <f t="shared" si="285"/>
        <v>0.40778659394640343</v>
      </c>
      <c r="BU34" s="53">
        <f t="shared" si="285"/>
        <v>0.36164253050920037</v>
      </c>
      <c r="BV34" s="53">
        <f t="shared" si="285"/>
        <v>0.38427200822762703</v>
      </c>
      <c r="BW34" s="53">
        <f t="shared" si="285"/>
        <v>0.36875726448439122</v>
      </c>
      <c r="BX34" s="53">
        <f t="shared" si="285"/>
        <v>0.34862158895673928</v>
      </c>
      <c r="BY34" s="53">
        <f t="shared" si="285"/>
        <v>0.30815552705134386</v>
      </c>
      <c r="BZ34" s="53">
        <f t="shared" si="285"/>
        <v>0.33713544821590347</v>
      </c>
      <c r="CA34" s="53">
        <f t="shared" si="285"/>
        <v>0.32326414686588961</v>
      </c>
      <c r="CB34" s="53">
        <f t="shared" si="285"/>
        <v>0.30544861947988006</v>
      </c>
      <c r="CC34" s="53">
        <f t="shared" si="285"/>
        <v>0.2692944792308874</v>
      </c>
      <c r="CD34" s="53">
        <f t="shared" si="285"/>
        <v>0.30318468468655668</v>
      </c>
      <c r="CE34" s="53">
        <f t="shared" si="285"/>
        <v>0.29053072767142457</v>
      </c>
      <c r="CF34" s="53">
        <f t="shared" si="285"/>
        <v>0.27440346331540078</v>
      </c>
      <c r="CG34" s="53">
        <f t="shared" si="285"/>
        <v>0.24144305346544001</v>
      </c>
      <c r="CH34" s="53">
        <f t="shared" ref="CH34:CK34" si="288">CH13/CH7</f>
        <v>0.28066918373617611</v>
      </c>
      <c r="CI34" s="53">
        <f t="shared" si="288"/>
        <v>0.26885435469653635</v>
      </c>
      <c r="CJ34" s="53">
        <f t="shared" si="288"/>
        <v>0.25385851288018557</v>
      </c>
      <c r="CK34" s="53">
        <f t="shared" si="288"/>
        <v>0.22308630241623337</v>
      </c>
      <c r="CL34" s="59"/>
    </row>
    <row r="39" spans="1:90" x14ac:dyDescent="0.25">
      <c r="A39" s="4"/>
    </row>
    <row r="40" spans="1:90" x14ac:dyDescent="0.25">
      <c r="A40" s="4"/>
    </row>
    <row r="41" spans="1:90" x14ac:dyDescent="0.25">
      <c r="A41" s="4"/>
    </row>
    <row r="42" spans="1:90" x14ac:dyDescent="0.25">
      <c r="A42" s="4"/>
    </row>
    <row r="43" spans="1:90" x14ac:dyDescent="0.25">
      <c r="A43" s="4"/>
    </row>
    <row r="44" spans="1:90" x14ac:dyDescent="0.25">
      <c r="A44" s="4"/>
    </row>
    <row r="45" spans="1:90" x14ac:dyDescent="0.25">
      <c r="A45" s="4"/>
    </row>
    <row r="46" spans="1:90" x14ac:dyDescent="0.25">
      <c r="A46" s="4"/>
    </row>
    <row r="47" spans="1:90" x14ac:dyDescent="0.25">
      <c r="A47" s="4"/>
    </row>
    <row r="48" spans="1:90" x14ac:dyDescent="0.25">
      <c r="A48" s="4"/>
    </row>
    <row r="49" spans="1:1" x14ac:dyDescent="0.25">
      <c r="A49" s="4"/>
    </row>
  </sheetData>
  <pageMargins left="0.7" right="0.7" top="0.75" bottom="0.75" header="0.3" footer="0.3"/>
  <pageSetup orientation="portrait" r:id="rId1"/>
  <customProperties>
    <customPr name="Qube.Worksheet.Visibility" r:id="rId2"/>
  </customProperties>
  <drawing r:id="rId3"/>
  <legacyDrawing r:id="rId4"/>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I28"/>
  <sheetViews>
    <sheetView zoomScale="90" zoomScaleNormal="90" workbookViewId="0">
      <pane xSplit="1" ySplit="1" topLeftCell="BB2" activePane="bottomRight" state="frozen"/>
      <selection pane="topRight" activeCell="B1" sqref="B1"/>
      <selection pane="bottomLeft" activeCell="A2" sqref="A2"/>
      <selection pane="bottomRight" activeCell="BQ32" sqref="BQ31:BQ32"/>
    </sheetView>
  </sheetViews>
  <sheetFormatPr defaultColWidth="9.1796875" defaultRowHeight="11.5" outlineLevelCol="1" x14ac:dyDescent="0.25"/>
  <cols>
    <col min="1" max="1" width="54.26953125" style="1" customWidth="1"/>
    <col min="2" max="37" width="10.1796875" style="1" hidden="1" customWidth="1" outlineLevel="1"/>
    <col min="38" max="38" width="10.1796875" style="1" hidden="1" customWidth="1" outlineLevel="1" collapsed="1"/>
    <col min="39" max="53" width="10.1796875" style="1" hidden="1" customWidth="1" outlineLevel="1"/>
    <col min="54" max="54" width="10.1796875" style="1" customWidth="1" collapsed="1"/>
    <col min="55" max="73" width="10.1796875" style="1" customWidth="1"/>
    <col min="74" max="89" width="10.1796875" style="1" hidden="1" customWidth="1" outlineLevel="1"/>
    <col min="90" max="90" width="10.1796875" style="1" customWidth="1" collapsed="1"/>
    <col min="91" max="103" width="10.1796875" style="1" hidden="1" customWidth="1" outlineLevel="1"/>
    <col min="104" max="104" width="10.1796875" style="1" customWidth="1" collapsed="1"/>
    <col min="105" max="112" width="10.1796875" style="1" customWidth="1"/>
    <col min="113" max="16384" width="9.1796875" style="1"/>
  </cols>
  <sheetData>
    <row r="1" spans="1:113" s="63" customFormat="1" ht="43.5" customHeight="1" x14ac:dyDescent="0.25">
      <c r="A1" s="65" t="s">
        <v>274</v>
      </c>
      <c r="B1" s="64" t="str">
        <f>'Income Statement'!B1</f>
        <v>1Q10</v>
      </c>
      <c r="C1" s="64" t="str">
        <f>'Income Statement'!C1</f>
        <v>2Q10</v>
      </c>
      <c r="D1" s="64" t="str">
        <f>'Income Statement'!D1</f>
        <v>3Q10</v>
      </c>
      <c r="E1" s="64" t="str">
        <f>'Income Statement'!E1</f>
        <v>4Q10</v>
      </c>
      <c r="F1" s="64" t="str">
        <f>'Income Statement'!F1</f>
        <v>1Q11</v>
      </c>
      <c r="G1" s="64" t="str">
        <f>'Income Statement'!G1</f>
        <v>2Q11</v>
      </c>
      <c r="H1" s="64" t="str">
        <f>'Income Statement'!H1</f>
        <v>3Q11</v>
      </c>
      <c r="I1" s="64" t="str">
        <f>'Income Statement'!I1</f>
        <v>4Q11</v>
      </c>
      <c r="J1" s="64" t="str">
        <f>'Income Statement'!J1</f>
        <v>1Q12</v>
      </c>
      <c r="K1" s="64" t="str">
        <f>'Income Statement'!K1</f>
        <v>2Q12</v>
      </c>
      <c r="L1" s="64" t="str">
        <f>'Income Statement'!L1</f>
        <v>3Q12</v>
      </c>
      <c r="M1" s="64" t="str">
        <f>'Income Statement'!M1</f>
        <v>4Q12</v>
      </c>
      <c r="N1" s="64" t="str">
        <f>'Income Statement'!N1</f>
        <v>1Q13</v>
      </c>
      <c r="O1" s="64" t="str">
        <f>'Income Statement'!O1</f>
        <v>2Q13</v>
      </c>
      <c r="P1" s="64" t="str">
        <f>'Income Statement'!P1</f>
        <v>3Q13</v>
      </c>
      <c r="Q1" s="64" t="str">
        <f>'Income Statement'!Q1</f>
        <v>4Q13</v>
      </c>
      <c r="R1" s="64" t="str">
        <f>'Income Statement'!R1</f>
        <v>1Q14</v>
      </c>
      <c r="S1" s="64" t="str">
        <f>'Income Statement'!S1</f>
        <v>2Q14</v>
      </c>
      <c r="T1" s="64" t="str">
        <f>'Income Statement'!T1</f>
        <v>3Q14</v>
      </c>
      <c r="U1" s="64" t="str">
        <f>'Income Statement'!U1</f>
        <v>4Q14</v>
      </c>
      <c r="V1" s="64" t="str">
        <f>'Income Statement'!V1</f>
        <v>1Q15</v>
      </c>
      <c r="W1" s="64" t="str">
        <f>'Income Statement'!W1</f>
        <v>2Q15</v>
      </c>
      <c r="X1" s="64" t="str">
        <f>'Income Statement'!X1</f>
        <v>3Q15</v>
      </c>
      <c r="Y1" s="64" t="str">
        <f>'Income Statement'!Y1</f>
        <v>4Q15</v>
      </c>
      <c r="Z1" s="64" t="str">
        <f>'Income Statement'!Z1</f>
        <v>1Q16</v>
      </c>
      <c r="AA1" s="64" t="str">
        <f>'Income Statement'!AA1</f>
        <v>2Q16</v>
      </c>
      <c r="AB1" s="64" t="str">
        <f>'Income Statement'!AB1</f>
        <v>3Q16</v>
      </c>
      <c r="AC1" s="64" t="str">
        <f>'Income Statement'!AC1</f>
        <v>4Q16</v>
      </c>
      <c r="AD1" s="64" t="str">
        <f>'Income Statement'!AD1</f>
        <v>1Q17</v>
      </c>
      <c r="AE1" s="64" t="str">
        <f>'Income Statement'!AE1</f>
        <v>2Q17</v>
      </c>
      <c r="AF1" s="64" t="str">
        <f>'Income Statement'!AF1</f>
        <v>3Q17</v>
      </c>
      <c r="AG1" s="64" t="str">
        <f>'Income Statement'!AG1</f>
        <v>4Q17</v>
      </c>
      <c r="AH1" s="64" t="str">
        <f>'Income Statement'!AH1</f>
        <v>1Q18</v>
      </c>
      <c r="AI1" s="64" t="str">
        <f>'Income Statement'!AI1</f>
        <v>2Q18</v>
      </c>
      <c r="AJ1" s="64" t="str">
        <f>'Income Statement'!AJ1</f>
        <v>3Q18</v>
      </c>
      <c r="AK1" s="64" t="str">
        <f>'Income Statement'!AK1</f>
        <v>4Q18</v>
      </c>
      <c r="AL1" s="64" t="str">
        <f>'Income Statement'!AL1</f>
        <v>1Q19</v>
      </c>
      <c r="AM1" s="64" t="str">
        <f>'Income Statement'!AM1</f>
        <v>2Q19</v>
      </c>
      <c r="AN1" s="64" t="str">
        <f>'Income Statement'!AN1</f>
        <v>3Q19</v>
      </c>
      <c r="AO1" s="64" t="str">
        <f>'Income Statement'!AO1</f>
        <v>4Q19</v>
      </c>
      <c r="AP1" s="64" t="str">
        <f>'Income Statement'!AP1</f>
        <v>1Q20</v>
      </c>
      <c r="AQ1" s="64" t="str">
        <f>'Income Statement'!AQ1</f>
        <v>2Q20</v>
      </c>
      <c r="AR1" s="64" t="str">
        <f>'Income Statement'!AR1</f>
        <v>3Q20</v>
      </c>
      <c r="AS1" s="64" t="str">
        <f>'Income Statement'!AS1</f>
        <v>4Q20</v>
      </c>
      <c r="AT1" s="64" t="str">
        <f>'Income Statement'!AT1</f>
        <v>1Q21</v>
      </c>
      <c r="AU1" s="64" t="str">
        <f>'Income Statement'!AU1</f>
        <v>2Q21</v>
      </c>
      <c r="AV1" s="64" t="str">
        <f>'Income Statement'!AV1</f>
        <v>3Q21</v>
      </c>
      <c r="AW1" s="64" t="str">
        <f>'Income Statement'!AW1</f>
        <v>4Q21</v>
      </c>
      <c r="AX1" s="64" t="str">
        <f>'Income Statement'!AX1</f>
        <v>1Q22</v>
      </c>
      <c r="AY1" s="64" t="str">
        <f>'Income Statement'!AY1</f>
        <v>2Q22</v>
      </c>
      <c r="AZ1" s="64" t="str">
        <f>'Income Statement'!AZ1</f>
        <v>3Q22</v>
      </c>
      <c r="BA1" s="64" t="str">
        <f>'Income Statement'!BA1</f>
        <v>4Q22</v>
      </c>
      <c r="BB1" s="64" t="str">
        <f>'Income Statement'!BB1</f>
        <v>1Q23</v>
      </c>
      <c r="BC1" s="64" t="str">
        <f>'Income Statement'!BC1</f>
        <v>2Q23</v>
      </c>
      <c r="BD1" s="64" t="str">
        <f>'Income Statement'!BD1</f>
        <v>3Q23</v>
      </c>
      <c r="BE1" s="64" t="str">
        <f>'Income Statement'!BE1</f>
        <v>4Q23</v>
      </c>
      <c r="BF1" s="64" t="str">
        <f>'Income Statement'!BF1</f>
        <v>1Q24</v>
      </c>
      <c r="BG1" s="64" t="str">
        <f>'Income Statement'!BG1</f>
        <v>2Q24</v>
      </c>
      <c r="BH1" s="64" t="str">
        <f>'Income Statement'!BH1</f>
        <v>3Q24</v>
      </c>
      <c r="BI1" s="64" t="str">
        <f>'Income Statement'!BI1</f>
        <v>4Q24</v>
      </c>
      <c r="BJ1" s="64" t="str">
        <f>'Income Statement'!BJ1</f>
        <v>1Q25</v>
      </c>
      <c r="BK1" s="64" t="str">
        <f>'Income Statement'!BK1</f>
        <v>2Q25</v>
      </c>
      <c r="BL1" s="64" t="str">
        <f>'Income Statement'!BL1</f>
        <v>3Q25</v>
      </c>
      <c r="BM1" s="64" t="str">
        <f>'Income Statement'!BM1</f>
        <v>4Q25</v>
      </c>
      <c r="BN1" s="64" t="str">
        <f>'Income Statement'!BN1</f>
        <v>1Q26E</v>
      </c>
      <c r="BO1" s="64" t="str">
        <f>'Income Statement'!BO1</f>
        <v>2Q26E</v>
      </c>
      <c r="BP1" s="64" t="str">
        <f>'Income Statement'!BP1</f>
        <v>3Q26E</v>
      </c>
      <c r="BQ1" s="64" t="str">
        <f>'Income Statement'!BQ1</f>
        <v>4Q26E</v>
      </c>
      <c r="BR1" s="64" t="str">
        <f>'Income Statement'!BR1</f>
        <v>1Q27E</v>
      </c>
      <c r="BS1" s="64" t="str">
        <f>'Income Statement'!BS1</f>
        <v>2Q27E</v>
      </c>
      <c r="BT1" s="64" t="str">
        <f>'Income Statement'!BT1</f>
        <v>3Q27E</v>
      </c>
      <c r="BU1" s="64" t="str">
        <f>'Income Statement'!BU1</f>
        <v>4Q27E</v>
      </c>
      <c r="BV1" s="64" t="str">
        <f>'Income Statement'!BV1</f>
        <v>1Q28E</v>
      </c>
      <c r="BW1" s="64" t="str">
        <f>'Income Statement'!BW1</f>
        <v>2Q28E</v>
      </c>
      <c r="BX1" s="64" t="str">
        <f>'Income Statement'!BX1</f>
        <v>3Q28E</v>
      </c>
      <c r="BY1" s="64" t="str">
        <f>'Income Statement'!BY1</f>
        <v>4Q28E</v>
      </c>
      <c r="BZ1" s="64" t="str">
        <f>'Income Statement'!BZ1</f>
        <v>1Q29E</v>
      </c>
      <c r="CA1" s="64" t="str">
        <f>'Income Statement'!CA1</f>
        <v>2Q29E</v>
      </c>
      <c r="CB1" s="64" t="str">
        <f>'Income Statement'!CB1</f>
        <v>3Q29E</v>
      </c>
      <c r="CC1" s="64" t="str">
        <f>'Income Statement'!CC1</f>
        <v>4Q29E</v>
      </c>
      <c r="CD1" s="64" t="str">
        <f>'Income Statement'!CD1</f>
        <v>1Q30E</v>
      </c>
      <c r="CE1" s="64" t="str">
        <f>'Income Statement'!CE1</f>
        <v>2Q30E</v>
      </c>
      <c r="CF1" s="64" t="str">
        <f>'Income Statement'!CF1</f>
        <v>3Q30E</v>
      </c>
      <c r="CG1" s="64" t="str">
        <f>'Income Statement'!CG1</f>
        <v>4Q30E</v>
      </c>
      <c r="CH1" s="64" t="str">
        <f>'Income Statement'!CH1</f>
        <v>1Q31E</v>
      </c>
      <c r="CI1" s="64" t="str">
        <f>'Income Statement'!CI1</f>
        <v>2Q31E</v>
      </c>
      <c r="CJ1" s="64" t="str">
        <f>'Income Statement'!CJ1</f>
        <v>3Q31E</v>
      </c>
      <c r="CK1" s="64" t="str">
        <f>'Income Statement'!CK1</f>
        <v>4Q31E</v>
      </c>
      <c r="CL1" s="78"/>
      <c r="CM1" s="86">
        <f>'Income Statement'!CM1</f>
        <v>2010</v>
      </c>
      <c r="CN1" s="86">
        <f>'Income Statement'!CN1</f>
        <v>2011</v>
      </c>
      <c r="CO1" s="86">
        <f>'Income Statement'!CO1</f>
        <v>2012</v>
      </c>
      <c r="CP1" s="86">
        <f>'Income Statement'!CP1</f>
        <v>2013</v>
      </c>
      <c r="CQ1" s="86">
        <f>'Income Statement'!CQ1</f>
        <v>2014</v>
      </c>
      <c r="CR1" s="86">
        <f>'Income Statement'!CR1</f>
        <v>2015</v>
      </c>
      <c r="CS1" s="86">
        <f>'Income Statement'!CS1</f>
        <v>2016</v>
      </c>
      <c r="CT1" s="86">
        <f>'Income Statement'!CT1</f>
        <v>2017</v>
      </c>
      <c r="CU1" s="86">
        <f>'Income Statement'!CU1</f>
        <v>2018</v>
      </c>
      <c r="CV1" s="86">
        <f>'Income Statement'!CV1</f>
        <v>2019</v>
      </c>
      <c r="CW1" s="86">
        <f>'Income Statement'!CW1</f>
        <v>2020</v>
      </c>
      <c r="CX1" s="86">
        <f>'Income Statement'!CX1</f>
        <v>2021</v>
      </c>
      <c r="CY1" s="86">
        <f>'Income Statement'!CY1</f>
        <v>2022</v>
      </c>
      <c r="CZ1" s="86">
        <f>'Income Statement'!CZ1</f>
        <v>2023</v>
      </c>
      <c r="DA1" s="86">
        <f>'Income Statement'!DA1</f>
        <v>2024</v>
      </c>
      <c r="DB1" s="86">
        <f>'Income Statement'!DB1</f>
        <v>2025</v>
      </c>
      <c r="DC1" s="86" t="str">
        <f>'Income Statement'!DC1</f>
        <v>2026E</v>
      </c>
      <c r="DD1" s="86" t="str">
        <f>'Income Statement'!DD1</f>
        <v>2027E</v>
      </c>
      <c r="DE1" s="86" t="str">
        <f>'Income Statement'!DE1</f>
        <v>2028E</v>
      </c>
      <c r="DF1" s="86" t="str">
        <f>'Income Statement'!DF1</f>
        <v>2029E</v>
      </c>
      <c r="DG1" s="86" t="str">
        <f>'Income Statement'!DG1</f>
        <v>2030E</v>
      </c>
      <c r="DH1" s="86" t="str">
        <f>'Income Statement'!DH1</f>
        <v>2031E</v>
      </c>
      <c r="DI1" s="64"/>
    </row>
    <row r="2" spans="1:113" x14ac:dyDescent="0.25">
      <c r="CM2" s="91"/>
      <c r="CN2" s="91"/>
      <c r="CO2" s="91"/>
      <c r="CP2" s="91"/>
      <c r="CQ2" s="91"/>
      <c r="CR2" s="91"/>
      <c r="CS2" s="91"/>
      <c r="CT2" s="91"/>
      <c r="CU2" s="91"/>
      <c r="CV2" s="91"/>
      <c r="CW2" s="91"/>
      <c r="CX2" s="91"/>
      <c r="CY2" s="91"/>
      <c r="CZ2" s="91"/>
      <c r="DA2" s="91"/>
      <c r="DB2" s="91"/>
      <c r="DC2" s="91"/>
      <c r="DD2" s="91"/>
      <c r="DE2" s="91"/>
      <c r="DF2" s="91"/>
      <c r="DG2" s="91"/>
      <c r="DH2" s="91"/>
    </row>
    <row r="3" spans="1:113" x14ac:dyDescent="0.25">
      <c r="A3" s="7" t="s">
        <v>270</v>
      </c>
      <c r="CM3" s="91"/>
      <c r="CN3" s="91"/>
      <c r="CO3" s="91"/>
      <c r="CP3" s="91"/>
      <c r="CQ3" s="91"/>
      <c r="CR3" s="91"/>
      <c r="CS3" s="91"/>
      <c r="CT3" s="91"/>
      <c r="CU3" s="91"/>
      <c r="CV3" s="91"/>
      <c r="CW3" s="91"/>
      <c r="CX3" s="91"/>
      <c r="CY3" s="91"/>
      <c r="CZ3" s="91"/>
      <c r="DA3" s="91"/>
      <c r="DB3" s="91"/>
      <c r="DC3" s="91"/>
      <c r="DD3" s="91"/>
      <c r="DE3" s="91"/>
      <c r="DF3" s="91"/>
      <c r="DG3" s="91"/>
      <c r="DH3" s="91"/>
    </row>
    <row r="4" spans="1:113" x14ac:dyDescent="0.25">
      <c r="A4" s="4" t="s">
        <v>192</v>
      </c>
      <c r="B4" s="10">
        <v>1152</v>
      </c>
      <c r="C4" s="68">
        <f>B5</f>
        <v>0</v>
      </c>
      <c r="D4" s="68">
        <f t="shared" ref="D4:BO4" si="0">C5</f>
        <v>0</v>
      </c>
      <c r="E4" s="68">
        <f t="shared" si="0"/>
        <v>0</v>
      </c>
      <c r="F4" s="13">
        <f t="shared" si="0"/>
        <v>1785</v>
      </c>
      <c r="G4" s="13">
        <f t="shared" si="0"/>
        <v>0</v>
      </c>
      <c r="H4" s="13">
        <f t="shared" si="0"/>
        <v>0</v>
      </c>
      <c r="I4" s="13">
        <f t="shared" si="0"/>
        <v>0</v>
      </c>
      <c r="J4" s="13">
        <f t="shared" si="0"/>
        <v>3908</v>
      </c>
      <c r="K4" s="13">
        <f t="shared" si="0"/>
        <v>3910</v>
      </c>
      <c r="L4" s="13">
        <f t="shared" si="0"/>
        <v>10188</v>
      </c>
      <c r="M4" s="13">
        <f t="shared" si="0"/>
        <v>10452</v>
      </c>
      <c r="N4" s="13">
        <f t="shared" si="0"/>
        <v>9626</v>
      </c>
      <c r="O4" s="13">
        <f t="shared" si="0"/>
        <v>9472</v>
      </c>
      <c r="P4" s="13">
        <f t="shared" si="0"/>
        <v>10252</v>
      </c>
      <c r="Q4" s="13">
        <f t="shared" si="0"/>
        <v>9328</v>
      </c>
      <c r="R4" s="13">
        <f t="shared" si="0"/>
        <v>11449</v>
      </c>
      <c r="S4" s="13">
        <f t="shared" si="0"/>
        <v>12629</v>
      </c>
      <c r="T4" s="13">
        <f t="shared" si="0"/>
        <v>13956</v>
      </c>
      <c r="U4" s="13">
        <f t="shared" si="0"/>
        <v>14250</v>
      </c>
      <c r="V4" s="13">
        <f t="shared" si="0"/>
        <v>11199</v>
      </c>
      <c r="W4" s="13">
        <f t="shared" si="0"/>
        <v>12413</v>
      </c>
      <c r="X4" s="13">
        <f t="shared" si="0"/>
        <v>14125</v>
      </c>
      <c r="Y4" s="13">
        <f t="shared" si="0"/>
        <v>15834</v>
      </c>
      <c r="Z4" s="13">
        <f t="shared" si="0"/>
        <v>18434</v>
      </c>
      <c r="AA4" s="13">
        <f t="shared" si="0"/>
        <v>20621</v>
      </c>
      <c r="AB4" s="13">
        <f t="shared" si="0"/>
        <v>23293</v>
      </c>
      <c r="AC4" s="13">
        <f t="shared" si="0"/>
        <v>26140</v>
      </c>
      <c r="AD4" s="13">
        <f t="shared" si="0"/>
        <v>29449</v>
      </c>
      <c r="AE4" s="13">
        <f t="shared" si="0"/>
        <v>32306</v>
      </c>
      <c r="AF4" s="13">
        <f t="shared" si="0"/>
        <v>35452</v>
      </c>
      <c r="AG4" s="13">
        <f t="shared" si="0"/>
        <v>38289</v>
      </c>
      <c r="AH4" s="13">
        <f t="shared" si="0"/>
        <v>41711</v>
      </c>
      <c r="AI4" s="13">
        <f t="shared" si="0"/>
        <v>43956</v>
      </c>
      <c r="AJ4" s="13">
        <f t="shared" si="0"/>
        <v>42309</v>
      </c>
      <c r="AK4" s="13">
        <f t="shared" si="0"/>
        <v>41206</v>
      </c>
      <c r="AL4" s="13">
        <f t="shared" si="0"/>
        <v>41114</v>
      </c>
      <c r="AM4" s="13">
        <f t="shared" si="0"/>
        <v>45243</v>
      </c>
      <c r="AN4" s="13">
        <f t="shared" si="0"/>
        <v>48596</v>
      </c>
      <c r="AO4" s="13">
        <f t="shared" si="0"/>
        <v>52269</v>
      </c>
      <c r="AP4" s="13">
        <f t="shared" si="0"/>
        <v>54855</v>
      </c>
      <c r="AQ4" s="13">
        <f t="shared" si="0"/>
        <v>60289</v>
      </c>
      <c r="AR4" s="13">
        <f t="shared" si="0"/>
        <v>58240</v>
      </c>
      <c r="AS4" s="13">
        <f t="shared" si="0"/>
        <v>55620</v>
      </c>
      <c r="AT4" s="13">
        <f t="shared" si="0"/>
        <v>61954</v>
      </c>
      <c r="AU4" s="13">
        <f t="shared" si="0"/>
        <v>64219</v>
      </c>
      <c r="AV4" s="13">
        <f t="shared" si="0"/>
        <v>64080</v>
      </c>
      <c r="AW4" s="13">
        <f t="shared" si="0"/>
        <v>58075</v>
      </c>
      <c r="AX4" s="13">
        <f t="shared" si="0"/>
        <v>47998</v>
      </c>
      <c r="AY4" s="13">
        <f t="shared" si="0"/>
        <v>43890</v>
      </c>
      <c r="AZ4" s="13">
        <f t="shared" si="0"/>
        <v>40489</v>
      </c>
      <c r="BA4" s="13">
        <f t="shared" si="0"/>
        <v>41776</v>
      </c>
      <c r="BB4" s="13">
        <f t="shared" si="0"/>
        <v>40738</v>
      </c>
      <c r="BC4" s="13">
        <f t="shared" si="0"/>
        <v>37439</v>
      </c>
      <c r="BD4" s="13">
        <f t="shared" si="0"/>
        <v>53446</v>
      </c>
      <c r="BE4" s="13">
        <f t="shared" si="0"/>
        <v>61123</v>
      </c>
      <c r="BF4" s="13">
        <f t="shared" si="0"/>
        <v>65403</v>
      </c>
      <c r="BG4" s="13">
        <f t="shared" si="0"/>
        <v>58120</v>
      </c>
      <c r="BH4" s="13">
        <f t="shared" si="0"/>
        <v>58080</v>
      </c>
      <c r="BI4" s="13">
        <f t="shared" si="0"/>
        <v>70900</v>
      </c>
      <c r="BJ4" s="13">
        <f t="shared" si="0"/>
        <v>77815</v>
      </c>
      <c r="BK4" s="13">
        <f t="shared" si="0"/>
        <v>70230</v>
      </c>
      <c r="BL4" s="13">
        <f t="shared" si="0"/>
        <v>47071</v>
      </c>
      <c r="BM4" s="13">
        <f t="shared" si="0"/>
        <v>44448</v>
      </c>
      <c r="BN4" s="13">
        <f t="shared" si="0"/>
        <v>81592</v>
      </c>
      <c r="BO4" s="13">
        <f t="shared" si="0"/>
        <v>94533.890637092438</v>
      </c>
      <c r="BP4" s="13">
        <f t="shared" ref="BP4:BQ4" si="1">BO5</f>
        <v>93020.964266404568</v>
      </c>
      <c r="BQ4" s="13">
        <f t="shared" si="1"/>
        <v>88101.98679848903</v>
      </c>
      <c r="BR4" s="13">
        <f>BQ5</f>
        <v>99808.25191526179</v>
      </c>
      <c r="BS4" s="13">
        <f t="shared" ref="BS4" si="2">BR5</f>
        <v>101473.82328509234</v>
      </c>
      <c r="BT4" s="13">
        <f t="shared" ref="BT4" si="3">BS5</f>
        <v>100381.99343526381</v>
      </c>
      <c r="BU4" s="13">
        <f t="shared" ref="BU4" si="4">BT5</f>
        <v>93871.505404550931</v>
      </c>
      <c r="BV4" s="13">
        <f t="shared" ref="BV4" si="5">BU5</f>
        <v>110921.99083427654</v>
      </c>
      <c r="BW4" s="13">
        <f t="shared" ref="BW4" si="6">BV5</f>
        <v>109379.30754604549</v>
      </c>
      <c r="BX4" s="13">
        <f t="shared" ref="BX4" si="7">BW5</f>
        <v>113283.8626756442</v>
      </c>
      <c r="BY4" s="13">
        <f t="shared" ref="BY4" si="8">BX5</f>
        <v>109333.22590242364</v>
      </c>
      <c r="BZ4" s="13">
        <f t="shared" ref="BZ4" si="9">BY5</f>
        <v>134031.46492855003</v>
      </c>
      <c r="CA4" s="13">
        <f t="shared" ref="CA4" si="10">BZ5</f>
        <v>128658.76095249395</v>
      </c>
      <c r="CB4" s="13">
        <f t="shared" ref="CB4" si="11">CA5</f>
        <v>138164.62493787293</v>
      </c>
      <c r="CC4" s="13">
        <f t="shared" ref="CC4" si="12">CB5</f>
        <v>137786.51076835921</v>
      </c>
      <c r="CD4" s="13">
        <f t="shared" ref="CD4" si="13">CC5</f>
        <v>172400.62335449428</v>
      </c>
      <c r="CE4" s="13">
        <f t="shared" ref="CE4" si="14">CD5</f>
        <v>161809.39760430183</v>
      </c>
      <c r="CF4" s="13">
        <f t="shared" ref="CF4" si="15">CE5</f>
        <v>177148.62758321888</v>
      </c>
      <c r="CG4" s="13">
        <f t="shared" ref="CG4" si="16">CF5</f>
        <v>180784.00317908911</v>
      </c>
      <c r="CH4" s="13">
        <f t="shared" ref="CH4" si="17">CG5</f>
        <v>225431.06352624748</v>
      </c>
      <c r="CI4" s="13">
        <f t="shared" ref="CI4" si="18">CH5</f>
        <v>206969.60153128751</v>
      </c>
      <c r="CJ4" s="13">
        <f t="shared" ref="CJ4" si="19">CI5</f>
        <v>229799.80123776104</v>
      </c>
      <c r="CK4" s="13">
        <f t="shared" ref="CK4" si="20">CJ5</f>
        <v>239584.37977617246</v>
      </c>
      <c r="CL4" s="13"/>
      <c r="CM4" s="92">
        <f>B4</f>
        <v>1152</v>
      </c>
      <c r="CN4" s="92">
        <f>F4</f>
        <v>1785</v>
      </c>
      <c r="CO4" s="92">
        <f>J4</f>
        <v>3908</v>
      </c>
      <c r="CP4" s="92">
        <f>N4</f>
        <v>9626</v>
      </c>
      <c r="CQ4" s="92">
        <f>R4</f>
        <v>11449</v>
      </c>
      <c r="CR4" s="92">
        <f>V4</f>
        <v>11199</v>
      </c>
      <c r="CS4" s="92">
        <f>Z4</f>
        <v>18434</v>
      </c>
      <c r="CT4" s="92">
        <f>AD4</f>
        <v>29449</v>
      </c>
      <c r="CU4" s="92">
        <f>AH4</f>
        <v>41711</v>
      </c>
      <c r="CV4" s="92">
        <f>AL4</f>
        <v>41114</v>
      </c>
      <c r="CW4" s="92">
        <f>AP4</f>
        <v>54855</v>
      </c>
      <c r="CX4" s="92">
        <f>AT4</f>
        <v>61954</v>
      </c>
      <c r="CY4" s="92">
        <f>AX4</f>
        <v>47998</v>
      </c>
      <c r="CZ4" s="92">
        <f>BB4</f>
        <v>40738</v>
      </c>
      <c r="DA4" s="92">
        <f>BF4</f>
        <v>65403</v>
      </c>
      <c r="DB4" s="92">
        <f>BJ4</f>
        <v>77815</v>
      </c>
      <c r="DC4" s="92">
        <f>BN4</f>
        <v>81592</v>
      </c>
      <c r="DD4" s="92">
        <f>BR4</f>
        <v>99808.25191526179</v>
      </c>
      <c r="DE4" s="92">
        <f>BV4</f>
        <v>110921.99083427654</v>
      </c>
      <c r="DF4" s="92">
        <f>BZ4</f>
        <v>134031.46492855003</v>
      </c>
      <c r="DG4" s="92">
        <f>CD4</f>
        <v>172400.62335449428</v>
      </c>
      <c r="DH4" s="92">
        <f>CH4</f>
        <v>225431.06352624748</v>
      </c>
    </row>
    <row r="5" spans="1:113" x14ac:dyDescent="0.25">
      <c r="A5" s="4" t="s">
        <v>193</v>
      </c>
      <c r="B5" s="29">
        <f>SUM('Balance Sheet'!B3,'Balance Sheet'!B4)</f>
        <v>0</v>
      </c>
      <c r="C5" s="29">
        <f>SUM('Balance Sheet'!C3,'Balance Sheet'!C4)</f>
        <v>0</v>
      </c>
      <c r="D5" s="29">
        <f>SUM('Balance Sheet'!D3,'Balance Sheet'!D4)</f>
        <v>0</v>
      </c>
      <c r="E5" s="29">
        <f>SUM('Balance Sheet'!E3,'Balance Sheet'!E4)</f>
        <v>1785</v>
      </c>
      <c r="F5" s="29">
        <f>SUM('Balance Sheet'!F3,'Balance Sheet'!F4)</f>
        <v>0</v>
      </c>
      <c r="G5" s="29">
        <f>SUM('Balance Sheet'!G3,'Balance Sheet'!G4)</f>
        <v>0</v>
      </c>
      <c r="H5" s="29">
        <f>SUM('Balance Sheet'!H3,'Balance Sheet'!H4)</f>
        <v>0</v>
      </c>
      <c r="I5" s="29">
        <f>SUM('Balance Sheet'!I3,'Balance Sheet'!I4)</f>
        <v>3908</v>
      </c>
      <c r="J5" s="29">
        <f>SUM('Balance Sheet'!J3,'Balance Sheet'!J4)</f>
        <v>3910</v>
      </c>
      <c r="K5" s="29">
        <f>SUM('Balance Sheet'!K3,'Balance Sheet'!K4)</f>
        <v>10188</v>
      </c>
      <c r="L5" s="29">
        <f>SUM('Balance Sheet'!L3,'Balance Sheet'!L4)</f>
        <v>10452</v>
      </c>
      <c r="M5" s="29">
        <f>SUM('Balance Sheet'!M3,'Balance Sheet'!M4)</f>
        <v>9626</v>
      </c>
      <c r="N5" s="29">
        <f>SUM('Balance Sheet'!N3,'Balance Sheet'!N4)</f>
        <v>9472</v>
      </c>
      <c r="O5" s="29">
        <f>SUM('Balance Sheet'!O3,'Balance Sheet'!O4)</f>
        <v>10252</v>
      </c>
      <c r="P5" s="29">
        <f>SUM('Balance Sheet'!P3,'Balance Sheet'!P4)</f>
        <v>9328</v>
      </c>
      <c r="Q5" s="29">
        <f>SUM('Balance Sheet'!Q3,'Balance Sheet'!Q4)</f>
        <v>11449</v>
      </c>
      <c r="R5" s="29">
        <f>SUM('Balance Sheet'!R3,'Balance Sheet'!R4)</f>
        <v>12629</v>
      </c>
      <c r="S5" s="29">
        <f>SUM('Balance Sheet'!S3,'Balance Sheet'!S4)</f>
        <v>13956</v>
      </c>
      <c r="T5" s="29">
        <f>SUM('Balance Sheet'!T3,'Balance Sheet'!T4)</f>
        <v>14250</v>
      </c>
      <c r="U5" s="29">
        <f>SUM('Balance Sheet'!U3,'Balance Sheet'!U4)</f>
        <v>11199</v>
      </c>
      <c r="V5" s="29">
        <f>SUM('Balance Sheet'!V3,'Balance Sheet'!V4)</f>
        <v>12413</v>
      </c>
      <c r="W5" s="29">
        <f>SUM('Balance Sheet'!W3,'Balance Sheet'!W4)</f>
        <v>14125</v>
      </c>
      <c r="X5" s="29">
        <f>SUM('Balance Sheet'!X3,'Balance Sheet'!X4)</f>
        <v>15834</v>
      </c>
      <c r="Y5" s="29">
        <f>SUM('Balance Sheet'!Y3,'Balance Sheet'!Y4)</f>
        <v>18434</v>
      </c>
      <c r="Z5" s="29">
        <f>SUM('Balance Sheet'!Z3,'Balance Sheet'!Z4)</f>
        <v>20621</v>
      </c>
      <c r="AA5" s="29">
        <f>SUM('Balance Sheet'!AA3,'Balance Sheet'!AA4)</f>
        <v>23293</v>
      </c>
      <c r="AB5" s="29">
        <f>SUM('Balance Sheet'!AB3,'Balance Sheet'!AB4)</f>
        <v>26140</v>
      </c>
      <c r="AC5" s="29">
        <f>SUM('Balance Sheet'!AC3,'Balance Sheet'!AC4)</f>
        <v>29449</v>
      </c>
      <c r="AD5" s="29">
        <f>SUM('Balance Sheet'!AD3,'Balance Sheet'!AD4)</f>
        <v>32306</v>
      </c>
      <c r="AE5" s="29">
        <f>SUM('Balance Sheet'!AE3,'Balance Sheet'!AE4)</f>
        <v>35452</v>
      </c>
      <c r="AF5" s="29">
        <f>SUM('Balance Sheet'!AF3,'Balance Sheet'!AF4)</f>
        <v>38289</v>
      </c>
      <c r="AG5" s="29">
        <f>SUM('Balance Sheet'!AG3,'Balance Sheet'!AG4)</f>
        <v>41711</v>
      </c>
      <c r="AH5" s="29">
        <f>SUM('Balance Sheet'!AH3,'Balance Sheet'!AH4)</f>
        <v>43956</v>
      </c>
      <c r="AI5" s="29">
        <f>SUM('Balance Sheet'!AI3,'Balance Sheet'!AI4)</f>
        <v>42309</v>
      </c>
      <c r="AJ5" s="29">
        <f>SUM('Balance Sheet'!AJ3,'Balance Sheet'!AJ4)</f>
        <v>41206</v>
      </c>
      <c r="AK5" s="29">
        <f>SUM('Balance Sheet'!AK3,'Balance Sheet'!AK4)</f>
        <v>41114</v>
      </c>
      <c r="AL5" s="29">
        <f>SUM('Balance Sheet'!AL3,'Balance Sheet'!AL4)</f>
        <v>45243</v>
      </c>
      <c r="AM5" s="29">
        <f>SUM('Balance Sheet'!AM3,'Balance Sheet'!AM4)</f>
        <v>48596</v>
      </c>
      <c r="AN5" s="29">
        <f>SUM('Balance Sheet'!AN3,'Balance Sheet'!AN4)</f>
        <v>52269</v>
      </c>
      <c r="AO5" s="29">
        <f>SUM('Balance Sheet'!AO3,'Balance Sheet'!AO4)</f>
        <v>54855</v>
      </c>
      <c r="AP5" s="29">
        <f>SUM('Balance Sheet'!AP3,'Balance Sheet'!AP4)</f>
        <v>60289</v>
      </c>
      <c r="AQ5" s="29">
        <f>SUM('Balance Sheet'!AQ3,'Balance Sheet'!AQ4)</f>
        <v>58240</v>
      </c>
      <c r="AR5" s="29">
        <f>SUM('Balance Sheet'!AR3,'Balance Sheet'!AR4)</f>
        <v>55620</v>
      </c>
      <c r="AS5" s="29">
        <f>SUM('Balance Sheet'!AS3,'Balance Sheet'!AS4)</f>
        <v>61954</v>
      </c>
      <c r="AT5" s="29">
        <f>SUM('Balance Sheet'!AT3,'Balance Sheet'!AT4)</f>
        <v>64219</v>
      </c>
      <c r="AU5" s="29">
        <f>SUM('Balance Sheet'!AU3,'Balance Sheet'!AU4)</f>
        <v>64080</v>
      </c>
      <c r="AV5" s="29">
        <f>SUM('Balance Sheet'!AV3,'Balance Sheet'!AV4)</f>
        <v>58075</v>
      </c>
      <c r="AW5" s="29">
        <f>SUM('Balance Sheet'!AW3,'Balance Sheet'!AW4)</f>
        <v>47998</v>
      </c>
      <c r="AX5" s="29">
        <f>SUM('Balance Sheet'!AX3,'Balance Sheet'!AX4)</f>
        <v>43890</v>
      </c>
      <c r="AY5" s="29">
        <f>SUM('Balance Sheet'!AY3,'Balance Sheet'!AY4)</f>
        <v>40489</v>
      </c>
      <c r="AZ5" s="29">
        <f>SUM('Balance Sheet'!AZ3,'Balance Sheet'!AZ4)</f>
        <v>41776</v>
      </c>
      <c r="BA5" s="29">
        <f>SUM('Balance Sheet'!BA3,'Balance Sheet'!BA4)</f>
        <v>40738</v>
      </c>
      <c r="BB5" s="29">
        <f>SUM('Balance Sheet'!BB3,'Balance Sheet'!BB4)</f>
        <v>37439</v>
      </c>
      <c r="BC5" s="29">
        <f>SUM('Balance Sheet'!BC3,'Balance Sheet'!BC4)</f>
        <v>53446</v>
      </c>
      <c r="BD5" s="29">
        <f>SUM('Balance Sheet'!BD3,'Balance Sheet'!BD4)</f>
        <v>61123</v>
      </c>
      <c r="BE5" s="29">
        <f>SUM('Balance Sheet'!BE3,'Balance Sheet'!BE4)</f>
        <v>65403</v>
      </c>
      <c r="BF5" s="29">
        <f>SUM('Balance Sheet'!BF3,'Balance Sheet'!BF4)</f>
        <v>58120</v>
      </c>
      <c r="BG5" s="29">
        <f>SUM('Balance Sheet'!BG3,'Balance Sheet'!BG4)</f>
        <v>58080</v>
      </c>
      <c r="BH5" s="29">
        <f>SUM('Balance Sheet'!BH3,'Balance Sheet'!BH4)</f>
        <v>70900</v>
      </c>
      <c r="BI5" s="29">
        <f>SUM('Balance Sheet'!BI3,'Balance Sheet'!BI4)</f>
        <v>77815</v>
      </c>
      <c r="BJ5" s="29">
        <f>SUM('Balance Sheet'!BJ3,'Balance Sheet'!BJ4)</f>
        <v>70230</v>
      </c>
      <c r="BK5" s="29">
        <f>SUM('Balance Sheet'!BK3,'Balance Sheet'!BK4)</f>
        <v>47071</v>
      </c>
      <c r="BL5" s="29">
        <f>SUM('Balance Sheet'!BL3,'Balance Sheet'!BL4)</f>
        <v>44448</v>
      </c>
      <c r="BM5" s="29">
        <f>SUM('Balance Sheet'!BM3,'Balance Sheet'!BM4)</f>
        <v>81592</v>
      </c>
      <c r="BN5" s="29">
        <f>SUM('Balance Sheet'!BN3,'Balance Sheet'!BN4)</f>
        <v>94533.890637092438</v>
      </c>
      <c r="BO5" s="29">
        <f>SUM('Balance Sheet'!BO3,'Balance Sheet'!BO4)</f>
        <v>93020.964266404568</v>
      </c>
      <c r="BP5" s="29">
        <f>SUM('Balance Sheet'!BP3,'Balance Sheet'!BP4)</f>
        <v>88101.98679848903</v>
      </c>
      <c r="BQ5" s="29">
        <f>SUM('Balance Sheet'!BQ3,'Balance Sheet'!BQ4)</f>
        <v>99808.25191526179</v>
      </c>
      <c r="BR5" s="31">
        <f>SUM('Balance Sheet'!BR3,'Balance Sheet'!BR4)</f>
        <v>101473.82328509234</v>
      </c>
      <c r="BS5" s="31">
        <f>SUM('Balance Sheet'!BS3,'Balance Sheet'!BS4)</f>
        <v>100381.99343526381</v>
      </c>
      <c r="BT5" s="31">
        <f>SUM('Balance Sheet'!BT3,'Balance Sheet'!BT4)</f>
        <v>93871.505404550931</v>
      </c>
      <c r="BU5" s="31">
        <f>SUM('Balance Sheet'!BU3,'Balance Sheet'!BU4)</f>
        <v>110921.99083427654</v>
      </c>
      <c r="BV5" s="31">
        <f>SUM('Balance Sheet'!BV3,'Balance Sheet'!BV4)</f>
        <v>109379.30754604549</v>
      </c>
      <c r="BW5" s="31">
        <f>SUM('Balance Sheet'!BW3,'Balance Sheet'!BW4)</f>
        <v>113283.8626756442</v>
      </c>
      <c r="BX5" s="31">
        <f>SUM('Balance Sheet'!BX3,'Balance Sheet'!BX4)</f>
        <v>109333.22590242364</v>
      </c>
      <c r="BY5" s="31">
        <f>SUM('Balance Sheet'!BY3,'Balance Sheet'!BY4)</f>
        <v>134031.46492855003</v>
      </c>
      <c r="BZ5" s="31">
        <f>SUM('Balance Sheet'!BZ3,'Balance Sheet'!BZ4)</f>
        <v>128658.76095249395</v>
      </c>
      <c r="CA5" s="31">
        <f>SUM('Balance Sheet'!CA3,'Balance Sheet'!CA4)</f>
        <v>138164.62493787293</v>
      </c>
      <c r="CB5" s="31">
        <f>SUM('Balance Sheet'!CB3,'Balance Sheet'!CB4)</f>
        <v>137786.51076835921</v>
      </c>
      <c r="CC5" s="31">
        <f>SUM('Balance Sheet'!CC3,'Balance Sheet'!CC4)</f>
        <v>172400.62335449428</v>
      </c>
      <c r="CD5" s="31">
        <f>SUM('Balance Sheet'!CD3,'Balance Sheet'!CD4)</f>
        <v>161809.39760430183</v>
      </c>
      <c r="CE5" s="31">
        <f>SUM('Balance Sheet'!CE3,'Balance Sheet'!CE4)</f>
        <v>177148.62758321888</v>
      </c>
      <c r="CF5" s="31">
        <f>SUM('Balance Sheet'!CF3,'Balance Sheet'!CF4)</f>
        <v>180784.00317908911</v>
      </c>
      <c r="CG5" s="31">
        <f>SUM('Balance Sheet'!CG3,'Balance Sheet'!CG4)</f>
        <v>225431.06352624748</v>
      </c>
      <c r="CH5" s="31">
        <f>SUM('Balance Sheet'!CH3,'Balance Sheet'!CH4)</f>
        <v>206969.60153128751</v>
      </c>
      <c r="CI5" s="31">
        <f>SUM('Balance Sheet'!CI3,'Balance Sheet'!CI4)</f>
        <v>229799.80123776104</v>
      </c>
      <c r="CJ5" s="31">
        <f>SUM('Balance Sheet'!CJ3,'Balance Sheet'!CJ4)</f>
        <v>239584.37977617246</v>
      </c>
      <c r="CK5" s="31">
        <f>SUM('Balance Sheet'!CK3,'Balance Sheet'!CK4)</f>
        <v>295540.12789306376</v>
      </c>
      <c r="CL5" s="31"/>
      <c r="CM5" s="92">
        <f>E5</f>
        <v>1785</v>
      </c>
      <c r="CN5" s="92">
        <f>I5</f>
        <v>3908</v>
      </c>
      <c r="CO5" s="92">
        <f>M5</f>
        <v>9626</v>
      </c>
      <c r="CP5" s="92">
        <f>Q5</f>
        <v>11449</v>
      </c>
      <c r="CQ5" s="92">
        <f>U5</f>
        <v>11199</v>
      </c>
      <c r="CR5" s="92">
        <f>Y5</f>
        <v>18434</v>
      </c>
      <c r="CS5" s="92">
        <f>AC5</f>
        <v>29449</v>
      </c>
      <c r="CT5" s="92">
        <f>AG5</f>
        <v>41711</v>
      </c>
      <c r="CU5" s="92">
        <f>AK5</f>
        <v>41114</v>
      </c>
      <c r="CV5" s="92">
        <f>AO5</f>
        <v>54855</v>
      </c>
      <c r="CW5" s="92">
        <f>AS5</f>
        <v>61954</v>
      </c>
      <c r="CX5" s="92">
        <f>AW5</f>
        <v>47998</v>
      </c>
      <c r="CY5" s="92">
        <f>BA5</f>
        <v>40738</v>
      </c>
      <c r="CZ5" s="92">
        <f>BE5</f>
        <v>65403</v>
      </c>
      <c r="DA5" s="92">
        <f>BI5</f>
        <v>77815</v>
      </c>
      <c r="DB5" s="92">
        <f>BM5</f>
        <v>81592</v>
      </c>
      <c r="DC5" s="92">
        <f>BQ5</f>
        <v>99808.25191526179</v>
      </c>
      <c r="DD5" s="92">
        <f>BU5</f>
        <v>110921.99083427654</v>
      </c>
      <c r="DE5" s="92">
        <f>BY5</f>
        <v>134031.46492855003</v>
      </c>
      <c r="DF5" s="92">
        <f>CC5</f>
        <v>172400.62335449428</v>
      </c>
      <c r="DG5" s="92">
        <f>CG5</f>
        <v>225431.06352624748</v>
      </c>
      <c r="DH5" s="92">
        <f>CK5</f>
        <v>295540.12789306376</v>
      </c>
    </row>
    <row r="6" spans="1:113" x14ac:dyDescent="0.25">
      <c r="A6" s="4" t="s">
        <v>194</v>
      </c>
      <c r="B6" s="60" t="s">
        <v>65</v>
      </c>
      <c r="C6" s="68">
        <f>AVERAGE(C4,C5)</f>
        <v>0</v>
      </c>
      <c r="D6" s="68">
        <f>AVERAGE(D4,D5)</f>
        <v>0</v>
      </c>
      <c r="E6" s="13">
        <f t="shared" ref="E6:BP6" si="21">AVERAGE(E4,E5)</f>
        <v>892.5</v>
      </c>
      <c r="F6" s="13">
        <f t="shared" si="21"/>
        <v>892.5</v>
      </c>
      <c r="G6" s="13">
        <f t="shared" si="21"/>
        <v>0</v>
      </c>
      <c r="H6" s="13">
        <f t="shared" si="21"/>
        <v>0</v>
      </c>
      <c r="I6" s="13">
        <f t="shared" si="21"/>
        <v>1954</v>
      </c>
      <c r="J6" s="13">
        <f t="shared" si="21"/>
        <v>3909</v>
      </c>
      <c r="K6" s="13">
        <f t="shared" si="21"/>
        <v>7049</v>
      </c>
      <c r="L6" s="13">
        <f t="shared" si="21"/>
        <v>10320</v>
      </c>
      <c r="M6" s="13">
        <f t="shared" si="21"/>
        <v>10039</v>
      </c>
      <c r="N6" s="13">
        <f t="shared" si="21"/>
        <v>9549</v>
      </c>
      <c r="O6" s="13">
        <f t="shared" si="21"/>
        <v>9862</v>
      </c>
      <c r="P6" s="13">
        <f t="shared" si="21"/>
        <v>9790</v>
      </c>
      <c r="Q6" s="13">
        <f t="shared" si="21"/>
        <v>10388.5</v>
      </c>
      <c r="R6" s="13">
        <f t="shared" si="21"/>
        <v>12039</v>
      </c>
      <c r="S6" s="13">
        <f t="shared" si="21"/>
        <v>13292.5</v>
      </c>
      <c r="T6" s="13">
        <f t="shared" si="21"/>
        <v>14103</v>
      </c>
      <c r="U6" s="13">
        <f t="shared" si="21"/>
        <v>12724.5</v>
      </c>
      <c r="V6" s="13">
        <f t="shared" si="21"/>
        <v>11806</v>
      </c>
      <c r="W6" s="13">
        <f t="shared" si="21"/>
        <v>13269</v>
      </c>
      <c r="X6" s="13">
        <f t="shared" si="21"/>
        <v>14979.5</v>
      </c>
      <c r="Y6" s="13">
        <f t="shared" si="21"/>
        <v>17134</v>
      </c>
      <c r="Z6" s="13">
        <f t="shared" si="21"/>
        <v>19527.5</v>
      </c>
      <c r="AA6" s="13">
        <f t="shared" si="21"/>
        <v>21957</v>
      </c>
      <c r="AB6" s="13">
        <f t="shared" si="21"/>
        <v>24716.5</v>
      </c>
      <c r="AC6" s="13">
        <f t="shared" si="21"/>
        <v>27794.5</v>
      </c>
      <c r="AD6" s="13">
        <f t="shared" si="21"/>
        <v>30877.5</v>
      </c>
      <c r="AE6" s="13">
        <f t="shared" si="21"/>
        <v>33879</v>
      </c>
      <c r="AF6" s="13">
        <f t="shared" si="21"/>
        <v>36870.5</v>
      </c>
      <c r="AG6" s="13">
        <f t="shared" si="21"/>
        <v>40000</v>
      </c>
      <c r="AH6" s="13">
        <f t="shared" si="21"/>
        <v>42833.5</v>
      </c>
      <c r="AI6" s="13">
        <f t="shared" si="21"/>
        <v>43132.5</v>
      </c>
      <c r="AJ6" s="13">
        <f t="shared" si="21"/>
        <v>41757.5</v>
      </c>
      <c r="AK6" s="13">
        <f t="shared" si="21"/>
        <v>41160</v>
      </c>
      <c r="AL6" s="13">
        <f t="shared" si="21"/>
        <v>43178.5</v>
      </c>
      <c r="AM6" s="13">
        <f t="shared" si="21"/>
        <v>46919.5</v>
      </c>
      <c r="AN6" s="13">
        <f t="shared" si="21"/>
        <v>50432.5</v>
      </c>
      <c r="AO6" s="13">
        <f t="shared" si="21"/>
        <v>53562</v>
      </c>
      <c r="AP6" s="13">
        <f t="shared" si="21"/>
        <v>57572</v>
      </c>
      <c r="AQ6" s="13">
        <f t="shared" si="21"/>
        <v>59264.5</v>
      </c>
      <c r="AR6" s="13">
        <f t="shared" si="21"/>
        <v>56930</v>
      </c>
      <c r="AS6" s="13">
        <f t="shared" si="21"/>
        <v>58787</v>
      </c>
      <c r="AT6" s="13">
        <f t="shared" si="21"/>
        <v>63086.5</v>
      </c>
      <c r="AU6" s="13">
        <f>AVERAGE(AU4,AU5)</f>
        <v>64149.5</v>
      </c>
      <c r="AV6" s="13">
        <f t="shared" si="21"/>
        <v>61077.5</v>
      </c>
      <c r="AW6" s="13">
        <f t="shared" si="21"/>
        <v>53036.5</v>
      </c>
      <c r="AX6" s="13">
        <f t="shared" si="21"/>
        <v>45944</v>
      </c>
      <c r="AY6" s="13">
        <f t="shared" si="21"/>
        <v>42189.5</v>
      </c>
      <c r="AZ6" s="13">
        <f t="shared" si="21"/>
        <v>41132.5</v>
      </c>
      <c r="BA6" s="13">
        <f t="shared" si="21"/>
        <v>41257</v>
      </c>
      <c r="BB6" s="13">
        <f t="shared" si="21"/>
        <v>39088.5</v>
      </c>
      <c r="BC6" s="13">
        <f t="shared" si="21"/>
        <v>45442.5</v>
      </c>
      <c r="BD6" s="13">
        <f t="shared" si="21"/>
        <v>57284.5</v>
      </c>
      <c r="BE6" s="13">
        <f t="shared" si="21"/>
        <v>63263</v>
      </c>
      <c r="BF6" s="13">
        <f t="shared" ref="BF6" si="22">AVERAGE(BF4,BF5)</f>
        <v>61761.5</v>
      </c>
      <c r="BG6" s="13">
        <f t="shared" ref="BG6:BH6" si="23">AVERAGE(BG4,BG5)</f>
        <v>58100</v>
      </c>
      <c r="BH6" s="13">
        <f t="shared" si="23"/>
        <v>64490</v>
      </c>
      <c r="BI6" s="13">
        <f t="shared" ref="BI6:BJ6" si="24">AVERAGE(BI4,BI5)</f>
        <v>74357.5</v>
      </c>
      <c r="BJ6" s="13">
        <f t="shared" si="24"/>
        <v>74022.5</v>
      </c>
      <c r="BK6" s="13">
        <f t="shared" ref="BK6:BL6" si="25">AVERAGE(BK4,BK5)</f>
        <v>58650.5</v>
      </c>
      <c r="BL6" s="13">
        <f t="shared" si="25"/>
        <v>45759.5</v>
      </c>
      <c r="BM6" s="13">
        <f t="shared" ref="BM6" si="26">AVERAGE(BM4,BM5)</f>
        <v>63020</v>
      </c>
      <c r="BN6" s="13">
        <f t="shared" si="21"/>
        <v>88062.945318546219</v>
      </c>
      <c r="BO6" s="13">
        <f t="shared" si="21"/>
        <v>93777.427451748503</v>
      </c>
      <c r="BP6" s="13">
        <f t="shared" si="21"/>
        <v>90561.475532446799</v>
      </c>
      <c r="BQ6" s="13">
        <f t="shared" ref="BQ6:BU6" si="27">AVERAGE(BQ4,BQ5)</f>
        <v>93955.11935687541</v>
      </c>
      <c r="BR6" s="13">
        <f>AVERAGE(BR4,BR5)</f>
        <v>100641.03760017706</v>
      </c>
      <c r="BS6" s="13">
        <f t="shared" si="27"/>
        <v>100927.90836017807</v>
      </c>
      <c r="BT6" s="13">
        <f t="shared" si="27"/>
        <v>97126.74941990737</v>
      </c>
      <c r="BU6" s="13">
        <f t="shared" si="27"/>
        <v>102396.74811941374</v>
      </c>
      <c r="BV6" s="13">
        <f t="shared" ref="BV6:CC6" si="28">AVERAGE(BV4,BV5)</f>
        <v>110150.64919016101</v>
      </c>
      <c r="BW6" s="13">
        <f t="shared" si="28"/>
        <v>111331.58511084484</v>
      </c>
      <c r="BX6" s="13">
        <f t="shared" si="28"/>
        <v>111308.54428903392</v>
      </c>
      <c r="BY6" s="13">
        <f t="shared" si="28"/>
        <v>121682.34541548684</v>
      </c>
      <c r="BZ6" s="13">
        <f t="shared" si="28"/>
        <v>131345.112940522</v>
      </c>
      <c r="CA6" s="13">
        <f t="shared" si="28"/>
        <v>133411.69294518343</v>
      </c>
      <c r="CB6" s="13">
        <f t="shared" si="28"/>
        <v>137975.56785311608</v>
      </c>
      <c r="CC6" s="13">
        <f t="shared" si="28"/>
        <v>155093.56706142676</v>
      </c>
      <c r="CD6" s="13">
        <f t="shared" ref="CD6:CG6" si="29">AVERAGE(CD4,CD5)</f>
        <v>167105.01047939807</v>
      </c>
      <c r="CE6" s="13">
        <f t="shared" si="29"/>
        <v>169479.01259376036</v>
      </c>
      <c r="CF6" s="13">
        <f t="shared" si="29"/>
        <v>178966.31538115401</v>
      </c>
      <c r="CG6" s="13">
        <f t="shared" si="29"/>
        <v>203107.53335266828</v>
      </c>
      <c r="CH6" s="13">
        <f t="shared" ref="CH6:CK6" si="30">AVERAGE(CH4,CH5)</f>
        <v>216200.3325287675</v>
      </c>
      <c r="CI6" s="13">
        <f t="shared" si="30"/>
        <v>218384.70138452429</v>
      </c>
      <c r="CJ6" s="13">
        <f t="shared" si="30"/>
        <v>234692.09050696675</v>
      </c>
      <c r="CK6" s="13">
        <f t="shared" si="30"/>
        <v>267562.25383461814</v>
      </c>
      <c r="CL6" s="13"/>
      <c r="CM6" s="92">
        <f>AVERAGE(CM4,CM5)</f>
        <v>1468.5</v>
      </c>
      <c r="CN6" s="92">
        <f t="shared" ref="CN6:DC6" si="31">AVERAGE(CN4,CN5)</f>
        <v>2846.5</v>
      </c>
      <c r="CO6" s="92">
        <f t="shared" si="31"/>
        <v>6767</v>
      </c>
      <c r="CP6" s="92">
        <f t="shared" si="31"/>
        <v>10537.5</v>
      </c>
      <c r="CQ6" s="92">
        <f t="shared" si="31"/>
        <v>11324</v>
      </c>
      <c r="CR6" s="92">
        <f t="shared" si="31"/>
        <v>14816.5</v>
      </c>
      <c r="CS6" s="92">
        <f t="shared" si="31"/>
        <v>23941.5</v>
      </c>
      <c r="CT6" s="92">
        <f t="shared" si="31"/>
        <v>35580</v>
      </c>
      <c r="CU6" s="92">
        <f t="shared" si="31"/>
        <v>41412.5</v>
      </c>
      <c r="CV6" s="92">
        <f t="shared" si="31"/>
        <v>47984.5</v>
      </c>
      <c r="CW6" s="92">
        <f t="shared" si="31"/>
        <v>58404.5</v>
      </c>
      <c r="CX6" s="92">
        <f t="shared" si="31"/>
        <v>54976</v>
      </c>
      <c r="CY6" s="92">
        <f t="shared" si="31"/>
        <v>44368</v>
      </c>
      <c r="CZ6" s="92">
        <f t="shared" si="31"/>
        <v>53070.5</v>
      </c>
      <c r="DA6" s="92">
        <f t="shared" si="31"/>
        <v>71609</v>
      </c>
      <c r="DB6" s="92">
        <f t="shared" si="31"/>
        <v>79703.5</v>
      </c>
      <c r="DC6" s="92">
        <f t="shared" si="31"/>
        <v>90700.125957630895</v>
      </c>
      <c r="DD6" s="92">
        <f>AVERAGE(DD4,DD5)</f>
        <v>105365.12137476917</v>
      </c>
      <c r="DE6" s="92">
        <f>AVERAGE(DE4,DE5)</f>
        <v>122476.72788141329</v>
      </c>
      <c r="DF6" s="92">
        <f>AVERAGE(DF4,DF5)</f>
        <v>153216.04414152214</v>
      </c>
      <c r="DG6" s="92">
        <f>AVERAGE(DG4,DG5)</f>
        <v>198915.84344037087</v>
      </c>
      <c r="DH6" s="92">
        <f>AVERAGE(DH4,DH5)</f>
        <v>260485.59570965561</v>
      </c>
    </row>
    <row r="7" spans="1:113" x14ac:dyDescent="0.25">
      <c r="A7" s="4" t="s">
        <v>272</v>
      </c>
      <c r="B7" s="60" t="s">
        <v>65</v>
      </c>
      <c r="C7" s="53" t="e">
        <f t="shared" ref="C7:BI7" si="32">C8/C4</f>
        <v>#DIV/0!</v>
      </c>
      <c r="D7" s="53" t="e">
        <f t="shared" si="32"/>
        <v>#DIV/0!</v>
      </c>
      <c r="E7" s="53" t="e">
        <f t="shared" si="32"/>
        <v>#DIV/0!</v>
      </c>
      <c r="F7" s="53">
        <f t="shared" si="32"/>
        <v>0</v>
      </c>
      <c r="G7" s="53" t="e">
        <f t="shared" si="32"/>
        <v>#DIV/0!</v>
      </c>
      <c r="H7" s="53" t="e">
        <f t="shared" si="32"/>
        <v>#DIV/0!</v>
      </c>
      <c r="I7" s="53" t="e">
        <f t="shared" si="32"/>
        <v>#DIV/0!</v>
      </c>
      <c r="J7" s="53">
        <f t="shared" si="32"/>
        <v>0</v>
      </c>
      <c r="K7" s="53">
        <f t="shared" si="32"/>
        <v>0</v>
      </c>
      <c r="L7" s="53">
        <f t="shared" si="32"/>
        <v>0</v>
      </c>
      <c r="M7" s="53">
        <f t="shared" si="32"/>
        <v>0</v>
      </c>
      <c r="N7" s="53">
        <f t="shared" si="32"/>
        <v>0</v>
      </c>
      <c r="O7" s="53">
        <f t="shared" si="32"/>
        <v>0</v>
      </c>
      <c r="P7" s="53">
        <f t="shared" si="32"/>
        <v>0</v>
      </c>
      <c r="Q7" s="53">
        <f t="shared" si="32"/>
        <v>0</v>
      </c>
      <c r="R7" s="53">
        <f t="shared" si="32"/>
        <v>0</v>
      </c>
      <c r="S7" s="53">
        <f t="shared" si="32"/>
        <v>0</v>
      </c>
      <c r="T7" s="53">
        <f t="shared" si="32"/>
        <v>2.8661507595299513E-4</v>
      </c>
      <c r="U7" s="53">
        <f t="shared" si="32"/>
        <v>0</v>
      </c>
      <c r="V7" s="53">
        <f t="shared" si="32"/>
        <v>1.7858737387266719E-4</v>
      </c>
      <c r="W7" s="53">
        <f t="shared" si="32"/>
        <v>4.0280351244662856E-4</v>
      </c>
      <c r="X7" s="53">
        <f t="shared" si="32"/>
        <v>4.9557522123893803E-4</v>
      </c>
      <c r="Y7" s="53">
        <f t="shared" si="32"/>
        <v>9.4732853353543013E-4</v>
      </c>
      <c r="Z7" s="53">
        <f t="shared" si="32"/>
        <v>1.464684821525442E-3</v>
      </c>
      <c r="AA7" s="53">
        <f t="shared" si="32"/>
        <v>1.5518161097909898E-3</v>
      </c>
      <c r="AB7" s="53">
        <f t="shared" si="32"/>
        <v>2.1465676383462841E-3</v>
      </c>
      <c r="AC7" s="53">
        <f t="shared" si="32"/>
        <v>2.180566182096404E-3</v>
      </c>
      <c r="AD7" s="53">
        <f t="shared" si="32"/>
        <v>2.2751196984617476E-3</v>
      </c>
      <c r="AE7" s="53">
        <f t="shared" si="32"/>
        <v>2.8168142140778804E-3</v>
      </c>
      <c r="AF7" s="53">
        <f t="shared" si="32"/>
        <v>3.0463725600812365E-3</v>
      </c>
      <c r="AG7" s="53">
        <f t="shared" si="32"/>
        <v>3.2907623599467209E-3</v>
      </c>
      <c r="AH7" s="53">
        <f t="shared" si="32"/>
        <v>3.4763012155067008E-3</v>
      </c>
      <c r="AI7" s="53">
        <f t="shared" si="32"/>
        <v>3.2532532532532532E-3</v>
      </c>
      <c r="AJ7" s="53">
        <f t="shared" si="32"/>
        <v>4.1598714221560426E-3</v>
      </c>
      <c r="AK7" s="53">
        <f t="shared" si="32"/>
        <v>4.5624423627627043E-3</v>
      </c>
      <c r="AL7" s="53">
        <f t="shared" si="32"/>
        <v>4.8158778031813978E-3</v>
      </c>
      <c r="AM7" s="53">
        <f t="shared" si="32"/>
        <v>4.8405278164577945E-3</v>
      </c>
      <c r="AN7" s="53">
        <f t="shared" si="32"/>
        <v>5.309078936537987E-3</v>
      </c>
      <c r="AO7" s="53">
        <f t="shared" si="32"/>
        <v>4.381181962539938E-3</v>
      </c>
      <c r="AP7" s="53">
        <f t="shared" si="32"/>
        <v>4.1564123598578067E-3</v>
      </c>
      <c r="AQ7" s="53">
        <f t="shared" si="32"/>
        <v>2.6870573404767038E-3</v>
      </c>
      <c r="AR7" s="53">
        <f t="shared" si="32"/>
        <v>2.5068681318681321E-3</v>
      </c>
      <c r="AS7" s="53">
        <f t="shared" si="32"/>
        <v>2.445163610212154E-3</v>
      </c>
      <c r="AT7" s="53">
        <f t="shared" si="32"/>
        <v>1.9046389256545178E-3</v>
      </c>
      <c r="AU7" s="53">
        <f t="shared" si="32"/>
        <v>1.8841775798439713E-3</v>
      </c>
      <c r="AV7" s="53">
        <f t="shared" si="32"/>
        <v>1.8726591760299626E-3</v>
      </c>
      <c r="AW7" s="53">
        <f t="shared" si="32"/>
        <v>1.7563495479982782E-3</v>
      </c>
      <c r="AX7" s="53">
        <f t="shared" si="32"/>
        <v>1.5833993083045127E-3</v>
      </c>
      <c r="AY7" s="53">
        <f t="shared" si="32"/>
        <v>2.073365231259968E-3</v>
      </c>
      <c r="AZ7" s="53">
        <f t="shared" si="32"/>
        <v>1.9017510928894268E-3</v>
      </c>
      <c r="BA7" s="53">
        <f t="shared" si="32"/>
        <v>5.1943699731903485E-3</v>
      </c>
      <c r="BB7" s="53">
        <f t="shared" si="32"/>
        <v>4.737591437969463E-3</v>
      </c>
      <c r="BC7" s="53">
        <f t="shared" si="32"/>
        <v>8.6273671839525636E-3</v>
      </c>
      <c r="BD7" s="53">
        <f t="shared" si="32"/>
        <v>9.9913931819032298E-3</v>
      </c>
      <c r="BE7" s="53">
        <f t="shared" si="32"/>
        <v>9.6363071184333224E-3</v>
      </c>
      <c r="BF7" s="53">
        <f t="shared" si="32"/>
        <v>8.9445438282647581E-3</v>
      </c>
      <c r="BG7" s="53">
        <f t="shared" si="32"/>
        <v>9.2911218169304879E-3</v>
      </c>
      <c r="BH7" s="53">
        <f t="shared" si="32"/>
        <v>1.1380853994490358E-2</v>
      </c>
      <c r="BI7" s="53">
        <f t="shared" si="32"/>
        <v>1.0310296191819465E-2</v>
      </c>
      <c r="BJ7" s="53">
        <f>BJ8/BJ4</f>
        <v>8.4559532223864291E-3</v>
      </c>
      <c r="BK7" s="53">
        <f>BK8/BK4</f>
        <v>6.8489249608429444E-3</v>
      </c>
      <c r="BL7" s="53">
        <f>BL8/BL4</f>
        <v>7.6267765715621084E-3</v>
      </c>
      <c r="BM7" s="53">
        <f>BM8/BM4</f>
        <v>0.01</v>
      </c>
      <c r="BN7" s="59">
        <f t="shared" ref="BN7:CG7" si="33">BM7</f>
        <v>0.01</v>
      </c>
      <c r="BO7" s="59">
        <f t="shared" si="33"/>
        <v>0.01</v>
      </c>
      <c r="BP7" s="59">
        <f t="shared" si="33"/>
        <v>0.01</v>
      </c>
      <c r="BQ7" s="59">
        <f t="shared" si="33"/>
        <v>0.01</v>
      </c>
      <c r="BR7" s="59">
        <f t="shared" si="33"/>
        <v>0.01</v>
      </c>
      <c r="BS7" s="59">
        <f t="shared" si="33"/>
        <v>0.01</v>
      </c>
      <c r="BT7" s="59">
        <f t="shared" si="33"/>
        <v>0.01</v>
      </c>
      <c r="BU7" s="59">
        <f t="shared" si="33"/>
        <v>0.01</v>
      </c>
      <c r="BV7" s="59">
        <f t="shared" si="33"/>
        <v>0.01</v>
      </c>
      <c r="BW7" s="59">
        <f t="shared" si="33"/>
        <v>0.01</v>
      </c>
      <c r="BX7" s="59">
        <f t="shared" si="33"/>
        <v>0.01</v>
      </c>
      <c r="BY7" s="59">
        <f t="shared" si="33"/>
        <v>0.01</v>
      </c>
      <c r="BZ7" s="59">
        <f t="shared" si="33"/>
        <v>0.01</v>
      </c>
      <c r="CA7" s="59">
        <f t="shared" si="33"/>
        <v>0.01</v>
      </c>
      <c r="CB7" s="59">
        <f t="shared" si="33"/>
        <v>0.01</v>
      </c>
      <c r="CC7" s="59">
        <f t="shared" si="33"/>
        <v>0.01</v>
      </c>
      <c r="CD7" s="59">
        <f t="shared" si="33"/>
        <v>0.01</v>
      </c>
      <c r="CE7" s="59">
        <f t="shared" si="33"/>
        <v>0.01</v>
      </c>
      <c r="CF7" s="59">
        <f t="shared" si="33"/>
        <v>0.01</v>
      </c>
      <c r="CG7" s="59">
        <f t="shared" si="33"/>
        <v>0.01</v>
      </c>
      <c r="CH7" s="59">
        <f t="shared" ref="CH7" si="34">CG7</f>
        <v>0.01</v>
      </c>
      <c r="CI7" s="59">
        <f t="shared" ref="CI7" si="35">CH7</f>
        <v>0.01</v>
      </c>
      <c r="CJ7" s="59">
        <f t="shared" ref="CJ7" si="36">CI7</f>
        <v>0.01</v>
      </c>
      <c r="CK7" s="59">
        <f t="shared" ref="CK7" si="37">CJ7</f>
        <v>0.01</v>
      </c>
      <c r="CL7" s="59"/>
      <c r="CM7" s="109">
        <f>CM8/CM4</f>
        <v>0</v>
      </c>
      <c r="CN7" s="109">
        <f t="shared" ref="CN7:DC7" si="38">CN8/CN4</f>
        <v>0</v>
      </c>
      <c r="CO7" s="109">
        <f t="shared" si="38"/>
        <v>0</v>
      </c>
      <c r="CP7" s="109">
        <f t="shared" si="38"/>
        <v>0</v>
      </c>
      <c r="CQ7" s="109">
        <f t="shared" si="38"/>
        <v>3.4937549130928467E-4</v>
      </c>
      <c r="CR7" s="109">
        <f t="shared" si="38"/>
        <v>2.5895169211536746E-3</v>
      </c>
      <c r="CS7" s="109">
        <f t="shared" si="38"/>
        <v>9.0050992730823474E-3</v>
      </c>
      <c r="CT7" s="109">
        <f t="shared" si="38"/>
        <v>1.3311148086522463E-2</v>
      </c>
      <c r="CU7" s="109">
        <f t="shared" si="38"/>
        <v>1.5631368224209442E-2</v>
      </c>
      <c r="CV7" s="109">
        <f t="shared" si="38"/>
        <v>2.198764411149487E-2</v>
      </c>
      <c r="CW7" s="109">
        <f t="shared" si="38"/>
        <v>1.2250478534317747E-2</v>
      </c>
      <c r="CX7" s="109">
        <f t="shared" si="38"/>
        <v>7.4410046163282438E-3</v>
      </c>
      <c r="CY7" s="109">
        <f t="shared" si="38"/>
        <v>9.6045668569523738E-3</v>
      </c>
      <c r="CZ7" s="109">
        <f t="shared" si="38"/>
        <v>4.0232706563896117E-2</v>
      </c>
      <c r="DA7" s="109">
        <f t="shared" si="38"/>
        <v>3.8484473189303245E-2</v>
      </c>
      <c r="DB7" s="109">
        <f t="shared" si="38"/>
        <v>2.4962796376020047E-2</v>
      </c>
      <c r="DC7" s="109">
        <f t="shared" si="38"/>
        <v>4.3784787932883866E-2</v>
      </c>
      <c r="DD7" s="109">
        <f>DD8/DD4</f>
        <v>3.9629546300037649E-2</v>
      </c>
      <c r="DE7" s="109">
        <f>DE8/DE4</f>
        <v>3.9930620035492685E-2</v>
      </c>
      <c r="DF7" s="109">
        <f>DF8/DF4</f>
        <v>4.0187679950705379E-2</v>
      </c>
      <c r="DG7" s="109">
        <f>DG8/DG4</f>
        <v>4.0147340436113378E-2</v>
      </c>
      <c r="DH7" s="109">
        <f>DH8/DH4</f>
        <v>4.0002687826847412E-2</v>
      </c>
    </row>
    <row r="8" spans="1:113" x14ac:dyDescent="0.25">
      <c r="A8" s="363" t="s">
        <v>437</v>
      </c>
      <c r="B8" s="368" t="s">
        <v>65</v>
      </c>
      <c r="C8" s="368">
        <v>0</v>
      </c>
      <c r="D8" s="368">
        <v>0</v>
      </c>
      <c r="E8" s="368">
        <v>0</v>
      </c>
      <c r="F8" s="368">
        <v>0</v>
      </c>
      <c r="G8" s="368">
        <v>0</v>
      </c>
      <c r="H8" s="368">
        <v>0</v>
      </c>
      <c r="I8" s="373">
        <f>CN8-SUM(F8:H8)</f>
        <v>0</v>
      </c>
      <c r="J8" s="368">
        <v>0</v>
      </c>
      <c r="K8" s="368">
        <v>0</v>
      </c>
      <c r="L8" s="368">
        <v>0</v>
      </c>
      <c r="M8" s="373">
        <f>CO8-SUM(J8:L8)</f>
        <v>0</v>
      </c>
      <c r="N8" s="368">
        <v>0</v>
      </c>
      <c r="O8" s="368">
        <v>0</v>
      </c>
      <c r="P8" s="368">
        <v>0</v>
      </c>
      <c r="Q8" s="373">
        <f>CP8-SUM(N8:P8)</f>
        <v>0</v>
      </c>
      <c r="R8" s="368">
        <v>0</v>
      </c>
      <c r="S8" s="368">
        <v>0</v>
      </c>
      <c r="T8" s="368">
        <v>4</v>
      </c>
      <c r="U8" s="373">
        <f>CQ8-SUM(R8:T8)</f>
        <v>0</v>
      </c>
      <c r="V8" s="368">
        <v>2</v>
      </c>
      <c r="W8" s="368">
        <v>5</v>
      </c>
      <c r="X8" s="368">
        <v>7</v>
      </c>
      <c r="Y8" s="373">
        <f>CR8-SUM(V8:X8)</f>
        <v>15</v>
      </c>
      <c r="Z8" s="368">
        <v>27</v>
      </c>
      <c r="AA8" s="368">
        <v>32</v>
      </c>
      <c r="AB8" s="368">
        <v>50</v>
      </c>
      <c r="AC8" s="373">
        <f>CS8-SUM(Z8:AB8)</f>
        <v>57</v>
      </c>
      <c r="AD8" s="368">
        <v>67</v>
      </c>
      <c r="AE8" s="368">
        <v>91</v>
      </c>
      <c r="AF8" s="368">
        <v>108</v>
      </c>
      <c r="AG8" s="373">
        <f>CT8-SUM(AD8:AF8)</f>
        <v>126</v>
      </c>
      <c r="AH8" s="368">
        <v>145</v>
      </c>
      <c r="AI8" s="368">
        <v>143</v>
      </c>
      <c r="AJ8" s="368">
        <v>176</v>
      </c>
      <c r="AK8" s="373">
        <f>CU8-SUM(AH8:AJ8)</f>
        <v>188</v>
      </c>
      <c r="AL8" s="368">
        <v>198</v>
      </c>
      <c r="AM8" s="368">
        <v>219</v>
      </c>
      <c r="AN8" s="368">
        <v>258</v>
      </c>
      <c r="AO8" s="373">
        <f>CV8-SUM(AL8:AN8)</f>
        <v>229</v>
      </c>
      <c r="AP8" s="368">
        <v>228</v>
      </c>
      <c r="AQ8" s="368">
        <v>162</v>
      </c>
      <c r="AR8" s="368">
        <v>146</v>
      </c>
      <c r="AS8" s="373">
        <f>CW8-SUM(AP8:AR8)</f>
        <v>136</v>
      </c>
      <c r="AT8" s="368">
        <v>118</v>
      </c>
      <c r="AU8" s="368">
        <v>121</v>
      </c>
      <c r="AV8" s="368">
        <v>120</v>
      </c>
      <c r="AW8" s="373">
        <f>CX8-SUM(AT8:AV8)</f>
        <v>102</v>
      </c>
      <c r="AX8" s="368">
        <v>76</v>
      </c>
      <c r="AY8" s="368">
        <v>91</v>
      </c>
      <c r="AZ8" s="368">
        <v>77</v>
      </c>
      <c r="BA8" s="373">
        <f>CY8-SUM(AX8:AZ8)</f>
        <v>217</v>
      </c>
      <c r="BB8" s="368">
        <v>193</v>
      </c>
      <c r="BC8" s="368">
        <v>323</v>
      </c>
      <c r="BD8" s="368">
        <v>534</v>
      </c>
      <c r="BE8" s="373">
        <f>CZ8-SUM(BB8:BD8)</f>
        <v>589</v>
      </c>
      <c r="BF8" s="368">
        <v>585</v>
      </c>
      <c r="BG8" s="368">
        <v>540</v>
      </c>
      <c r="BH8" s="368">
        <v>661</v>
      </c>
      <c r="BI8" s="373">
        <f>DA8-SUM(BF8:BH8)</f>
        <v>731</v>
      </c>
      <c r="BJ8" s="368">
        <v>658</v>
      </c>
      <c r="BK8" s="368">
        <v>481</v>
      </c>
      <c r="BL8" s="368">
        <v>359</v>
      </c>
      <c r="BM8" s="413">
        <v>444.48</v>
      </c>
      <c r="BN8" s="13">
        <f t="shared" ref="BN8:BQ8" si="39">BM5*BN7</f>
        <v>815.92000000000007</v>
      </c>
      <c r="BO8" s="13">
        <f t="shared" si="39"/>
        <v>945.33890637092441</v>
      </c>
      <c r="BP8" s="13">
        <f t="shared" si="39"/>
        <v>930.20964266404565</v>
      </c>
      <c r="BQ8" s="13">
        <f t="shared" si="39"/>
        <v>881.01986798489031</v>
      </c>
      <c r="BR8" s="13">
        <f>BQ5*BR7</f>
        <v>998.08251915261792</v>
      </c>
      <c r="BS8" s="13">
        <f t="shared" ref="BS8" si="40">BR5*BS7</f>
        <v>1014.7382328509234</v>
      </c>
      <c r="BT8" s="13">
        <f t="shared" ref="BT8" si="41">BS5*BT7</f>
        <v>1003.8199343526381</v>
      </c>
      <c r="BU8" s="13">
        <f t="shared" ref="BU8" si="42">BT5*BU7</f>
        <v>938.71505404550931</v>
      </c>
      <c r="BV8" s="13">
        <f t="shared" ref="BV8" si="43">BU5*BV7</f>
        <v>1109.2199083427654</v>
      </c>
      <c r="BW8" s="13">
        <f t="shared" ref="BW8" si="44">BV5*BW7</f>
        <v>1093.7930754604549</v>
      </c>
      <c r="BX8" s="13">
        <f t="shared" ref="BX8" si="45">BW5*BX7</f>
        <v>1132.838626756442</v>
      </c>
      <c r="BY8" s="13">
        <f t="shared" ref="BY8" si="46">BX5*BY7</f>
        <v>1093.3322590242365</v>
      </c>
      <c r="BZ8" s="13">
        <f t="shared" ref="BZ8" si="47">BY5*BZ7</f>
        <v>1340.3146492855003</v>
      </c>
      <c r="CA8" s="13">
        <f t="shared" ref="CA8" si="48">BZ5*CA7</f>
        <v>1286.5876095249396</v>
      </c>
      <c r="CB8" s="13">
        <f t="shared" ref="CB8" si="49">CA5*CB7</f>
        <v>1381.6462493787292</v>
      </c>
      <c r="CC8" s="13">
        <f t="shared" ref="CC8" si="50">CB5*CC7</f>
        <v>1377.865107683592</v>
      </c>
      <c r="CD8" s="13">
        <f t="shared" ref="CD8" si="51">CC5*CD7</f>
        <v>1724.0062335449429</v>
      </c>
      <c r="CE8" s="13">
        <f t="shared" ref="CE8" si="52">CD5*CE7</f>
        <v>1618.0939760430183</v>
      </c>
      <c r="CF8" s="13">
        <f t="shared" ref="CF8" si="53">CE5*CF7</f>
        <v>1771.4862758321888</v>
      </c>
      <c r="CG8" s="13">
        <f t="shared" ref="CG8" si="54">CF5*CG7</f>
        <v>1807.8400317908911</v>
      </c>
      <c r="CH8" s="13">
        <f t="shared" ref="CH8" si="55">CG5*CH7</f>
        <v>2254.310635262475</v>
      </c>
      <c r="CI8" s="13">
        <f t="shared" ref="CI8" si="56">CH5*CI7</f>
        <v>2069.6960153128753</v>
      </c>
      <c r="CJ8" s="13">
        <f t="shared" ref="CJ8" si="57">CI5*CJ7</f>
        <v>2297.9980123776104</v>
      </c>
      <c r="CK8" s="13">
        <f t="shared" ref="CK8" si="58">CJ5*CK7</f>
        <v>2395.8437977617245</v>
      </c>
      <c r="CL8" s="13"/>
      <c r="CM8" s="371">
        <v>0</v>
      </c>
      <c r="CN8" s="371">
        <v>0</v>
      </c>
      <c r="CO8" s="371">
        <v>0</v>
      </c>
      <c r="CP8" s="371">
        <v>0</v>
      </c>
      <c r="CQ8" s="371">
        <v>4</v>
      </c>
      <c r="CR8" s="371">
        <v>29</v>
      </c>
      <c r="CS8" s="371">
        <v>166</v>
      </c>
      <c r="CT8" s="371">
        <v>392</v>
      </c>
      <c r="CU8" s="371">
        <v>652</v>
      </c>
      <c r="CV8" s="371">
        <v>904</v>
      </c>
      <c r="CW8" s="371">
        <v>672</v>
      </c>
      <c r="CX8" s="371">
        <v>461</v>
      </c>
      <c r="CY8" s="371">
        <v>461</v>
      </c>
      <c r="CZ8" s="371">
        <v>1639</v>
      </c>
      <c r="DA8" s="371">
        <v>2517</v>
      </c>
      <c r="DB8" s="92">
        <f>SUM(BJ8:BM8)</f>
        <v>1942.48</v>
      </c>
      <c r="DC8" s="92">
        <f>SUM(BN8:BQ8)</f>
        <v>3572.4884170198607</v>
      </c>
      <c r="DD8" s="92">
        <f>SUM(BR8:BU8)</f>
        <v>3955.3557404016883</v>
      </c>
      <c r="DE8" s="92">
        <f>SUM(BV8:BY8)</f>
        <v>4429.1838695838987</v>
      </c>
      <c r="DF8" s="92">
        <f>SUM(BZ8:CC8)</f>
        <v>5386.4136158727615</v>
      </c>
      <c r="DG8" s="92">
        <f>SUM(CD8:CG8)</f>
        <v>6921.4265172110408</v>
      </c>
      <c r="DH8" s="92">
        <f>SUM(CH8:CK8)</f>
        <v>9017.8484607146856</v>
      </c>
    </row>
    <row r="9" spans="1:113" x14ac:dyDescent="0.25">
      <c r="A9" s="4"/>
      <c r="B9" s="85"/>
      <c r="C9" s="85"/>
      <c r="D9" s="85"/>
      <c r="E9" s="85"/>
      <c r="F9" s="85"/>
      <c r="G9" s="85"/>
      <c r="H9" s="85"/>
      <c r="I9" s="85"/>
      <c r="J9" s="85"/>
      <c r="K9" s="85"/>
      <c r="L9" s="85"/>
      <c r="M9" s="85"/>
      <c r="N9" s="85"/>
      <c r="O9" s="85"/>
      <c r="P9" s="85"/>
      <c r="Q9" s="85"/>
      <c r="R9" s="85"/>
      <c r="S9" s="85"/>
      <c r="T9" s="85"/>
      <c r="U9" s="85"/>
      <c r="V9" s="85"/>
      <c r="W9" s="85"/>
      <c r="X9" s="85"/>
      <c r="Y9" s="85"/>
      <c r="Z9" s="85"/>
      <c r="AA9" s="85"/>
      <c r="AB9" s="85"/>
      <c r="AC9" s="85"/>
      <c r="AD9" s="85"/>
      <c r="AE9" s="85"/>
      <c r="AF9" s="85"/>
      <c r="AG9" s="85"/>
      <c r="AH9" s="85"/>
      <c r="AI9" s="85"/>
      <c r="AJ9" s="85"/>
      <c r="AK9" s="85"/>
      <c r="AL9" s="85"/>
      <c r="AM9" s="85"/>
      <c r="AN9" s="85"/>
      <c r="AO9" s="85"/>
      <c r="AP9" s="85"/>
      <c r="AQ9" s="85"/>
      <c r="AR9" s="85"/>
      <c r="AS9" s="85"/>
      <c r="AT9" s="85"/>
      <c r="AU9" s="85"/>
      <c r="AV9" s="85"/>
      <c r="AW9" s="85"/>
      <c r="AX9" s="85"/>
      <c r="AY9" s="85"/>
      <c r="AZ9" s="85"/>
      <c r="BA9" s="85"/>
      <c r="BB9" s="85"/>
      <c r="BC9" s="85"/>
      <c r="BD9" s="85"/>
      <c r="BE9" s="85"/>
      <c r="BF9" s="85"/>
      <c r="BG9" s="85"/>
      <c r="BH9" s="85"/>
      <c r="BI9" s="85"/>
      <c r="BJ9" s="85"/>
      <c r="BK9" s="85"/>
      <c r="BL9" s="85"/>
      <c r="BM9" s="85"/>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92"/>
      <c r="CN9" s="92"/>
      <c r="CO9" s="92"/>
      <c r="CP9" s="92"/>
      <c r="CQ9" s="92"/>
      <c r="CR9" s="92"/>
      <c r="CS9" s="92"/>
      <c r="CT9" s="92"/>
      <c r="CU9" s="92"/>
      <c r="CV9" s="92"/>
      <c r="CW9" s="92"/>
      <c r="CX9" s="92"/>
      <c r="CY9" s="92"/>
      <c r="CZ9" s="92"/>
      <c r="DA9" s="92"/>
      <c r="DB9" s="92"/>
      <c r="DC9" s="92"/>
      <c r="DD9" s="92"/>
      <c r="DE9" s="92"/>
      <c r="DF9" s="92"/>
      <c r="DG9" s="92"/>
      <c r="DH9" s="92"/>
    </row>
    <row r="10" spans="1:113" x14ac:dyDescent="0.25">
      <c r="A10" s="4"/>
      <c r="B10" s="85"/>
      <c r="C10" s="85"/>
      <c r="D10" s="85"/>
      <c r="E10" s="85"/>
      <c r="F10" s="85"/>
      <c r="G10" s="85"/>
      <c r="H10" s="85"/>
      <c r="I10" s="85"/>
      <c r="J10" s="85"/>
      <c r="K10" s="85"/>
      <c r="L10" s="85"/>
      <c r="M10" s="85"/>
      <c r="N10" s="85"/>
      <c r="O10" s="85"/>
      <c r="P10" s="85"/>
      <c r="Q10" s="85"/>
      <c r="R10" s="85"/>
      <c r="S10" s="85"/>
      <c r="T10" s="85"/>
      <c r="U10" s="85"/>
      <c r="V10" s="85"/>
      <c r="W10" s="85"/>
      <c r="X10" s="85"/>
      <c r="Y10" s="85"/>
      <c r="Z10" s="85"/>
      <c r="AA10" s="85"/>
      <c r="AB10" s="85"/>
      <c r="AC10" s="85"/>
      <c r="AD10" s="85"/>
      <c r="AE10" s="85"/>
      <c r="AF10" s="85"/>
      <c r="AG10" s="85"/>
      <c r="AH10" s="85"/>
      <c r="AI10" s="85"/>
      <c r="AJ10" s="85"/>
      <c r="AK10" s="85"/>
      <c r="AL10" s="85"/>
      <c r="AM10" s="85"/>
      <c r="AN10" s="85"/>
      <c r="AO10" s="85"/>
      <c r="AP10" s="85"/>
      <c r="AQ10" s="85"/>
      <c r="AR10" s="85"/>
      <c r="AS10" s="85"/>
      <c r="AT10" s="85"/>
      <c r="AU10" s="85"/>
      <c r="AV10" s="85"/>
      <c r="AW10" s="85"/>
      <c r="AX10" s="85"/>
      <c r="AY10" s="85"/>
      <c r="AZ10" s="85"/>
      <c r="BA10" s="85"/>
      <c r="BB10" s="85"/>
      <c r="BC10" s="85"/>
      <c r="BD10" s="85"/>
      <c r="BE10" s="85"/>
      <c r="BF10" s="85"/>
      <c r="BG10" s="85"/>
      <c r="BH10" s="85"/>
      <c r="BI10" s="85"/>
      <c r="BJ10" s="85"/>
      <c r="BK10" s="85"/>
      <c r="BL10" s="85"/>
      <c r="BM10" s="85"/>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92"/>
      <c r="CN10" s="92"/>
      <c r="CO10" s="92"/>
      <c r="CP10" s="92"/>
      <c r="CQ10" s="92"/>
      <c r="CR10" s="92"/>
      <c r="CS10" s="92"/>
      <c r="CT10" s="92"/>
      <c r="CU10" s="92"/>
      <c r="CV10" s="92"/>
      <c r="CW10" s="92"/>
      <c r="CX10" s="92"/>
      <c r="CY10" s="92"/>
      <c r="CZ10" s="92"/>
      <c r="DA10" s="92"/>
      <c r="DB10" s="92"/>
      <c r="DC10" s="92"/>
      <c r="DD10" s="92"/>
      <c r="DE10" s="92"/>
      <c r="DF10" s="92"/>
      <c r="DG10" s="92"/>
      <c r="DH10" s="92"/>
    </row>
    <row r="11" spans="1:113" x14ac:dyDescent="0.25">
      <c r="A11" s="1" t="s">
        <v>129</v>
      </c>
      <c r="B11" s="9">
        <v>0</v>
      </c>
      <c r="C11" s="9">
        <v>0</v>
      </c>
      <c r="D11" s="9">
        <v>0</v>
      </c>
      <c r="E11" s="9">
        <v>0</v>
      </c>
      <c r="F11" s="9">
        <v>0</v>
      </c>
      <c r="G11" s="9">
        <v>0</v>
      </c>
      <c r="H11" s="9">
        <v>0</v>
      </c>
      <c r="I11" s="373">
        <f>CN11-SUM(F11:H11)</f>
        <v>0</v>
      </c>
      <c r="J11" s="9">
        <v>0</v>
      </c>
      <c r="K11" s="9">
        <v>0</v>
      </c>
      <c r="L11" s="9">
        <v>0</v>
      </c>
      <c r="M11" s="373">
        <f>CO11-SUM(J11:L11)</f>
        <v>0</v>
      </c>
      <c r="N11" s="9">
        <v>0</v>
      </c>
      <c r="O11" s="9">
        <v>0</v>
      </c>
      <c r="P11" s="9">
        <v>0</v>
      </c>
      <c r="Q11" s="373">
        <f>CP11-SUM(N11:P11)</f>
        <v>0</v>
      </c>
      <c r="R11" s="9">
        <v>0</v>
      </c>
      <c r="S11" s="9">
        <v>0</v>
      </c>
      <c r="T11" s="9">
        <v>0</v>
      </c>
      <c r="U11" s="373">
        <f>CQ11-SUM(R11:T11)</f>
        <v>0</v>
      </c>
      <c r="V11" s="9">
        <v>0</v>
      </c>
      <c r="W11" s="9">
        <v>0</v>
      </c>
      <c r="X11" s="9">
        <v>0</v>
      </c>
      <c r="Y11" s="373">
        <f>CR11-SUM(V11:X11)</f>
        <v>0</v>
      </c>
      <c r="Z11" s="9">
        <v>0</v>
      </c>
      <c r="AA11" s="9">
        <v>0</v>
      </c>
      <c r="AB11" s="9">
        <v>0</v>
      </c>
      <c r="AC11" s="373">
        <f>CS11-SUM(Z11:AB11)</f>
        <v>0</v>
      </c>
      <c r="AD11" s="9">
        <v>0</v>
      </c>
      <c r="AE11" s="9">
        <v>-4</v>
      </c>
      <c r="AF11" s="9">
        <v>0</v>
      </c>
      <c r="AG11" s="373">
        <f>CT11-SUM(AD11:AF11)</f>
        <v>4</v>
      </c>
      <c r="AH11" s="9">
        <v>16</v>
      </c>
      <c r="AI11" s="9">
        <v>-138</v>
      </c>
      <c r="AJ11" s="9">
        <v>0</v>
      </c>
      <c r="AK11" s="373">
        <f>CU11-SUM(AH11:AJ11)</f>
        <v>122</v>
      </c>
      <c r="AL11" s="9">
        <v>0</v>
      </c>
      <c r="AM11" s="9">
        <v>0</v>
      </c>
      <c r="AN11" s="9">
        <v>0</v>
      </c>
      <c r="AO11" s="373">
        <f>CV11-SUM(AL11:AN11)</f>
        <v>-105</v>
      </c>
      <c r="AP11" s="9">
        <v>0</v>
      </c>
      <c r="AQ11" s="9">
        <v>0</v>
      </c>
      <c r="AR11" s="9">
        <v>0</v>
      </c>
      <c r="AS11" s="373">
        <f>CW11-SUM(AP11:AR11)</f>
        <v>-129</v>
      </c>
      <c r="AT11" s="9">
        <v>-93</v>
      </c>
      <c r="AU11" s="9">
        <v>0</v>
      </c>
      <c r="AV11" s="9">
        <v>-48</v>
      </c>
      <c r="AW11" s="373">
        <f t="shared" ref="AW11:AW12" si="59">CX11-SUM(AT11:AV11)</f>
        <v>1</v>
      </c>
      <c r="AX11" s="9">
        <v>54</v>
      </c>
      <c r="AY11" s="9">
        <v>-60</v>
      </c>
      <c r="AZ11" s="9">
        <v>-131</v>
      </c>
      <c r="BA11" s="373">
        <f t="shared" ref="BA11:BA12" si="60">CY11-SUM(AX11:AZ11)</f>
        <v>56</v>
      </c>
      <c r="BB11" s="9">
        <v>-63</v>
      </c>
      <c r="BC11" s="9">
        <v>-145</v>
      </c>
      <c r="BD11" s="9">
        <v>-98</v>
      </c>
      <c r="BE11" s="373">
        <f t="shared" ref="BE11:BE12" si="61">CZ11-SUM(BB11:BD11)</f>
        <v>-60</v>
      </c>
      <c r="BF11" s="9">
        <v>-148</v>
      </c>
      <c r="BG11" s="9">
        <v>-168</v>
      </c>
      <c r="BH11" s="9">
        <v>11</v>
      </c>
      <c r="BI11" s="373">
        <f t="shared" ref="BI11:BI12" si="62">DA11-SUM(BF11:BH11)</f>
        <v>-385</v>
      </c>
      <c r="BJ11" s="9">
        <v>232</v>
      </c>
      <c r="BK11" s="9">
        <v>196</v>
      </c>
      <c r="BL11" s="9">
        <v>42</v>
      </c>
      <c r="BM11" s="208">
        <v>0</v>
      </c>
      <c r="BN11" s="29">
        <f>'Cash Flow Statement'!BN53</f>
        <v>0</v>
      </c>
      <c r="BO11" s="29">
        <f>'Cash Flow Statement'!BO53</f>
        <v>0</v>
      </c>
      <c r="BP11" s="29">
        <f>'Cash Flow Statement'!BP53</f>
        <v>0</v>
      </c>
      <c r="BQ11" s="29">
        <f>'Cash Flow Statement'!BQ53</f>
        <v>0</v>
      </c>
      <c r="BR11" s="31">
        <f>'Cash Flow Statement'!BR53</f>
        <v>0</v>
      </c>
      <c r="BS11" s="31">
        <f>'Cash Flow Statement'!BS53</f>
        <v>0</v>
      </c>
      <c r="BT11" s="31">
        <f>'Cash Flow Statement'!BT53</f>
        <v>0</v>
      </c>
      <c r="BU11" s="31">
        <f>'Cash Flow Statement'!BU53</f>
        <v>0</v>
      </c>
      <c r="BV11" s="31">
        <f>'Cash Flow Statement'!BV53</f>
        <v>0</v>
      </c>
      <c r="BW11" s="31">
        <f>'Cash Flow Statement'!BW53</f>
        <v>0</v>
      </c>
      <c r="BX11" s="31">
        <f>'Cash Flow Statement'!BX53</f>
        <v>0</v>
      </c>
      <c r="BY11" s="31">
        <f>'Cash Flow Statement'!BY53</f>
        <v>0</v>
      </c>
      <c r="BZ11" s="31">
        <f>'Cash Flow Statement'!BZ53</f>
        <v>0</v>
      </c>
      <c r="CA11" s="31">
        <f>'Cash Flow Statement'!CA53</f>
        <v>0</v>
      </c>
      <c r="CB11" s="31">
        <f>'Cash Flow Statement'!CB53</f>
        <v>0</v>
      </c>
      <c r="CC11" s="31">
        <f>'Cash Flow Statement'!CC53</f>
        <v>0</v>
      </c>
      <c r="CD11" s="31">
        <f>'Cash Flow Statement'!CD53</f>
        <v>0</v>
      </c>
      <c r="CE11" s="31">
        <f>'Cash Flow Statement'!CE53</f>
        <v>0</v>
      </c>
      <c r="CF11" s="31">
        <f>'Cash Flow Statement'!CF53</f>
        <v>0</v>
      </c>
      <c r="CG11" s="31">
        <f>'Cash Flow Statement'!CG53</f>
        <v>0</v>
      </c>
      <c r="CH11" s="31">
        <f>'Cash Flow Statement'!CH53</f>
        <v>0</v>
      </c>
      <c r="CI11" s="31">
        <f>'Cash Flow Statement'!CI53</f>
        <v>0</v>
      </c>
      <c r="CJ11" s="31">
        <f>'Cash Flow Statement'!CJ53</f>
        <v>0</v>
      </c>
      <c r="CK11" s="31">
        <f>'Cash Flow Statement'!CK53</f>
        <v>0</v>
      </c>
      <c r="CL11" s="31"/>
      <c r="CM11" s="371">
        <v>0</v>
      </c>
      <c r="CN11" s="371">
        <v>0</v>
      </c>
      <c r="CO11" s="371">
        <v>0</v>
      </c>
      <c r="CP11" s="371">
        <v>0</v>
      </c>
      <c r="CQ11" s="371">
        <v>0</v>
      </c>
      <c r="CR11" s="371">
        <v>0</v>
      </c>
      <c r="CS11" s="371">
        <v>0</v>
      </c>
      <c r="CT11" s="371">
        <v>0</v>
      </c>
      <c r="CU11" s="371">
        <v>0</v>
      </c>
      <c r="CV11" s="371">
        <v>-105</v>
      </c>
      <c r="CW11" s="371">
        <v>-129</v>
      </c>
      <c r="CX11" s="371">
        <v>-140</v>
      </c>
      <c r="CY11" s="371">
        <v>-81</v>
      </c>
      <c r="CZ11" s="371">
        <v>-366</v>
      </c>
      <c r="DA11" s="371">
        <v>-690</v>
      </c>
      <c r="DB11" s="92">
        <f t="shared" ref="DB11" si="63">SUM(BJ11:BM11)</f>
        <v>470</v>
      </c>
      <c r="DC11" s="92">
        <f>SUM(BN11:BQ11)</f>
        <v>0</v>
      </c>
      <c r="DD11" s="92">
        <f>SUM(BR11:BU11)</f>
        <v>0</v>
      </c>
      <c r="DE11" s="92">
        <f>SUM(BV11:BY11)</f>
        <v>0</v>
      </c>
      <c r="DF11" s="92">
        <f>SUM(BZ11:CC11)</f>
        <v>0</v>
      </c>
      <c r="DG11" s="92">
        <f>SUM(CD11:CG11)</f>
        <v>0</v>
      </c>
      <c r="DH11" s="92">
        <f>SUM(CH11:CK11)</f>
        <v>0</v>
      </c>
    </row>
    <row r="12" spans="1:113" x14ac:dyDescent="0.25">
      <c r="A12" s="362" t="s">
        <v>436</v>
      </c>
      <c r="B12" s="9">
        <v>-4.5</v>
      </c>
      <c r="C12" s="9">
        <v>-5</v>
      </c>
      <c r="D12" s="9">
        <v>-3.5</v>
      </c>
      <c r="E12" s="9">
        <v>-11</v>
      </c>
      <c r="F12" s="9">
        <f>19-G12</f>
        <v>18</v>
      </c>
      <c r="G12" s="9">
        <v>1</v>
      </c>
      <c r="H12" s="9">
        <v>-25</v>
      </c>
      <c r="I12" s="373">
        <f>CN12-SUM(F12:H12)</f>
        <v>-13</v>
      </c>
      <c r="J12" s="9">
        <f>3-K12</f>
        <v>15</v>
      </c>
      <c r="K12" s="9">
        <v>-12</v>
      </c>
      <c r="L12" s="9">
        <v>6</v>
      </c>
      <c r="M12" s="373">
        <f>CO12-SUM(J12:L12)</f>
        <v>-2</v>
      </c>
      <c r="N12" s="9">
        <v>-10</v>
      </c>
      <c r="O12" s="9">
        <v>-8</v>
      </c>
      <c r="P12" s="9">
        <v>6</v>
      </c>
      <c r="Q12" s="373">
        <f>CP12-SUM(N12:P12)</f>
        <v>-1</v>
      </c>
      <c r="R12" s="9">
        <v>0</v>
      </c>
      <c r="S12" s="9">
        <v>-4</v>
      </c>
      <c r="T12" s="9">
        <v>-65</v>
      </c>
      <c r="U12" s="373">
        <f>CQ12-SUM(R12:T12)</f>
        <v>-19</v>
      </c>
      <c r="V12" s="9">
        <v>-3</v>
      </c>
      <c r="W12" s="9">
        <v>-5</v>
      </c>
      <c r="X12" s="9">
        <v>-34</v>
      </c>
      <c r="Y12" s="373">
        <f>CR12-SUM(V12:X12)</f>
        <v>-18</v>
      </c>
      <c r="Z12" s="9">
        <v>29</v>
      </c>
      <c r="AA12" s="9">
        <v>-12</v>
      </c>
      <c r="AB12" s="9">
        <v>-3</v>
      </c>
      <c r="AC12" s="373">
        <f>CS12-SUM(Z12:AB12)</f>
        <v>-89</v>
      </c>
      <c r="AD12" s="9">
        <v>14</v>
      </c>
      <c r="AE12" s="9">
        <v>0</v>
      </c>
      <c r="AF12" s="9">
        <v>6</v>
      </c>
      <c r="AG12" s="373">
        <f>CT12-SUM(AD12:AF12)</f>
        <v>-21</v>
      </c>
      <c r="AH12" s="9">
        <v>0</v>
      </c>
      <c r="AI12" s="9">
        <v>0</v>
      </c>
      <c r="AJ12" s="9">
        <v>-45</v>
      </c>
      <c r="AK12" s="373">
        <f>CU12-SUM(AH12:AJ12)</f>
        <v>-159</v>
      </c>
      <c r="AL12" s="9">
        <v>-33</v>
      </c>
      <c r="AM12" s="9">
        <v>-13</v>
      </c>
      <c r="AN12" s="9">
        <v>-114</v>
      </c>
      <c r="AO12" s="373">
        <f>CV12-SUM(AL12:AN12)</f>
        <v>187</v>
      </c>
      <c r="AP12" s="9">
        <v>-260</v>
      </c>
      <c r="AQ12" s="9">
        <v>6</v>
      </c>
      <c r="AR12" s="9">
        <v>-53</v>
      </c>
      <c r="AS12" s="373">
        <f>CW12-SUM(AP12:AR12)</f>
        <v>273</v>
      </c>
      <c r="AT12" s="9">
        <v>100</v>
      </c>
      <c r="AU12" s="9">
        <v>25</v>
      </c>
      <c r="AV12" s="9">
        <v>70</v>
      </c>
      <c r="AW12" s="373">
        <f t="shared" si="59"/>
        <v>15</v>
      </c>
      <c r="AX12" s="9">
        <v>254</v>
      </c>
      <c r="AY12" s="9">
        <v>-203</v>
      </c>
      <c r="AZ12" s="9">
        <v>-34</v>
      </c>
      <c r="BA12" s="373">
        <f t="shared" si="60"/>
        <v>-337</v>
      </c>
      <c r="BB12" s="9">
        <v>5</v>
      </c>
      <c r="BC12" s="9">
        <v>-161</v>
      </c>
      <c r="BD12" s="9">
        <v>-25</v>
      </c>
      <c r="BE12" s="373">
        <f t="shared" si="61"/>
        <v>31</v>
      </c>
      <c r="BF12" s="9">
        <v>55</v>
      </c>
      <c r="BG12" s="9">
        <v>15</v>
      </c>
      <c r="BH12" s="9">
        <v>8</v>
      </c>
      <c r="BI12" s="373">
        <f t="shared" si="62"/>
        <v>93</v>
      </c>
      <c r="BJ12" s="9">
        <v>177</v>
      </c>
      <c r="BK12" s="9">
        <v>-343</v>
      </c>
      <c r="BL12" s="9">
        <v>954</v>
      </c>
      <c r="BM12" s="208">
        <v>391.53574639289678</v>
      </c>
      <c r="BN12" s="61">
        <v>0</v>
      </c>
      <c r="BO12" s="61">
        <v>0</v>
      </c>
      <c r="BP12" s="61">
        <v>0</v>
      </c>
      <c r="BQ12" s="61">
        <v>0</v>
      </c>
      <c r="BR12" s="61">
        <v>0</v>
      </c>
      <c r="BS12" s="61">
        <v>0</v>
      </c>
      <c r="BT12" s="61">
        <v>0</v>
      </c>
      <c r="BU12" s="61">
        <v>0</v>
      </c>
      <c r="BV12" s="61">
        <v>0</v>
      </c>
      <c r="BW12" s="61">
        <v>0</v>
      </c>
      <c r="BX12" s="61">
        <v>0</v>
      </c>
      <c r="BY12" s="61">
        <v>0</v>
      </c>
      <c r="BZ12" s="61">
        <v>0</v>
      </c>
      <c r="CA12" s="61">
        <v>0</v>
      </c>
      <c r="CB12" s="61">
        <v>0</v>
      </c>
      <c r="CC12" s="61">
        <v>0</v>
      </c>
      <c r="CD12" s="61">
        <v>0</v>
      </c>
      <c r="CE12" s="61">
        <v>0</v>
      </c>
      <c r="CF12" s="61">
        <v>0</v>
      </c>
      <c r="CG12" s="61">
        <v>0</v>
      </c>
      <c r="CH12" s="61">
        <v>0</v>
      </c>
      <c r="CI12" s="61">
        <v>0</v>
      </c>
      <c r="CJ12" s="61">
        <v>0</v>
      </c>
      <c r="CK12" s="61">
        <v>0</v>
      </c>
      <c r="CL12" s="31"/>
      <c r="CM12" s="371">
        <v>-2</v>
      </c>
      <c r="CN12" s="371">
        <v>-19</v>
      </c>
      <c r="CO12" s="371">
        <v>7</v>
      </c>
      <c r="CP12" s="371">
        <v>-13</v>
      </c>
      <c r="CQ12" s="371">
        <v>-88</v>
      </c>
      <c r="CR12" s="371">
        <v>-60</v>
      </c>
      <c r="CS12" s="371">
        <v>-75</v>
      </c>
      <c r="CT12" s="371">
        <v>-1</v>
      </c>
      <c r="CU12" s="371">
        <v>-204</v>
      </c>
      <c r="CV12" s="371">
        <v>27</v>
      </c>
      <c r="CW12" s="371">
        <v>-34</v>
      </c>
      <c r="CX12" s="371">
        <v>210</v>
      </c>
      <c r="CY12" s="371">
        <v>-320</v>
      </c>
      <c r="CZ12" s="371">
        <v>-150</v>
      </c>
      <c r="DA12" s="371">
        <v>171</v>
      </c>
      <c r="DB12" s="92">
        <f t="shared" ref="DB12" si="64">SUM(BJ12:BM12)</f>
        <v>1179.5357463928967</v>
      </c>
      <c r="DC12" s="92">
        <f>SUM(BN12:BQ12)</f>
        <v>0</v>
      </c>
      <c r="DD12" s="92">
        <f>SUM(BR12:BU12)</f>
        <v>0</v>
      </c>
      <c r="DE12" s="92">
        <f>SUM(BV12:BY12)</f>
        <v>0</v>
      </c>
      <c r="DF12" s="92">
        <f>SUM(BZ12:CC12)</f>
        <v>0</v>
      </c>
      <c r="DG12" s="92">
        <f>SUM(CD12:CG12)</f>
        <v>0</v>
      </c>
      <c r="DH12" s="92">
        <f>SUM(CH12:CK12)</f>
        <v>0</v>
      </c>
    </row>
    <row r="13" spans="1:113" x14ac:dyDescent="0.25">
      <c r="B13" s="31"/>
      <c r="C13" s="31"/>
      <c r="D13" s="31"/>
      <c r="E13" s="31"/>
      <c r="F13" s="31"/>
      <c r="G13" s="31"/>
      <c r="H13" s="31"/>
      <c r="I13" s="29"/>
      <c r="J13" s="29"/>
      <c r="K13" s="29"/>
      <c r="L13" s="31"/>
      <c r="M13" s="29"/>
      <c r="N13" s="31"/>
      <c r="O13" s="31"/>
      <c r="P13" s="31"/>
      <c r="Q13" s="31"/>
      <c r="R13" s="31"/>
      <c r="S13" s="31"/>
      <c r="T13" s="31"/>
      <c r="U13" s="29"/>
      <c r="V13" s="31"/>
      <c r="W13" s="31"/>
      <c r="X13" s="31"/>
      <c r="Y13" s="29"/>
      <c r="Z13" s="31"/>
      <c r="AA13" s="31"/>
      <c r="AB13" s="31"/>
      <c r="AC13" s="29"/>
      <c r="AD13" s="31"/>
      <c r="AE13" s="31"/>
      <c r="AF13" s="31"/>
      <c r="AG13" s="29"/>
      <c r="AH13" s="31"/>
      <c r="AI13" s="31"/>
      <c r="AJ13" s="31"/>
      <c r="AK13" s="29"/>
      <c r="AL13" s="31"/>
      <c r="AM13" s="31"/>
      <c r="AN13" s="31"/>
      <c r="AO13" s="29"/>
      <c r="AP13" s="31"/>
      <c r="AQ13" s="31"/>
      <c r="AR13" s="31"/>
      <c r="AS13" s="29"/>
      <c r="AT13" s="31"/>
      <c r="AU13" s="31"/>
      <c r="AV13" s="29"/>
      <c r="AW13" s="29"/>
      <c r="AX13" s="31"/>
      <c r="AY13" s="31"/>
      <c r="AZ13" s="31"/>
      <c r="BA13" s="29"/>
      <c r="BB13" s="31"/>
      <c r="BC13" s="31"/>
      <c r="BD13" s="31"/>
      <c r="BE13" s="29"/>
      <c r="BF13" s="29"/>
      <c r="BG13" s="31"/>
      <c r="BH13" s="31"/>
      <c r="BI13" s="29"/>
      <c r="BJ13" s="29"/>
      <c r="BK13" s="29"/>
      <c r="BL13" s="29"/>
      <c r="BM13" s="29"/>
      <c r="BN13" s="29"/>
      <c r="BO13" s="29"/>
      <c r="BP13" s="29"/>
      <c r="BQ13" s="29"/>
      <c r="BR13" s="31"/>
      <c r="BS13" s="31"/>
      <c r="BT13" s="31"/>
      <c r="BU13" s="31"/>
      <c r="BV13" s="31"/>
      <c r="BW13" s="31"/>
      <c r="BX13" s="31"/>
      <c r="BY13" s="31"/>
      <c r="BZ13" s="31"/>
      <c r="CA13" s="31"/>
      <c r="CB13" s="31"/>
      <c r="CC13" s="31"/>
      <c r="CD13" s="31"/>
      <c r="CE13" s="31"/>
      <c r="CF13" s="31"/>
      <c r="CG13" s="31"/>
      <c r="CH13" s="31"/>
      <c r="CI13" s="31"/>
      <c r="CJ13" s="31"/>
      <c r="CK13" s="31"/>
      <c r="CL13" s="31"/>
      <c r="CM13" s="92"/>
      <c r="CN13" s="92"/>
      <c r="CO13" s="92"/>
      <c r="CP13" s="92"/>
      <c r="CQ13" s="92"/>
      <c r="CR13" s="92"/>
      <c r="CS13" s="92"/>
      <c r="CT13" s="92"/>
      <c r="CU13" s="92"/>
      <c r="CV13" s="92"/>
      <c r="CW13" s="92"/>
      <c r="CX13" s="92"/>
      <c r="CY13" s="92"/>
      <c r="CZ13" s="92"/>
      <c r="DA13" s="92"/>
      <c r="DB13" s="92"/>
      <c r="DC13" s="92"/>
      <c r="DD13" s="92"/>
      <c r="DE13" s="92"/>
      <c r="DF13" s="92"/>
      <c r="DG13" s="92"/>
      <c r="DH13" s="92"/>
    </row>
    <row r="14" spans="1:113" x14ac:dyDescent="0.25">
      <c r="A14" s="2" t="s">
        <v>286</v>
      </c>
      <c r="B14" s="113">
        <f>SUM(B8,B11,B12)</f>
        <v>-4.5</v>
      </c>
      <c r="C14" s="113">
        <f>SUM(C8,C11,C12)</f>
        <v>-5</v>
      </c>
      <c r="D14" s="113">
        <f t="shared" ref="D14:BJ14" si="65">SUM(D8,D11,D12)</f>
        <v>-3.5</v>
      </c>
      <c r="E14" s="113">
        <f t="shared" si="65"/>
        <v>-11</v>
      </c>
      <c r="F14" s="113">
        <f t="shared" si="65"/>
        <v>18</v>
      </c>
      <c r="G14" s="113">
        <f t="shared" si="65"/>
        <v>1</v>
      </c>
      <c r="H14" s="113">
        <f t="shared" si="65"/>
        <v>-25</v>
      </c>
      <c r="I14" s="38">
        <f t="shared" si="65"/>
        <v>-13</v>
      </c>
      <c r="J14" s="38">
        <f t="shared" si="65"/>
        <v>15</v>
      </c>
      <c r="K14" s="38">
        <f t="shared" si="65"/>
        <v>-12</v>
      </c>
      <c r="L14" s="113">
        <f t="shared" si="65"/>
        <v>6</v>
      </c>
      <c r="M14" s="38">
        <f t="shared" si="65"/>
        <v>-2</v>
      </c>
      <c r="N14" s="113">
        <f t="shared" si="65"/>
        <v>-10</v>
      </c>
      <c r="O14" s="113">
        <f t="shared" si="65"/>
        <v>-8</v>
      </c>
      <c r="P14" s="113">
        <f t="shared" si="65"/>
        <v>6</v>
      </c>
      <c r="Q14" s="113">
        <f t="shared" si="65"/>
        <v>-1</v>
      </c>
      <c r="R14" s="113">
        <f t="shared" si="65"/>
        <v>0</v>
      </c>
      <c r="S14" s="113">
        <f t="shared" si="65"/>
        <v>-4</v>
      </c>
      <c r="T14" s="113">
        <f t="shared" si="65"/>
        <v>-61</v>
      </c>
      <c r="U14" s="38">
        <f t="shared" si="65"/>
        <v>-19</v>
      </c>
      <c r="V14" s="113">
        <f t="shared" si="65"/>
        <v>-1</v>
      </c>
      <c r="W14" s="113">
        <f t="shared" si="65"/>
        <v>0</v>
      </c>
      <c r="X14" s="113">
        <f t="shared" si="65"/>
        <v>-27</v>
      </c>
      <c r="Y14" s="38">
        <f t="shared" si="65"/>
        <v>-3</v>
      </c>
      <c r="Z14" s="113">
        <f t="shared" si="65"/>
        <v>56</v>
      </c>
      <c r="AA14" s="113">
        <f t="shared" si="65"/>
        <v>20</v>
      </c>
      <c r="AB14" s="113">
        <f t="shared" si="65"/>
        <v>47</v>
      </c>
      <c r="AC14" s="38">
        <f t="shared" si="65"/>
        <v>-32</v>
      </c>
      <c r="AD14" s="113">
        <f t="shared" si="65"/>
        <v>81</v>
      </c>
      <c r="AE14" s="113">
        <f t="shared" si="65"/>
        <v>87</v>
      </c>
      <c r="AF14" s="113">
        <f t="shared" si="65"/>
        <v>114</v>
      </c>
      <c r="AG14" s="38">
        <f t="shared" si="65"/>
        <v>109</v>
      </c>
      <c r="AH14" s="113">
        <f t="shared" si="65"/>
        <v>161</v>
      </c>
      <c r="AI14" s="113">
        <f t="shared" si="65"/>
        <v>5</v>
      </c>
      <c r="AJ14" s="113">
        <f t="shared" si="65"/>
        <v>131</v>
      </c>
      <c r="AK14" s="38">
        <f t="shared" si="65"/>
        <v>151</v>
      </c>
      <c r="AL14" s="113">
        <f t="shared" si="65"/>
        <v>165</v>
      </c>
      <c r="AM14" s="113">
        <f t="shared" si="65"/>
        <v>206</v>
      </c>
      <c r="AN14" s="113">
        <f t="shared" si="65"/>
        <v>144</v>
      </c>
      <c r="AO14" s="38">
        <f t="shared" si="65"/>
        <v>311</v>
      </c>
      <c r="AP14" s="113">
        <f t="shared" si="65"/>
        <v>-32</v>
      </c>
      <c r="AQ14" s="113">
        <f t="shared" si="65"/>
        <v>168</v>
      </c>
      <c r="AR14" s="113">
        <f t="shared" si="65"/>
        <v>93</v>
      </c>
      <c r="AS14" s="38">
        <f t="shared" si="65"/>
        <v>280</v>
      </c>
      <c r="AT14" s="113">
        <f t="shared" si="65"/>
        <v>125</v>
      </c>
      <c r="AU14" s="113">
        <f t="shared" si="65"/>
        <v>146</v>
      </c>
      <c r="AV14" s="38">
        <f t="shared" si="65"/>
        <v>142</v>
      </c>
      <c r="AW14" s="38">
        <f t="shared" si="65"/>
        <v>118</v>
      </c>
      <c r="AX14" s="113">
        <f t="shared" si="65"/>
        <v>384</v>
      </c>
      <c r="AY14" s="113">
        <f t="shared" si="65"/>
        <v>-172</v>
      </c>
      <c r="AZ14" s="38">
        <f t="shared" si="65"/>
        <v>-88</v>
      </c>
      <c r="BA14" s="38">
        <f t="shared" si="65"/>
        <v>-64</v>
      </c>
      <c r="BB14" s="113">
        <f t="shared" si="65"/>
        <v>135</v>
      </c>
      <c r="BC14" s="113">
        <f t="shared" si="65"/>
        <v>17</v>
      </c>
      <c r="BD14" s="113">
        <f t="shared" si="65"/>
        <v>411</v>
      </c>
      <c r="BE14" s="38">
        <f t="shared" si="65"/>
        <v>560</v>
      </c>
      <c r="BF14" s="38">
        <f t="shared" si="65"/>
        <v>492</v>
      </c>
      <c r="BG14" s="113">
        <f t="shared" si="65"/>
        <v>387</v>
      </c>
      <c r="BH14" s="113">
        <f t="shared" si="65"/>
        <v>680</v>
      </c>
      <c r="BI14" s="38">
        <f t="shared" si="65"/>
        <v>439</v>
      </c>
      <c r="BJ14" s="38">
        <f t="shared" si="65"/>
        <v>1067</v>
      </c>
      <c r="BK14" s="38">
        <f t="shared" ref="BK14" si="66">SUM(BK8,BK11,BK12)</f>
        <v>334</v>
      </c>
      <c r="BL14" s="38">
        <f t="shared" ref="BL14:BM14" si="67">SUM(BL8,BL11,BL12)</f>
        <v>1355</v>
      </c>
      <c r="BM14" s="38">
        <f t="shared" si="67"/>
        <v>836.01574639289674</v>
      </c>
      <c r="BN14" s="14">
        <f t="shared" ref="BN14:BQ14" si="68">BN8+BN11</f>
        <v>815.92000000000007</v>
      </c>
      <c r="BO14" s="14">
        <f t="shared" si="68"/>
        <v>945.33890637092441</v>
      </c>
      <c r="BP14" s="14">
        <f t="shared" si="68"/>
        <v>930.20964266404565</v>
      </c>
      <c r="BQ14" s="14">
        <f t="shared" si="68"/>
        <v>881.01986798489031</v>
      </c>
      <c r="BR14" s="14">
        <f>BR8+BR11</f>
        <v>998.08251915261792</v>
      </c>
      <c r="BS14" s="14">
        <f t="shared" ref="BS14:BU14" si="69">BS8+BS11</f>
        <v>1014.7382328509234</v>
      </c>
      <c r="BT14" s="14">
        <f t="shared" si="69"/>
        <v>1003.8199343526381</v>
      </c>
      <c r="BU14" s="14">
        <f t="shared" si="69"/>
        <v>938.71505404550931</v>
      </c>
      <c r="BV14" s="14">
        <f t="shared" ref="BV14:CC14" si="70">BV8+BV11</f>
        <v>1109.2199083427654</v>
      </c>
      <c r="BW14" s="14">
        <f t="shared" si="70"/>
        <v>1093.7930754604549</v>
      </c>
      <c r="BX14" s="14">
        <f t="shared" si="70"/>
        <v>1132.838626756442</v>
      </c>
      <c r="BY14" s="14">
        <f t="shared" si="70"/>
        <v>1093.3322590242365</v>
      </c>
      <c r="BZ14" s="14">
        <f t="shared" si="70"/>
        <v>1340.3146492855003</v>
      </c>
      <c r="CA14" s="14">
        <f t="shared" si="70"/>
        <v>1286.5876095249396</v>
      </c>
      <c r="CB14" s="14">
        <f t="shared" si="70"/>
        <v>1381.6462493787292</v>
      </c>
      <c r="CC14" s="14">
        <f t="shared" si="70"/>
        <v>1377.865107683592</v>
      </c>
      <c r="CD14" s="14">
        <f t="shared" ref="CD14:CG14" si="71">CD8+CD11</f>
        <v>1724.0062335449429</v>
      </c>
      <c r="CE14" s="14">
        <f t="shared" si="71"/>
        <v>1618.0939760430183</v>
      </c>
      <c r="CF14" s="14">
        <f t="shared" si="71"/>
        <v>1771.4862758321888</v>
      </c>
      <c r="CG14" s="14">
        <f t="shared" si="71"/>
        <v>1807.8400317908911</v>
      </c>
      <c r="CH14" s="14">
        <f t="shared" ref="CH14:CK14" si="72">CH8+CH11</f>
        <v>2254.310635262475</v>
      </c>
      <c r="CI14" s="14">
        <f t="shared" si="72"/>
        <v>2069.6960153128753</v>
      </c>
      <c r="CJ14" s="14">
        <f t="shared" si="72"/>
        <v>2297.9980123776104</v>
      </c>
      <c r="CK14" s="14">
        <f t="shared" si="72"/>
        <v>2395.8437977617245</v>
      </c>
      <c r="CL14" s="14"/>
      <c r="CM14" s="88">
        <f>CM8+CM11+CM12</f>
        <v>-2</v>
      </c>
      <c r="CN14" s="88">
        <f t="shared" ref="CN14:DG14" si="73">CN8+CN11+CN12</f>
        <v>-19</v>
      </c>
      <c r="CO14" s="88">
        <f t="shared" si="73"/>
        <v>7</v>
      </c>
      <c r="CP14" s="88">
        <f t="shared" si="73"/>
        <v>-13</v>
      </c>
      <c r="CQ14" s="88">
        <f t="shared" si="73"/>
        <v>-84</v>
      </c>
      <c r="CR14" s="88">
        <f t="shared" si="73"/>
        <v>-31</v>
      </c>
      <c r="CS14" s="88">
        <f t="shared" si="73"/>
        <v>91</v>
      </c>
      <c r="CT14" s="88">
        <f t="shared" si="73"/>
        <v>391</v>
      </c>
      <c r="CU14" s="88">
        <f t="shared" si="73"/>
        <v>448</v>
      </c>
      <c r="CV14" s="88">
        <f t="shared" si="73"/>
        <v>826</v>
      </c>
      <c r="CW14" s="88">
        <f t="shared" si="73"/>
        <v>509</v>
      </c>
      <c r="CX14" s="88">
        <f t="shared" si="73"/>
        <v>531</v>
      </c>
      <c r="CY14" s="88">
        <f t="shared" si="73"/>
        <v>60</v>
      </c>
      <c r="CZ14" s="88">
        <f t="shared" si="73"/>
        <v>1123</v>
      </c>
      <c r="DA14" s="88">
        <f t="shared" si="73"/>
        <v>1998</v>
      </c>
      <c r="DB14" s="88">
        <f t="shared" si="73"/>
        <v>3592.0157463928967</v>
      </c>
      <c r="DC14" s="88">
        <f t="shared" si="73"/>
        <v>3572.4884170198607</v>
      </c>
      <c r="DD14" s="88">
        <f t="shared" si="73"/>
        <v>3955.3557404016883</v>
      </c>
      <c r="DE14" s="88">
        <f t="shared" si="73"/>
        <v>4429.1838695838987</v>
      </c>
      <c r="DF14" s="88">
        <f t="shared" si="73"/>
        <v>5386.4136158727615</v>
      </c>
      <c r="DG14" s="88">
        <f t="shared" si="73"/>
        <v>6921.4265172110408</v>
      </c>
      <c r="DH14" s="88">
        <f>DH8+DH11+DH12</f>
        <v>9017.8484607146856</v>
      </c>
    </row>
    <row r="15" spans="1:113" x14ac:dyDescent="0.25">
      <c r="CM15" s="91"/>
      <c r="CN15" s="91"/>
      <c r="CO15" s="91"/>
      <c r="CP15" s="91"/>
      <c r="CQ15" s="91"/>
      <c r="CR15" s="91"/>
      <c r="CS15" s="91"/>
      <c r="CT15" s="91"/>
      <c r="CU15" s="91"/>
      <c r="CV15" s="91"/>
      <c r="CW15" s="91"/>
      <c r="CX15" s="91"/>
      <c r="CY15" s="91"/>
      <c r="CZ15" s="91"/>
      <c r="DA15" s="91"/>
      <c r="DB15" s="91"/>
      <c r="DC15" s="91"/>
      <c r="DD15" s="91"/>
      <c r="DE15" s="91"/>
      <c r="DF15" s="91"/>
      <c r="DG15" s="91"/>
      <c r="DH15" s="91"/>
    </row>
    <row r="16" spans="1:113" x14ac:dyDescent="0.25">
      <c r="A16" s="7" t="s">
        <v>269</v>
      </c>
      <c r="CM16" s="91"/>
      <c r="CN16" s="91"/>
      <c r="CO16" s="91"/>
      <c r="CP16" s="91"/>
      <c r="CQ16" s="91"/>
      <c r="CR16" s="91"/>
      <c r="CS16" s="91"/>
      <c r="CT16" s="91"/>
      <c r="CU16" s="91"/>
      <c r="CV16" s="91"/>
      <c r="CW16" s="91"/>
      <c r="CX16" s="91"/>
      <c r="CY16" s="91"/>
      <c r="CZ16" s="91"/>
      <c r="DA16" s="91"/>
      <c r="DB16" s="91"/>
      <c r="DC16" s="91"/>
      <c r="DD16" s="91"/>
      <c r="DE16" s="91"/>
      <c r="DF16" s="91"/>
      <c r="DG16" s="91"/>
      <c r="DH16" s="91"/>
    </row>
    <row r="17" spans="1:112" x14ac:dyDescent="0.25">
      <c r="A17" s="4" t="s">
        <v>192</v>
      </c>
      <c r="B17" s="9">
        <v>0</v>
      </c>
      <c r="C17" s="13">
        <f>B21</f>
        <v>0</v>
      </c>
      <c r="D17" s="13">
        <f t="shared" ref="D17:BO17" si="74">C21</f>
        <v>0</v>
      </c>
      <c r="E17" s="13">
        <f t="shared" si="74"/>
        <v>0</v>
      </c>
      <c r="F17" s="13">
        <f t="shared" si="74"/>
        <v>250</v>
      </c>
      <c r="G17" s="13">
        <f t="shared" si="74"/>
        <v>0</v>
      </c>
      <c r="H17" s="13">
        <f t="shared" si="74"/>
        <v>0</v>
      </c>
      <c r="I17" s="13">
        <f t="shared" si="74"/>
        <v>0</v>
      </c>
      <c r="J17" s="13">
        <f t="shared" si="74"/>
        <v>0</v>
      </c>
      <c r="K17" s="13">
        <f t="shared" si="74"/>
        <v>0</v>
      </c>
      <c r="L17" s="13">
        <f t="shared" si="74"/>
        <v>0</v>
      </c>
      <c r="M17" s="13">
        <f t="shared" si="74"/>
        <v>0</v>
      </c>
      <c r="N17" s="13">
        <f t="shared" si="74"/>
        <v>1500</v>
      </c>
      <c r="O17" s="13">
        <f t="shared" si="74"/>
        <v>1500</v>
      </c>
      <c r="P17" s="13">
        <f t="shared" si="74"/>
        <v>1500</v>
      </c>
      <c r="Q17" s="13">
        <f t="shared" si="74"/>
        <v>0</v>
      </c>
      <c r="R17" s="13">
        <f t="shared" si="74"/>
        <v>0</v>
      </c>
      <c r="S17" s="13">
        <f t="shared" si="74"/>
        <v>0</v>
      </c>
      <c r="T17" s="13">
        <f t="shared" si="74"/>
        <v>0</v>
      </c>
      <c r="U17" s="13">
        <f t="shared" si="74"/>
        <v>0</v>
      </c>
      <c r="V17" s="13">
        <f t="shared" si="74"/>
        <v>0</v>
      </c>
      <c r="W17" s="13">
        <f t="shared" si="74"/>
        <v>0</v>
      </c>
      <c r="X17" s="13">
        <f t="shared" si="74"/>
        <v>0</v>
      </c>
      <c r="Y17" s="13">
        <f t="shared" si="74"/>
        <v>0</v>
      </c>
      <c r="Z17" s="13">
        <f t="shared" si="74"/>
        <v>0</v>
      </c>
      <c r="AA17" s="13">
        <f t="shared" si="74"/>
        <v>0</v>
      </c>
      <c r="AB17" s="13">
        <f t="shared" si="74"/>
        <v>0</v>
      </c>
      <c r="AC17" s="13">
        <f t="shared" si="74"/>
        <v>0</v>
      </c>
      <c r="AD17" s="13">
        <f t="shared" si="74"/>
        <v>0</v>
      </c>
      <c r="AE17" s="13">
        <f t="shared" si="74"/>
        <v>0</v>
      </c>
      <c r="AF17" s="13">
        <f t="shared" si="74"/>
        <v>0</v>
      </c>
      <c r="AG17" s="13">
        <f t="shared" si="74"/>
        <v>0</v>
      </c>
      <c r="AH17" s="13">
        <f t="shared" si="74"/>
        <v>0</v>
      </c>
      <c r="AI17" s="13">
        <f t="shared" si="74"/>
        <v>0</v>
      </c>
      <c r="AJ17" s="13">
        <f t="shared" si="74"/>
        <v>0</v>
      </c>
      <c r="AK17" s="13">
        <f t="shared" si="74"/>
        <v>0</v>
      </c>
      <c r="AL17" s="13">
        <f t="shared" si="74"/>
        <v>0</v>
      </c>
      <c r="AM17" s="13">
        <f t="shared" si="74"/>
        <v>0</v>
      </c>
      <c r="AN17" s="13">
        <f t="shared" si="74"/>
        <v>0</v>
      </c>
      <c r="AO17" s="13">
        <f t="shared" si="74"/>
        <v>0</v>
      </c>
      <c r="AP17" s="13">
        <f t="shared" si="74"/>
        <v>0</v>
      </c>
      <c r="AQ17" s="13">
        <f t="shared" si="74"/>
        <v>0</v>
      </c>
      <c r="AR17" s="13">
        <f t="shared" si="74"/>
        <v>0</v>
      </c>
      <c r="AS17" s="13">
        <f t="shared" si="74"/>
        <v>0</v>
      </c>
      <c r="AT17" s="13">
        <f t="shared" si="74"/>
        <v>0</v>
      </c>
      <c r="AU17" s="13">
        <f t="shared" si="74"/>
        <v>0</v>
      </c>
      <c r="AV17" s="13">
        <f t="shared" si="74"/>
        <v>0</v>
      </c>
      <c r="AW17" s="13">
        <f t="shared" si="74"/>
        <v>0</v>
      </c>
      <c r="AX17" s="13">
        <f t="shared" si="74"/>
        <v>0</v>
      </c>
      <c r="AY17" s="13">
        <f t="shared" si="74"/>
        <v>0</v>
      </c>
      <c r="AZ17" s="13">
        <f t="shared" si="74"/>
        <v>0</v>
      </c>
      <c r="BA17" s="13">
        <f t="shared" si="74"/>
        <v>9922</v>
      </c>
      <c r="BB17" s="13">
        <f t="shared" si="74"/>
        <v>9923</v>
      </c>
      <c r="BC17" s="13">
        <f t="shared" si="74"/>
        <v>9925</v>
      </c>
      <c r="BD17" s="13">
        <f t="shared" si="74"/>
        <v>18382</v>
      </c>
      <c r="BE17" s="13">
        <f t="shared" si="74"/>
        <v>18383</v>
      </c>
      <c r="BF17" s="13">
        <f t="shared" si="74"/>
        <v>18385</v>
      </c>
      <c r="BG17" s="13">
        <f t="shared" si="74"/>
        <v>18387</v>
      </c>
      <c r="BH17" s="13">
        <f t="shared" si="74"/>
        <v>18389</v>
      </c>
      <c r="BI17" s="13">
        <f t="shared" si="74"/>
        <v>28823</v>
      </c>
      <c r="BJ17" s="13">
        <f t="shared" si="74"/>
        <v>28826</v>
      </c>
      <c r="BK17" s="13">
        <f t="shared" si="74"/>
        <v>28829</v>
      </c>
      <c r="BL17" s="13">
        <f t="shared" si="74"/>
        <v>28832</v>
      </c>
      <c r="BM17" s="13">
        <f t="shared" si="74"/>
        <v>28834</v>
      </c>
      <c r="BN17" s="13">
        <f t="shared" si="74"/>
        <v>58744</v>
      </c>
      <c r="BO17" s="13">
        <f t="shared" si="74"/>
        <v>58744</v>
      </c>
      <c r="BP17" s="13">
        <f t="shared" ref="BP17:BQ17" si="75">BO21</f>
        <v>58744</v>
      </c>
      <c r="BQ17" s="13">
        <f t="shared" si="75"/>
        <v>58744</v>
      </c>
      <c r="BR17" s="13">
        <f>BQ21</f>
        <v>58744</v>
      </c>
      <c r="BS17" s="13">
        <f t="shared" ref="BS17" si="76">BR21</f>
        <v>58744</v>
      </c>
      <c r="BT17" s="13">
        <f t="shared" ref="BT17" si="77">BS21</f>
        <v>58744</v>
      </c>
      <c r="BU17" s="13">
        <f t="shared" ref="BU17" si="78">BT21</f>
        <v>58744</v>
      </c>
      <c r="BV17" s="13">
        <f t="shared" ref="BV17" si="79">BU21</f>
        <v>58744</v>
      </c>
      <c r="BW17" s="13">
        <f t="shared" ref="BW17" si="80">BV21</f>
        <v>58744</v>
      </c>
      <c r="BX17" s="13">
        <f t="shared" ref="BX17" si="81">BW21</f>
        <v>58744</v>
      </c>
      <c r="BY17" s="13">
        <f t="shared" ref="BY17" si="82">BX21</f>
        <v>58744</v>
      </c>
      <c r="BZ17" s="13">
        <f t="shared" ref="BZ17" si="83">BY21</f>
        <v>58744</v>
      </c>
      <c r="CA17" s="13">
        <f t="shared" ref="CA17" si="84">BZ21</f>
        <v>58744</v>
      </c>
      <c r="CB17" s="13">
        <f t="shared" ref="CB17" si="85">CA21</f>
        <v>58744</v>
      </c>
      <c r="CC17" s="13">
        <f t="shared" ref="CC17" si="86">CB21</f>
        <v>58744</v>
      </c>
      <c r="CD17" s="13">
        <f t="shared" ref="CD17" si="87">CC21</f>
        <v>58744</v>
      </c>
      <c r="CE17" s="13">
        <f t="shared" ref="CE17" si="88">CD21</f>
        <v>58744</v>
      </c>
      <c r="CF17" s="13">
        <f t="shared" ref="CF17" si="89">CE21</f>
        <v>58744</v>
      </c>
      <c r="CG17" s="13">
        <f t="shared" ref="CG17" si="90">CF21</f>
        <v>58744</v>
      </c>
      <c r="CH17" s="13">
        <f t="shared" ref="CH17" si="91">CG21</f>
        <v>58744</v>
      </c>
      <c r="CI17" s="13">
        <f t="shared" ref="CI17" si="92">CH21</f>
        <v>58744</v>
      </c>
      <c r="CJ17" s="13">
        <f t="shared" ref="CJ17" si="93">CI21</f>
        <v>58744</v>
      </c>
      <c r="CK17" s="13">
        <f t="shared" ref="CK17" si="94">CJ21</f>
        <v>58744</v>
      </c>
      <c r="CL17" s="13"/>
      <c r="CM17" s="92">
        <f>B17</f>
        <v>0</v>
      </c>
      <c r="CN17" s="92">
        <f>F17</f>
        <v>250</v>
      </c>
      <c r="CO17" s="92">
        <f>J17</f>
        <v>0</v>
      </c>
      <c r="CP17" s="92">
        <f>N17</f>
        <v>1500</v>
      </c>
      <c r="CQ17" s="92">
        <f>R17</f>
        <v>0</v>
      </c>
      <c r="CR17" s="92">
        <f>V17</f>
        <v>0</v>
      </c>
      <c r="CS17" s="92">
        <f>Z17</f>
        <v>0</v>
      </c>
      <c r="CT17" s="92">
        <f>AD17</f>
        <v>0</v>
      </c>
      <c r="CU17" s="92">
        <f>AH17</f>
        <v>0</v>
      </c>
      <c r="CV17" s="92">
        <f>AL17</f>
        <v>0</v>
      </c>
      <c r="CW17" s="92">
        <f>AP17</f>
        <v>0</v>
      </c>
      <c r="CX17" s="92">
        <f>AT17</f>
        <v>0</v>
      </c>
      <c r="CY17" s="92">
        <f>AX17</f>
        <v>0</v>
      </c>
      <c r="CZ17" s="92">
        <f>BB17</f>
        <v>9923</v>
      </c>
      <c r="DA17" s="92">
        <f>BF17</f>
        <v>18385</v>
      </c>
      <c r="DB17" s="92">
        <f>BJ17</f>
        <v>28826</v>
      </c>
      <c r="DC17" s="92">
        <f>BN17</f>
        <v>58744</v>
      </c>
      <c r="DD17" s="92">
        <f>BR17</f>
        <v>58744</v>
      </c>
      <c r="DE17" s="92">
        <f>BV17</f>
        <v>58744</v>
      </c>
      <c r="DF17" s="92">
        <f>BZ17</f>
        <v>58744</v>
      </c>
      <c r="DG17" s="92">
        <f>CD17</f>
        <v>58744</v>
      </c>
      <c r="DH17" s="92">
        <f>CH17</f>
        <v>58744</v>
      </c>
    </row>
    <row r="18" spans="1:112" x14ac:dyDescent="0.25">
      <c r="A18" s="45" t="s">
        <v>219</v>
      </c>
      <c r="B18" s="31">
        <f>'Cash Flow Statement'!B42</f>
        <v>0</v>
      </c>
      <c r="C18" s="31">
        <f>'Cash Flow Statement'!C42</f>
        <v>0</v>
      </c>
      <c r="D18" s="31">
        <f>'Cash Flow Statement'!D42</f>
        <v>0</v>
      </c>
      <c r="E18" s="31">
        <f>'Cash Flow Statement'!E42</f>
        <v>0</v>
      </c>
      <c r="F18" s="31">
        <f>'Cash Flow Statement'!F42</f>
        <v>-250</v>
      </c>
      <c r="G18" s="31">
        <f>'Cash Flow Statement'!G42</f>
        <v>0</v>
      </c>
      <c r="H18" s="31">
        <f>'Cash Flow Statement'!H42</f>
        <v>0</v>
      </c>
      <c r="I18" s="29">
        <f>'Cash Flow Statement'!I42</f>
        <v>0</v>
      </c>
      <c r="J18" s="29">
        <f>'Cash Flow Statement'!J42</f>
        <v>0</v>
      </c>
      <c r="K18" s="29">
        <f>'Cash Flow Statement'!K42</f>
        <v>0</v>
      </c>
      <c r="L18" s="31">
        <f>'Cash Flow Statement'!L42</f>
        <v>0</v>
      </c>
      <c r="M18" s="29">
        <f>'Cash Flow Statement'!M42</f>
        <v>0</v>
      </c>
      <c r="N18" s="31">
        <f>'Cash Flow Statement'!N42</f>
        <v>0</v>
      </c>
      <c r="O18" s="31">
        <f>'Cash Flow Statement'!O42</f>
        <v>0</v>
      </c>
      <c r="P18" s="31">
        <f>'Cash Flow Statement'!P42</f>
        <v>-1500</v>
      </c>
      <c r="Q18" s="31">
        <f>'Cash Flow Statement'!Q42</f>
        <v>0</v>
      </c>
      <c r="R18" s="31">
        <f>'Cash Flow Statement'!R42</f>
        <v>0</v>
      </c>
      <c r="S18" s="31">
        <f>'Cash Flow Statement'!S42</f>
        <v>0</v>
      </c>
      <c r="T18" s="31">
        <f>'Cash Flow Statement'!T42</f>
        <v>0</v>
      </c>
      <c r="U18" s="29">
        <f>'Cash Flow Statement'!U42</f>
        <v>0</v>
      </c>
      <c r="V18" s="29">
        <f>'Cash Flow Statement'!V42</f>
        <v>0</v>
      </c>
      <c r="W18" s="31">
        <f>'Cash Flow Statement'!W42</f>
        <v>0</v>
      </c>
      <c r="X18" s="31">
        <f>'Cash Flow Statement'!X42</f>
        <v>0</v>
      </c>
      <c r="Y18" s="29">
        <f>'Cash Flow Statement'!Y42</f>
        <v>0</v>
      </c>
      <c r="Z18" s="31">
        <f>'Cash Flow Statement'!Z42</f>
        <v>0</v>
      </c>
      <c r="AA18" s="31">
        <f>'Cash Flow Statement'!AA42</f>
        <v>0</v>
      </c>
      <c r="AB18" s="31">
        <f>'Cash Flow Statement'!AB42</f>
        <v>0</v>
      </c>
      <c r="AC18" s="29">
        <f>'Cash Flow Statement'!AC42</f>
        <v>0</v>
      </c>
      <c r="AD18" s="31">
        <f>'Cash Flow Statement'!AD42</f>
        <v>0</v>
      </c>
      <c r="AE18" s="31">
        <f>'Cash Flow Statement'!AE42</f>
        <v>0</v>
      </c>
      <c r="AF18" s="31">
        <f>'Cash Flow Statement'!AF42</f>
        <v>0</v>
      </c>
      <c r="AG18" s="29">
        <f>'Cash Flow Statement'!AG42</f>
        <v>0</v>
      </c>
      <c r="AH18" s="31">
        <f>'Cash Flow Statement'!AH42</f>
        <v>0</v>
      </c>
      <c r="AI18" s="31">
        <f>'Cash Flow Statement'!AI42</f>
        <v>0</v>
      </c>
      <c r="AJ18" s="31">
        <f>'Cash Flow Statement'!AJ42</f>
        <v>0</v>
      </c>
      <c r="AK18" s="29">
        <f>'Cash Flow Statement'!AK42</f>
        <v>0</v>
      </c>
      <c r="AL18" s="31">
        <f>'Cash Flow Statement'!AL42</f>
        <v>0</v>
      </c>
      <c r="AM18" s="31">
        <f>'Cash Flow Statement'!AM42</f>
        <v>0</v>
      </c>
      <c r="AN18" s="31">
        <f>'Cash Flow Statement'!AN42</f>
        <v>0</v>
      </c>
      <c r="AO18" s="29">
        <f>'Cash Flow Statement'!AO42</f>
        <v>0</v>
      </c>
      <c r="AP18" s="31">
        <f>'Cash Flow Statement'!AP42</f>
        <v>0</v>
      </c>
      <c r="AQ18" s="31">
        <f>'Cash Flow Statement'!AQ42</f>
        <v>0</v>
      </c>
      <c r="AR18" s="31">
        <f>'Cash Flow Statement'!AR42</f>
        <v>0</v>
      </c>
      <c r="AS18" s="29">
        <f>'Cash Flow Statement'!AS42</f>
        <v>0</v>
      </c>
      <c r="AT18" s="31">
        <f>'Cash Flow Statement'!AT42</f>
        <v>0</v>
      </c>
      <c r="AU18" s="31">
        <f>'Cash Flow Statement'!AU42</f>
        <v>0</v>
      </c>
      <c r="AV18" s="29">
        <f>'Cash Flow Statement'!AV42</f>
        <v>0</v>
      </c>
      <c r="AW18" s="29">
        <f>'Cash Flow Statement'!AW42</f>
        <v>0</v>
      </c>
      <c r="AX18" s="31">
        <f>'Cash Flow Statement'!AX42</f>
        <v>0</v>
      </c>
      <c r="AY18" s="31">
        <f>'Cash Flow Statement'!AY42</f>
        <v>0</v>
      </c>
      <c r="AZ18" s="31">
        <f>'Cash Flow Statement'!AZ42</f>
        <v>9921</v>
      </c>
      <c r="BA18" s="31">
        <f>'Cash Flow Statement'!BA42</f>
        <v>0</v>
      </c>
      <c r="BB18" s="31">
        <f>'Cash Flow Statement'!BB42</f>
        <v>0</v>
      </c>
      <c r="BC18" s="31">
        <f>'Cash Flow Statement'!BC42</f>
        <v>8455</v>
      </c>
      <c r="BD18" s="31">
        <f>'Cash Flow Statement'!BD42</f>
        <v>0</v>
      </c>
      <c r="BE18" s="31">
        <f>'Cash Flow Statement'!BE42</f>
        <v>0</v>
      </c>
      <c r="BF18" s="31">
        <f>'Cash Flow Statement'!BF42</f>
        <v>0</v>
      </c>
      <c r="BG18" s="31">
        <f>'Cash Flow Statement'!BG42</f>
        <v>0</v>
      </c>
      <c r="BH18" s="31">
        <f>'Cash Flow Statement'!BH42</f>
        <v>10432</v>
      </c>
      <c r="BI18" s="31">
        <f>'Cash Flow Statement'!BI42</f>
        <v>0</v>
      </c>
      <c r="BJ18" s="31">
        <f>'Cash Flow Statement'!BJ42</f>
        <v>0</v>
      </c>
      <c r="BK18" s="31">
        <f>'Cash Flow Statement'!BK42</f>
        <v>0</v>
      </c>
      <c r="BL18" s="31">
        <f>'Cash Flow Statement'!BL42</f>
        <v>0</v>
      </c>
      <c r="BM18" s="31">
        <f>'Cash Flow Statement'!BM42</f>
        <v>29906</v>
      </c>
      <c r="BN18" s="61">
        <v>0</v>
      </c>
      <c r="BO18" s="61">
        <v>0</v>
      </c>
      <c r="BP18" s="61">
        <v>0</v>
      </c>
      <c r="BQ18" s="61">
        <v>0</v>
      </c>
      <c r="BR18" s="208">
        <v>0</v>
      </c>
      <c r="BS18" s="208">
        <v>0</v>
      </c>
      <c r="BT18" s="208">
        <v>0</v>
      </c>
      <c r="BU18" s="208">
        <v>0</v>
      </c>
      <c r="BV18" s="208">
        <v>0</v>
      </c>
      <c r="BW18" s="208">
        <v>0</v>
      </c>
      <c r="BX18" s="208">
        <v>0</v>
      </c>
      <c r="BY18" s="208">
        <v>0</v>
      </c>
      <c r="BZ18" s="208">
        <v>0</v>
      </c>
      <c r="CA18" s="208">
        <v>0</v>
      </c>
      <c r="CB18" s="208">
        <v>0</v>
      </c>
      <c r="CC18" s="208">
        <v>0</v>
      </c>
      <c r="CD18" s="208">
        <v>0</v>
      </c>
      <c r="CE18" s="208">
        <v>0</v>
      </c>
      <c r="CF18" s="208">
        <v>0</v>
      </c>
      <c r="CG18" s="208">
        <v>0</v>
      </c>
      <c r="CH18" s="208">
        <v>0</v>
      </c>
      <c r="CI18" s="208">
        <v>0</v>
      </c>
      <c r="CJ18" s="208">
        <v>0</v>
      </c>
      <c r="CK18" s="208">
        <v>0</v>
      </c>
      <c r="CL18" s="208"/>
      <c r="CM18" s="92">
        <f t="shared" ref="CM18" si="95">SUM(B18:E18)</f>
        <v>0</v>
      </c>
      <c r="CN18" s="92">
        <f t="shared" ref="CN18" si="96">SUM(F18:I18)</f>
        <v>-250</v>
      </c>
      <c r="CO18" s="92">
        <f t="shared" ref="CO18" si="97">SUM(J18:M18)</f>
        <v>0</v>
      </c>
      <c r="CP18" s="92">
        <f t="shared" ref="CP18" si="98">SUM(N18:Q18)</f>
        <v>-1500</v>
      </c>
      <c r="CQ18" s="92">
        <f t="shared" ref="CQ18" si="99">SUM(R18:U18)</f>
        <v>0</v>
      </c>
      <c r="CR18" s="92">
        <f t="shared" ref="CR18" si="100">SUM(V18:Y18)</f>
        <v>0</v>
      </c>
      <c r="CS18" s="92">
        <f t="shared" ref="CS18" si="101">SUM(Z18:AC18)</f>
        <v>0</v>
      </c>
      <c r="CT18" s="92">
        <f t="shared" ref="CT18" si="102">SUM(AD18:AG18)</f>
        <v>0</v>
      </c>
      <c r="CU18" s="92">
        <f t="shared" ref="CU18" si="103">SUM(AH18:AK18)</f>
        <v>0</v>
      </c>
      <c r="CV18" s="92">
        <f t="shared" ref="CV18" si="104">SUM(AL18:AO18)</f>
        <v>0</v>
      </c>
      <c r="CW18" s="92">
        <f t="shared" ref="CW18" si="105">SUM(AP18:AS18)</f>
        <v>0</v>
      </c>
      <c r="CX18" s="92">
        <f t="shared" ref="CX18" si="106">SUM(AT18:AW18)</f>
        <v>0</v>
      </c>
      <c r="CY18" s="92">
        <f t="shared" ref="CY18" si="107">SUM(AX18:BA18)</f>
        <v>9921</v>
      </c>
      <c r="CZ18" s="92">
        <f t="shared" ref="CZ18" si="108">SUM(BB18:BE18)</f>
        <v>8455</v>
      </c>
      <c r="DA18" s="92">
        <f t="shared" ref="DA18" si="109">SUM(BF18:BI18)</f>
        <v>10432</v>
      </c>
      <c r="DB18" s="92">
        <f t="shared" ref="DB18" si="110">SUM(BJ18:BM18)</f>
        <v>29906</v>
      </c>
      <c r="DC18" s="92">
        <f t="shared" ref="DC18" si="111">SUM(BN18:BQ18)</f>
        <v>0</v>
      </c>
      <c r="DD18" s="92">
        <f>SUM(BR18:BU18)</f>
        <v>0</v>
      </c>
      <c r="DE18" s="92">
        <f t="shared" ref="DE18:DE20" si="112">SUM(BV18:BY18)</f>
        <v>0</v>
      </c>
      <c r="DF18" s="92">
        <f t="shared" ref="DF18:DF20" si="113">SUM(BZ18:CC18)</f>
        <v>0</v>
      </c>
      <c r="DG18" s="92">
        <f>SUM(CD18:CG18)</f>
        <v>0</v>
      </c>
      <c r="DH18" s="92">
        <f>SUM(CH18:CK18)</f>
        <v>0</v>
      </c>
    </row>
    <row r="19" spans="1:112" x14ac:dyDescent="0.25">
      <c r="A19" s="45" t="s">
        <v>220</v>
      </c>
      <c r="B19" s="31">
        <f>'Cash Flow Statement'!B41</f>
        <v>0</v>
      </c>
      <c r="C19" s="31">
        <f>'Cash Flow Statement'!C41</f>
        <v>0</v>
      </c>
      <c r="D19" s="31">
        <f>'Cash Flow Statement'!D41</f>
        <v>0</v>
      </c>
      <c r="E19" s="31">
        <f>'Cash Flow Statement'!E41</f>
        <v>0</v>
      </c>
      <c r="F19" s="31">
        <f>'Cash Flow Statement'!F41</f>
        <v>0</v>
      </c>
      <c r="G19" s="31">
        <f>'Cash Flow Statement'!G41</f>
        <v>0</v>
      </c>
      <c r="H19" s="31">
        <f>'Cash Flow Statement'!H41</f>
        <v>0</v>
      </c>
      <c r="I19" s="29">
        <f>'Cash Flow Statement'!I41</f>
        <v>0</v>
      </c>
      <c r="J19" s="29">
        <f>'Cash Flow Statement'!J41</f>
        <v>0</v>
      </c>
      <c r="K19" s="29">
        <f>'Cash Flow Statement'!K41</f>
        <v>0</v>
      </c>
      <c r="L19" s="31">
        <f>'Cash Flow Statement'!L41</f>
        <v>0</v>
      </c>
      <c r="M19" s="29">
        <f>'Cash Flow Statement'!M41</f>
        <v>1496</v>
      </c>
      <c r="N19" s="31">
        <f>'Cash Flow Statement'!N41</f>
        <v>0</v>
      </c>
      <c r="O19" s="31">
        <f>'Cash Flow Statement'!O41</f>
        <v>0</v>
      </c>
      <c r="P19" s="31">
        <f>'Cash Flow Statement'!P41</f>
        <v>0</v>
      </c>
      <c r="Q19" s="31">
        <f>'Cash Flow Statement'!Q41</f>
        <v>0</v>
      </c>
      <c r="R19" s="31">
        <f>'Cash Flow Statement'!R41</f>
        <v>0</v>
      </c>
      <c r="S19" s="31">
        <f>'Cash Flow Statement'!S41</f>
        <v>0</v>
      </c>
      <c r="T19" s="31">
        <f>'Cash Flow Statement'!T41</f>
        <v>0</v>
      </c>
      <c r="U19" s="29">
        <f>'Cash Flow Statement'!U41</f>
        <v>0</v>
      </c>
      <c r="V19" s="29">
        <f>'Cash Flow Statement'!V41</f>
        <v>0</v>
      </c>
      <c r="W19" s="31">
        <f>'Cash Flow Statement'!W41</f>
        <v>0</v>
      </c>
      <c r="X19" s="31">
        <f>'Cash Flow Statement'!X41</f>
        <v>0</v>
      </c>
      <c r="Y19" s="29">
        <f>'Cash Flow Statement'!Y41</f>
        <v>0</v>
      </c>
      <c r="Z19" s="31">
        <f>'Cash Flow Statement'!Z41</f>
        <v>0</v>
      </c>
      <c r="AA19" s="31">
        <f>'Cash Flow Statement'!AA41</f>
        <v>0</v>
      </c>
      <c r="AB19" s="31">
        <f>'Cash Flow Statement'!AB41</f>
        <v>0</v>
      </c>
      <c r="AC19" s="29">
        <f>'Cash Flow Statement'!AC41</f>
        <v>0</v>
      </c>
      <c r="AD19" s="31">
        <f>'Cash Flow Statement'!AD41</f>
        <v>0</v>
      </c>
      <c r="AE19" s="31">
        <f>'Cash Flow Statement'!AE41</f>
        <v>0</v>
      </c>
      <c r="AF19" s="31">
        <f>'Cash Flow Statement'!AF41</f>
        <v>0</v>
      </c>
      <c r="AG19" s="29">
        <f>'Cash Flow Statement'!AG41</f>
        <v>0</v>
      </c>
      <c r="AH19" s="31">
        <f>'Cash Flow Statement'!AH41</f>
        <v>0</v>
      </c>
      <c r="AI19" s="31">
        <f>'Cash Flow Statement'!AI41</f>
        <v>0</v>
      </c>
      <c r="AJ19" s="31">
        <f>'Cash Flow Statement'!AJ41</f>
        <v>0</v>
      </c>
      <c r="AK19" s="29">
        <f>'Cash Flow Statement'!AK41</f>
        <v>0</v>
      </c>
      <c r="AL19" s="31">
        <f>'Cash Flow Statement'!AL41</f>
        <v>0</v>
      </c>
      <c r="AM19" s="31">
        <f>'Cash Flow Statement'!AM41</f>
        <v>0</v>
      </c>
      <c r="AN19" s="31">
        <f>'Cash Flow Statement'!AN41</f>
        <v>0</v>
      </c>
      <c r="AO19" s="29">
        <f>'Cash Flow Statement'!AO41</f>
        <v>0</v>
      </c>
      <c r="AP19" s="31">
        <f>'Cash Flow Statement'!AP41</f>
        <v>0</v>
      </c>
      <c r="AQ19" s="31">
        <f>'Cash Flow Statement'!AQ41</f>
        <v>0</v>
      </c>
      <c r="AR19" s="31">
        <f>'Cash Flow Statement'!AR41</f>
        <v>0</v>
      </c>
      <c r="AS19" s="29">
        <f>'Cash Flow Statement'!AS41</f>
        <v>0</v>
      </c>
      <c r="AT19" s="31">
        <f>'Cash Flow Statement'!AT41</f>
        <v>0</v>
      </c>
      <c r="AU19" s="31">
        <f>'Cash Flow Statement'!AU41</f>
        <v>0</v>
      </c>
      <c r="AV19" s="29">
        <f>'Cash Flow Statement'!AV41</f>
        <v>0</v>
      </c>
      <c r="AW19" s="29">
        <f>'Cash Flow Statement'!AW41</f>
        <v>0</v>
      </c>
      <c r="AX19" s="31">
        <f>'Cash Flow Statement'!AX41</f>
        <v>0</v>
      </c>
      <c r="AY19" s="31">
        <f>'Cash Flow Statement'!AY41</f>
        <v>0</v>
      </c>
      <c r="AZ19" s="31">
        <f>'Cash Flow Statement'!AZ41</f>
        <v>0</v>
      </c>
      <c r="BA19" s="31">
        <f>'Cash Flow Statement'!BA41</f>
        <v>0</v>
      </c>
      <c r="BB19" s="31">
        <f>'Cash Flow Statement'!BB41</f>
        <v>0</v>
      </c>
      <c r="BC19" s="31">
        <f>'Cash Flow Statement'!BC41</f>
        <v>0</v>
      </c>
      <c r="BD19" s="31">
        <f>'Cash Flow Statement'!BD41</f>
        <v>0</v>
      </c>
      <c r="BE19" s="31">
        <f>'Cash Flow Statement'!BE41</f>
        <v>0</v>
      </c>
      <c r="BF19" s="31">
        <f>'Cash Flow Statement'!BF41</f>
        <v>0</v>
      </c>
      <c r="BG19" s="31">
        <f>'Cash Flow Statement'!BG41</f>
        <v>0</v>
      </c>
      <c r="BH19" s="31">
        <f>'Cash Flow Statement'!BH41</f>
        <v>0</v>
      </c>
      <c r="BI19" s="31">
        <f>'Cash Flow Statement'!BI41</f>
        <v>0</v>
      </c>
      <c r="BJ19" s="31">
        <f>'Cash Flow Statement'!BJ41</f>
        <v>0</v>
      </c>
      <c r="BK19" s="31">
        <f>'Cash Flow Statement'!BK41</f>
        <v>0</v>
      </c>
      <c r="BL19" s="31">
        <f>'Cash Flow Statement'!BL41</f>
        <v>0</v>
      </c>
      <c r="BM19" s="31">
        <f>'Cash Flow Statement'!BM41</f>
        <v>0</v>
      </c>
      <c r="BN19" s="61">
        <v>0</v>
      </c>
      <c r="BO19" s="61">
        <v>0</v>
      </c>
      <c r="BP19" s="61">
        <v>0</v>
      </c>
      <c r="BQ19" s="61">
        <v>0</v>
      </c>
      <c r="BR19" s="208">
        <v>0</v>
      </c>
      <c r="BS19" s="208">
        <v>0</v>
      </c>
      <c r="BT19" s="208">
        <v>0</v>
      </c>
      <c r="BU19" s="208">
        <v>0</v>
      </c>
      <c r="BV19" s="208">
        <v>0</v>
      </c>
      <c r="BW19" s="208">
        <v>0</v>
      </c>
      <c r="BX19" s="208">
        <v>0</v>
      </c>
      <c r="BY19" s="208">
        <v>0</v>
      </c>
      <c r="BZ19" s="208">
        <v>0</v>
      </c>
      <c r="CA19" s="208">
        <v>0</v>
      </c>
      <c r="CB19" s="208">
        <v>0</v>
      </c>
      <c r="CC19" s="208">
        <v>0</v>
      </c>
      <c r="CD19" s="208">
        <v>0</v>
      </c>
      <c r="CE19" s="208">
        <v>0</v>
      </c>
      <c r="CF19" s="208">
        <v>0</v>
      </c>
      <c r="CG19" s="208">
        <v>0</v>
      </c>
      <c r="CH19" s="208">
        <v>0</v>
      </c>
      <c r="CI19" s="208">
        <v>0</v>
      </c>
      <c r="CJ19" s="208">
        <v>0</v>
      </c>
      <c r="CK19" s="208">
        <v>0</v>
      </c>
      <c r="CL19" s="208"/>
      <c r="CM19" s="92">
        <f t="shared" ref="CM19" si="114">SUM(B19:E19)</f>
        <v>0</v>
      </c>
      <c r="CN19" s="92">
        <f t="shared" ref="CN19" si="115">SUM(F19:I19)</f>
        <v>0</v>
      </c>
      <c r="CO19" s="92">
        <f t="shared" ref="CO19" si="116">SUM(J19:M19)</f>
        <v>1496</v>
      </c>
      <c r="CP19" s="92">
        <f t="shared" ref="CP19" si="117">SUM(N19:Q19)</f>
        <v>0</v>
      </c>
      <c r="CQ19" s="92">
        <f t="shared" ref="CQ19" si="118">SUM(R19:U19)</f>
        <v>0</v>
      </c>
      <c r="CR19" s="92">
        <f t="shared" ref="CR19" si="119">SUM(V19:Y19)</f>
        <v>0</v>
      </c>
      <c r="CS19" s="92">
        <f t="shared" ref="CS19" si="120">SUM(Z19:AC19)</f>
        <v>0</v>
      </c>
      <c r="CT19" s="92">
        <f t="shared" ref="CT19" si="121">SUM(AD19:AG19)</f>
        <v>0</v>
      </c>
      <c r="CU19" s="92">
        <f t="shared" ref="CU19" si="122">SUM(AH19:AK19)</f>
        <v>0</v>
      </c>
      <c r="CV19" s="92">
        <f t="shared" ref="CV19" si="123">SUM(AL19:AO19)</f>
        <v>0</v>
      </c>
      <c r="CW19" s="92">
        <f t="shared" ref="CW19" si="124">SUM(AP19:AS19)</f>
        <v>0</v>
      </c>
      <c r="CX19" s="92">
        <f t="shared" ref="CX19" si="125">SUM(AT19:AW19)</f>
        <v>0</v>
      </c>
      <c r="CY19" s="92">
        <f t="shared" ref="CY19" si="126">SUM(AX19:BA19)</f>
        <v>0</v>
      </c>
      <c r="CZ19" s="92">
        <f t="shared" ref="CZ19" si="127">SUM(BB19:BE19)</f>
        <v>0</v>
      </c>
      <c r="DA19" s="92">
        <f t="shared" ref="DA19" si="128">SUM(BF19:BI19)</f>
        <v>0</v>
      </c>
      <c r="DB19" s="92">
        <f t="shared" ref="DB19" si="129">SUM(BJ19:BM19)</f>
        <v>0</v>
      </c>
      <c r="DC19" s="92">
        <f t="shared" ref="DC19" si="130">SUM(BN19:BQ19)</f>
        <v>0</v>
      </c>
      <c r="DD19" s="92">
        <f>SUM(BR19:BU19)</f>
        <v>0</v>
      </c>
      <c r="DE19" s="92">
        <f t="shared" si="112"/>
        <v>0</v>
      </c>
      <c r="DF19" s="92">
        <f t="shared" si="113"/>
        <v>0</v>
      </c>
      <c r="DG19" s="92">
        <f>SUM(CD19:CG19)</f>
        <v>0</v>
      </c>
      <c r="DH19" s="92">
        <f t="shared" ref="DH19:DH20" si="131">SUM(CH19:CK19)</f>
        <v>0</v>
      </c>
    </row>
    <row r="20" spans="1:112" x14ac:dyDescent="0.25">
      <c r="A20" s="45" t="s">
        <v>195</v>
      </c>
      <c r="B20" s="9">
        <v>0</v>
      </c>
      <c r="C20" s="13">
        <f>C21-SUM(C17:C19)</f>
        <v>0</v>
      </c>
      <c r="D20" s="13">
        <f t="shared" ref="D20:BB20" si="132">D21-SUM(D17:D19)</f>
        <v>0</v>
      </c>
      <c r="E20" s="13">
        <f t="shared" si="132"/>
        <v>250</v>
      </c>
      <c r="F20" s="13">
        <f t="shared" si="132"/>
        <v>0</v>
      </c>
      <c r="G20" s="13">
        <f t="shared" si="132"/>
        <v>0</v>
      </c>
      <c r="H20" s="13">
        <f t="shared" si="132"/>
        <v>0</v>
      </c>
      <c r="I20" s="13">
        <f t="shared" si="132"/>
        <v>0</v>
      </c>
      <c r="J20" s="13">
        <f t="shared" si="132"/>
        <v>0</v>
      </c>
      <c r="K20" s="13">
        <f t="shared" si="132"/>
        <v>0</v>
      </c>
      <c r="L20" s="13">
        <f t="shared" si="132"/>
        <v>0</v>
      </c>
      <c r="M20" s="13">
        <f t="shared" si="132"/>
        <v>4</v>
      </c>
      <c r="N20" s="13">
        <f t="shared" si="132"/>
        <v>0</v>
      </c>
      <c r="O20" s="13">
        <f t="shared" si="132"/>
        <v>0</v>
      </c>
      <c r="P20" s="13">
        <f t="shared" si="132"/>
        <v>0</v>
      </c>
      <c r="Q20" s="13">
        <f t="shared" si="132"/>
        <v>0</v>
      </c>
      <c r="R20" s="13">
        <f t="shared" si="132"/>
        <v>0</v>
      </c>
      <c r="S20" s="13">
        <f t="shared" si="132"/>
        <v>0</v>
      </c>
      <c r="T20" s="13">
        <f t="shared" si="132"/>
        <v>0</v>
      </c>
      <c r="U20" s="13">
        <f t="shared" si="132"/>
        <v>0</v>
      </c>
      <c r="V20" s="13">
        <f t="shared" si="132"/>
        <v>0</v>
      </c>
      <c r="W20" s="13">
        <f t="shared" si="132"/>
        <v>0</v>
      </c>
      <c r="X20" s="13">
        <f t="shared" si="132"/>
        <v>0</v>
      </c>
      <c r="Y20" s="13">
        <f t="shared" si="132"/>
        <v>0</v>
      </c>
      <c r="Z20" s="13">
        <f t="shared" si="132"/>
        <v>0</v>
      </c>
      <c r="AA20" s="13">
        <f t="shared" si="132"/>
        <v>0</v>
      </c>
      <c r="AB20" s="13">
        <f t="shared" si="132"/>
        <v>0</v>
      </c>
      <c r="AC20" s="13">
        <f t="shared" si="132"/>
        <v>0</v>
      </c>
      <c r="AD20" s="13">
        <f t="shared" si="132"/>
        <v>0</v>
      </c>
      <c r="AE20" s="13">
        <f t="shared" si="132"/>
        <v>0</v>
      </c>
      <c r="AF20" s="13">
        <f t="shared" si="132"/>
        <v>0</v>
      </c>
      <c r="AG20" s="13">
        <f t="shared" si="132"/>
        <v>0</v>
      </c>
      <c r="AH20" s="13">
        <f t="shared" si="132"/>
        <v>0</v>
      </c>
      <c r="AI20" s="13">
        <f t="shared" si="132"/>
        <v>0</v>
      </c>
      <c r="AJ20" s="13">
        <f t="shared" si="132"/>
        <v>0</v>
      </c>
      <c r="AK20" s="13">
        <f t="shared" si="132"/>
        <v>0</v>
      </c>
      <c r="AL20" s="13">
        <f t="shared" si="132"/>
        <v>0</v>
      </c>
      <c r="AM20" s="13">
        <f t="shared" si="132"/>
        <v>0</v>
      </c>
      <c r="AN20" s="13">
        <f t="shared" si="132"/>
        <v>0</v>
      </c>
      <c r="AO20" s="13">
        <f t="shared" si="132"/>
        <v>0</v>
      </c>
      <c r="AP20" s="13">
        <f t="shared" si="132"/>
        <v>0</v>
      </c>
      <c r="AQ20" s="13">
        <f t="shared" si="132"/>
        <v>0</v>
      </c>
      <c r="AR20" s="13">
        <f t="shared" si="132"/>
        <v>0</v>
      </c>
      <c r="AS20" s="13">
        <f t="shared" si="132"/>
        <v>0</v>
      </c>
      <c r="AT20" s="13">
        <f t="shared" si="132"/>
        <v>0</v>
      </c>
      <c r="AU20" s="13">
        <f t="shared" si="132"/>
        <v>0</v>
      </c>
      <c r="AV20" s="13">
        <f t="shared" si="132"/>
        <v>0</v>
      </c>
      <c r="AW20" s="13">
        <f t="shared" si="132"/>
        <v>0</v>
      </c>
      <c r="AX20" s="13">
        <f t="shared" si="132"/>
        <v>0</v>
      </c>
      <c r="AY20" s="13">
        <f t="shared" si="132"/>
        <v>0</v>
      </c>
      <c r="AZ20" s="13">
        <f t="shared" si="132"/>
        <v>1</v>
      </c>
      <c r="BA20" s="13">
        <f t="shared" si="132"/>
        <v>1</v>
      </c>
      <c r="BB20" s="13">
        <f t="shared" si="132"/>
        <v>2</v>
      </c>
      <c r="BC20" s="13">
        <f t="shared" ref="BC20:BD20" si="133">BC21-SUM(BC17:BC19)</f>
        <v>2</v>
      </c>
      <c r="BD20" s="13">
        <f t="shared" si="133"/>
        <v>1</v>
      </c>
      <c r="BE20" s="13">
        <f t="shared" ref="BE20:BF20" si="134">BE21-SUM(BE17:BE19)</f>
        <v>2</v>
      </c>
      <c r="BF20" s="13">
        <f t="shared" si="134"/>
        <v>2</v>
      </c>
      <c r="BG20" s="13">
        <f t="shared" ref="BG20:BH20" si="135">BG21-SUM(BG17:BG19)</f>
        <v>2</v>
      </c>
      <c r="BH20" s="13">
        <f t="shared" si="135"/>
        <v>2</v>
      </c>
      <c r="BI20" s="13">
        <f t="shared" ref="BI20:BJ20" si="136">BI21-SUM(BI17:BI19)</f>
        <v>3</v>
      </c>
      <c r="BJ20" s="13">
        <f t="shared" si="136"/>
        <v>3</v>
      </c>
      <c r="BK20" s="13">
        <f t="shared" ref="BK20" si="137">BK21-SUM(BK17:BK19)</f>
        <v>3</v>
      </c>
      <c r="BL20" s="13">
        <f t="shared" ref="BL20:BM20" si="138">BL21-SUM(BL17:BL19)</f>
        <v>2</v>
      </c>
      <c r="BM20" s="13">
        <f t="shared" si="138"/>
        <v>4</v>
      </c>
      <c r="BN20" s="61">
        <v>0</v>
      </c>
      <c r="BO20" s="61">
        <v>0</v>
      </c>
      <c r="BP20" s="61">
        <v>0</v>
      </c>
      <c r="BQ20" s="61">
        <v>0</v>
      </c>
      <c r="BR20" s="208">
        <v>0</v>
      </c>
      <c r="BS20" s="208">
        <v>0</v>
      </c>
      <c r="BT20" s="208">
        <v>0</v>
      </c>
      <c r="BU20" s="208">
        <v>0</v>
      </c>
      <c r="BV20" s="208">
        <v>0</v>
      </c>
      <c r="BW20" s="208">
        <v>0</v>
      </c>
      <c r="BX20" s="208">
        <v>0</v>
      </c>
      <c r="BY20" s="208">
        <v>0</v>
      </c>
      <c r="BZ20" s="208">
        <v>0</v>
      </c>
      <c r="CA20" s="208">
        <v>0</v>
      </c>
      <c r="CB20" s="208">
        <v>0</v>
      </c>
      <c r="CC20" s="208">
        <v>0</v>
      </c>
      <c r="CD20" s="208">
        <v>0</v>
      </c>
      <c r="CE20" s="208">
        <v>0</v>
      </c>
      <c r="CF20" s="208">
        <v>0</v>
      </c>
      <c r="CG20" s="208">
        <v>0</v>
      </c>
      <c r="CH20" s="208">
        <v>0</v>
      </c>
      <c r="CI20" s="208">
        <v>0</v>
      </c>
      <c r="CJ20" s="208">
        <v>0</v>
      </c>
      <c r="CK20" s="208">
        <v>0</v>
      </c>
      <c r="CL20" s="208"/>
      <c r="CM20" s="92">
        <f t="shared" ref="CM20" si="139">SUM(B20:E20)</f>
        <v>250</v>
      </c>
      <c r="CN20" s="92">
        <f t="shared" ref="CN20" si="140">SUM(F20:I20)</f>
        <v>0</v>
      </c>
      <c r="CO20" s="92">
        <f t="shared" ref="CO20" si="141">SUM(J20:M20)</f>
        <v>4</v>
      </c>
      <c r="CP20" s="92">
        <f t="shared" ref="CP20" si="142">SUM(N20:Q20)</f>
        <v>0</v>
      </c>
      <c r="CQ20" s="92">
        <f t="shared" ref="CQ20" si="143">SUM(R20:U20)</f>
        <v>0</v>
      </c>
      <c r="CR20" s="92">
        <f t="shared" ref="CR20" si="144">SUM(V20:Y20)</f>
        <v>0</v>
      </c>
      <c r="CS20" s="92">
        <f t="shared" ref="CS20" si="145">SUM(Z20:AC20)</f>
        <v>0</v>
      </c>
      <c r="CT20" s="92">
        <f t="shared" ref="CT20" si="146">SUM(AD20:AG20)</f>
        <v>0</v>
      </c>
      <c r="CU20" s="92">
        <f t="shared" ref="CU20" si="147">SUM(AH20:AK20)</f>
        <v>0</v>
      </c>
      <c r="CV20" s="92">
        <f t="shared" ref="CV20" si="148">SUM(AL20:AO20)</f>
        <v>0</v>
      </c>
      <c r="CW20" s="92">
        <f t="shared" ref="CW20" si="149">SUM(AP20:AS20)</f>
        <v>0</v>
      </c>
      <c r="CX20" s="92">
        <f t="shared" ref="CX20" si="150">SUM(AT20:AW20)</f>
        <v>0</v>
      </c>
      <c r="CY20" s="92">
        <f t="shared" ref="CY20" si="151">SUM(AX20:BA20)</f>
        <v>2</v>
      </c>
      <c r="CZ20" s="92">
        <f t="shared" ref="CZ20" si="152">SUM(BB20:BE20)</f>
        <v>7</v>
      </c>
      <c r="DA20" s="92">
        <f t="shared" ref="DA20" si="153">SUM(BF20:BI20)</f>
        <v>9</v>
      </c>
      <c r="DB20" s="92">
        <f t="shared" ref="DB20" si="154">SUM(BJ20:BM20)</f>
        <v>12</v>
      </c>
      <c r="DC20" s="92">
        <f t="shared" ref="DC20" si="155">SUM(BN20:BQ20)</f>
        <v>0</v>
      </c>
      <c r="DD20" s="92">
        <f>SUM(BR20:BU20)</f>
        <v>0</v>
      </c>
      <c r="DE20" s="92">
        <f t="shared" si="112"/>
        <v>0</v>
      </c>
      <c r="DF20" s="92">
        <f t="shared" si="113"/>
        <v>0</v>
      </c>
      <c r="DG20" s="92">
        <f>SUM(CD20:CG20)</f>
        <v>0</v>
      </c>
      <c r="DH20" s="92">
        <f t="shared" si="131"/>
        <v>0</v>
      </c>
    </row>
    <row r="21" spans="1:112" x14ac:dyDescent="0.25">
      <c r="A21" s="4" t="s">
        <v>193</v>
      </c>
      <c r="B21" s="31">
        <f>'Balance Sheet'!B26</f>
        <v>0</v>
      </c>
      <c r="C21" s="31">
        <f>'Balance Sheet'!C26</f>
        <v>0</v>
      </c>
      <c r="D21" s="31">
        <f>'Balance Sheet'!D26</f>
        <v>0</v>
      </c>
      <c r="E21" s="31">
        <f>'Balance Sheet'!E26</f>
        <v>250</v>
      </c>
      <c r="F21" s="31">
        <f>'Balance Sheet'!F26</f>
        <v>0</v>
      </c>
      <c r="G21" s="31">
        <f>'Balance Sheet'!G26</f>
        <v>0</v>
      </c>
      <c r="H21" s="31">
        <f>'Balance Sheet'!H26</f>
        <v>0</v>
      </c>
      <c r="I21" s="29">
        <f>'Balance Sheet'!I26</f>
        <v>0</v>
      </c>
      <c r="J21" s="29">
        <f>'Balance Sheet'!J26</f>
        <v>0</v>
      </c>
      <c r="K21" s="29">
        <f>'Balance Sheet'!K26</f>
        <v>0</v>
      </c>
      <c r="L21" s="31">
        <f>'Balance Sheet'!L26</f>
        <v>0</v>
      </c>
      <c r="M21" s="29">
        <f>'Balance Sheet'!M26</f>
        <v>1500</v>
      </c>
      <c r="N21" s="31">
        <f>'Balance Sheet'!N26</f>
        <v>1500</v>
      </c>
      <c r="O21" s="31">
        <f>'Balance Sheet'!O26</f>
        <v>1500</v>
      </c>
      <c r="P21" s="31">
        <f>'Balance Sheet'!P26</f>
        <v>0</v>
      </c>
      <c r="Q21" s="31">
        <f>'Balance Sheet'!Q26</f>
        <v>0</v>
      </c>
      <c r="R21" s="31">
        <f>'Balance Sheet'!R26</f>
        <v>0</v>
      </c>
      <c r="S21" s="31">
        <f>'Balance Sheet'!S26</f>
        <v>0</v>
      </c>
      <c r="T21" s="31">
        <f>'Balance Sheet'!T26</f>
        <v>0</v>
      </c>
      <c r="U21" s="29">
        <f>'Balance Sheet'!U26</f>
        <v>0</v>
      </c>
      <c r="V21" s="29">
        <f>'Balance Sheet'!V26</f>
        <v>0</v>
      </c>
      <c r="W21" s="31">
        <f>'Balance Sheet'!W26</f>
        <v>0</v>
      </c>
      <c r="X21" s="31">
        <f>'Balance Sheet'!X26</f>
        <v>0</v>
      </c>
      <c r="Y21" s="29">
        <f>'Balance Sheet'!Y26</f>
        <v>0</v>
      </c>
      <c r="Z21" s="31">
        <f>'Balance Sheet'!Z26</f>
        <v>0</v>
      </c>
      <c r="AA21" s="31">
        <f>'Balance Sheet'!AA26</f>
        <v>0</v>
      </c>
      <c r="AB21" s="31">
        <f>'Balance Sheet'!AB26</f>
        <v>0</v>
      </c>
      <c r="AC21" s="29">
        <f>'Balance Sheet'!AC26</f>
        <v>0</v>
      </c>
      <c r="AD21" s="31">
        <f>'Balance Sheet'!AD26</f>
        <v>0</v>
      </c>
      <c r="AE21" s="31">
        <f>'Balance Sheet'!AE26</f>
        <v>0</v>
      </c>
      <c r="AF21" s="31">
        <f>'Balance Sheet'!AF26</f>
        <v>0</v>
      </c>
      <c r="AG21" s="29">
        <f>'Balance Sheet'!AG26</f>
        <v>0</v>
      </c>
      <c r="AH21" s="31">
        <f>'Balance Sheet'!AH26</f>
        <v>0</v>
      </c>
      <c r="AI21" s="31">
        <f>'Balance Sheet'!AI26</f>
        <v>0</v>
      </c>
      <c r="AJ21" s="31">
        <f>'Balance Sheet'!AJ26</f>
        <v>0</v>
      </c>
      <c r="AK21" s="29">
        <f>'Balance Sheet'!AK26</f>
        <v>0</v>
      </c>
      <c r="AL21" s="31">
        <f>'Balance Sheet'!AL26</f>
        <v>0</v>
      </c>
      <c r="AM21" s="31">
        <f>'Balance Sheet'!AM26</f>
        <v>0</v>
      </c>
      <c r="AN21" s="31">
        <f>'Balance Sheet'!AN26</f>
        <v>0</v>
      </c>
      <c r="AO21" s="29">
        <f>'Balance Sheet'!AO26</f>
        <v>0</v>
      </c>
      <c r="AP21" s="31">
        <f>'Balance Sheet'!AP26</f>
        <v>0</v>
      </c>
      <c r="AQ21" s="31">
        <f>'Balance Sheet'!AQ26</f>
        <v>0</v>
      </c>
      <c r="AR21" s="31">
        <f>'Balance Sheet'!AR26</f>
        <v>0</v>
      </c>
      <c r="AS21" s="29">
        <f>'Balance Sheet'!AS26</f>
        <v>0</v>
      </c>
      <c r="AT21" s="31">
        <f>'Balance Sheet'!AT26</f>
        <v>0</v>
      </c>
      <c r="AU21" s="31">
        <f>'Balance Sheet'!AU26</f>
        <v>0</v>
      </c>
      <c r="AV21" s="29">
        <f>'Balance Sheet'!AV26</f>
        <v>0</v>
      </c>
      <c r="AW21" s="29">
        <f>'Balance Sheet'!AW26</f>
        <v>0</v>
      </c>
      <c r="AX21" s="31">
        <f>'Balance Sheet'!AX26</f>
        <v>0</v>
      </c>
      <c r="AY21" s="31">
        <f>'Balance Sheet'!AY26</f>
        <v>0</v>
      </c>
      <c r="AZ21" s="29">
        <f>'Balance Sheet'!AZ26</f>
        <v>9922</v>
      </c>
      <c r="BA21" s="29">
        <f>'Balance Sheet'!BA26</f>
        <v>9923</v>
      </c>
      <c r="BB21" s="31">
        <f>'Balance Sheet'!BB26</f>
        <v>9925</v>
      </c>
      <c r="BC21" s="31">
        <f>'Balance Sheet'!BC26</f>
        <v>18382</v>
      </c>
      <c r="BD21" s="31">
        <f>'Balance Sheet'!BD26</f>
        <v>18383</v>
      </c>
      <c r="BE21" s="29">
        <f>'Balance Sheet'!BE26</f>
        <v>18385</v>
      </c>
      <c r="BF21" s="29">
        <f>'Balance Sheet'!BF26</f>
        <v>18387</v>
      </c>
      <c r="BG21" s="31">
        <f>'Balance Sheet'!BG26</f>
        <v>18389</v>
      </c>
      <c r="BH21" s="31">
        <f>'Balance Sheet'!BH26</f>
        <v>28823</v>
      </c>
      <c r="BI21" s="29">
        <f>'Balance Sheet'!BI26</f>
        <v>28826</v>
      </c>
      <c r="BJ21" s="29">
        <f>'Balance Sheet'!BJ26</f>
        <v>28829</v>
      </c>
      <c r="BK21" s="29">
        <f>'Balance Sheet'!BK26</f>
        <v>28832</v>
      </c>
      <c r="BL21" s="29">
        <f>'Balance Sheet'!BL26</f>
        <v>28834</v>
      </c>
      <c r="BM21" s="29">
        <f>'Balance Sheet'!BM26</f>
        <v>58744</v>
      </c>
      <c r="BN21" s="29">
        <f t="shared" ref="BN21:CC21" si="156">SUM(BN17:BN20)</f>
        <v>58744</v>
      </c>
      <c r="BO21" s="29">
        <f t="shared" si="156"/>
        <v>58744</v>
      </c>
      <c r="BP21" s="29">
        <f t="shared" si="156"/>
        <v>58744</v>
      </c>
      <c r="BQ21" s="29">
        <f t="shared" si="156"/>
        <v>58744</v>
      </c>
      <c r="BR21" s="29">
        <f t="shared" si="156"/>
        <v>58744</v>
      </c>
      <c r="BS21" s="29">
        <f t="shared" si="156"/>
        <v>58744</v>
      </c>
      <c r="BT21" s="29">
        <f t="shared" si="156"/>
        <v>58744</v>
      </c>
      <c r="BU21" s="29">
        <f t="shared" si="156"/>
        <v>58744</v>
      </c>
      <c r="BV21" s="29">
        <f t="shared" si="156"/>
        <v>58744</v>
      </c>
      <c r="BW21" s="29">
        <f t="shared" si="156"/>
        <v>58744</v>
      </c>
      <c r="BX21" s="29">
        <f t="shared" si="156"/>
        <v>58744</v>
      </c>
      <c r="BY21" s="29">
        <f t="shared" si="156"/>
        <v>58744</v>
      </c>
      <c r="BZ21" s="29">
        <f t="shared" si="156"/>
        <v>58744</v>
      </c>
      <c r="CA21" s="29">
        <f t="shared" si="156"/>
        <v>58744</v>
      </c>
      <c r="CB21" s="29">
        <f t="shared" si="156"/>
        <v>58744</v>
      </c>
      <c r="CC21" s="29">
        <f t="shared" si="156"/>
        <v>58744</v>
      </c>
      <c r="CD21" s="29">
        <f t="shared" ref="CD21:CG21" si="157">SUM(CD17:CD20)</f>
        <v>58744</v>
      </c>
      <c r="CE21" s="29">
        <f t="shared" si="157"/>
        <v>58744</v>
      </c>
      <c r="CF21" s="29">
        <f t="shared" si="157"/>
        <v>58744</v>
      </c>
      <c r="CG21" s="29">
        <f t="shared" si="157"/>
        <v>58744</v>
      </c>
      <c r="CH21" s="29">
        <f t="shared" ref="CH21:CK21" si="158">SUM(CH17:CH20)</f>
        <v>58744</v>
      </c>
      <c r="CI21" s="29">
        <f t="shared" si="158"/>
        <v>58744</v>
      </c>
      <c r="CJ21" s="29">
        <f t="shared" si="158"/>
        <v>58744</v>
      </c>
      <c r="CK21" s="29">
        <f t="shared" si="158"/>
        <v>58744</v>
      </c>
      <c r="CL21" s="31"/>
      <c r="CM21" s="92">
        <f>E21</f>
        <v>250</v>
      </c>
      <c r="CN21" s="92">
        <f>I21</f>
        <v>0</v>
      </c>
      <c r="CO21" s="92">
        <f>M21</f>
        <v>1500</v>
      </c>
      <c r="CP21" s="92">
        <f>Q21</f>
        <v>0</v>
      </c>
      <c r="CQ21" s="92">
        <f>U21</f>
        <v>0</v>
      </c>
      <c r="CR21" s="92">
        <f>Y21</f>
        <v>0</v>
      </c>
      <c r="CS21" s="92">
        <f>AC21</f>
        <v>0</v>
      </c>
      <c r="CT21" s="92">
        <f>AG21</f>
        <v>0</v>
      </c>
      <c r="CU21" s="92">
        <f>AK21</f>
        <v>0</v>
      </c>
      <c r="CV21" s="92">
        <f>AO21</f>
        <v>0</v>
      </c>
      <c r="CW21" s="92">
        <f>AS21</f>
        <v>0</v>
      </c>
      <c r="CX21" s="92">
        <f>AW21</f>
        <v>0</v>
      </c>
      <c r="CY21" s="92">
        <f>BA21</f>
        <v>9923</v>
      </c>
      <c r="CZ21" s="92">
        <f>BE21</f>
        <v>18385</v>
      </c>
      <c r="DA21" s="92">
        <f>BI21</f>
        <v>28826</v>
      </c>
      <c r="DB21" s="92">
        <f>BM21</f>
        <v>58744</v>
      </c>
      <c r="DC21" s="92">
        <f>BQ21</f>
        <v>58744</v>
      </c>
      <c r="DD21" s="92">
        <f>BU21</f>
        <v>58744</v>
      </c>
      <c r="DE21" s="92">
        <f>BY21</f>
        <v>58744</v>
      </c>
      <c r="DF21" s="92">
        <f>CC21</f>
        <v>58744</v>
      </c>
      <c r="DG21" s="92">
        <f>CG21</f>
        <v>58744</v>
      </c>
      <c r="DH21" s="92">
        <f>CK21</f>
        <v>58744</v>
      </c>
    </row>
    <row r="22" spans="1:112" x14ac:dyDescent="0.25">
      <c r="A22" s="4" t="s">
        <v>194</v>
      </c>
      <c r="B22" s="9">
        <v>0</v>
      </c>
      <c r="C22" s="13">
        <f>AVERAGE(C17,C21)</f>
        <v>0</v>
      </c>
      <c r="D22" s="13">
        <f t="shared" ref="D22:BO22" si="159">AVERAGE(D17,D21)</f>
        <v>0</v>
      </c>
      <c r="E22" s="13">
        <f t="shared" si="159"/>
        <v>125</v>
      </c>
      <c r="F22" s="13">
        <f t="shared" si="159"/>
        <v>125</v>
      </c>
      <c r="G22" s="13">
        <f t="shared" si="159"/>
        <v>0</v>
      </c>
      <c r="H22" s="13">
        <f t="shared" si="159"/>
        <v>0</v>
      </c>
      <c r="I22" s="13">
        <f t="shared" si="159"/>
        <v>0</v>
      </c>
      <c r="J22" s="13">
        <f t="shared" si="159"/>
        <v>0</v>
      </c>
      <c r="K22" s="13">
        <f t="shared" si="159"/>
        <v>0</v>
      </c>
      <c r="L22" s="13">
        <f t="shared" si="159"/>
        <v>0</v>
      </c>
      <c r="M22" s="13">
        <f t="shared" si="159"/>
        <v>750</v>
      </c>
      <c r="N22" s="13">
        <f t="shared" si="159"/>
        <v>1500</v>
      </c>
      <c r="O22" s="13">
        <f t="shared" si="159"/>
        <v>1500</v>
      </c>
      <c r="P22" s="13">
        <f t="shared" si="159"/>
        <v>750</v>
      </c>
      <c r="Q22" s="13">
        <f t="shared" si="159"/>
        <v>0</v>
      </c>
      <c r="R22" s="13">
        <f t="shared" si="159"/>
        <v>0</v>
      </c>
      <c r="S22" s="13">
        <f t="shared" si="159"/>
        <v>0</v>
      </c>
      <c r="T22" s="13">
        <f t="shared" si="159"/>
        <v>0</v>
      </c>
      <c r="U22" s="13">
        <f t="shared" si="159"/>
        <v>0</v>
      </c>
      <c r="V22" s="13">
        <f t="shared" si="159"/>
        <v>0</v>
      </c>
      <c r="W22" s="13">
        <f t="shared" si="159"/>
        <v>0</v>
      </c>
      <c r="X22" s="13">
        <f t="shared" si="159"/>
        <v>0</v>
      </c>
      <c r="Y22" s="13">
        <f t="shared" si="159"/>
        <v>0</v>
      </c>
      <c r="Z22" s="13">
        <f t="shared" si="159"/>
        <v>0</v>
      </c>
      <c r="AA22" s="13">
        <f t="shared" si="159"/>
        <v>0</v>
      </c>
      <c r="AB22" s="13">
        <f t="shared" si="159"/>
        <v>0</v>
      </c>
      <c r="AC22" s="13">
        <f t="shared" si="159"/>
        <v>0</v>
      </c>
      <c r="AD22" s="13">
        <f t="shared" si="159"/>
        <v>0</v>
      </c>
      <c r="AE22" s="13">
        <f t="shared" si="159"/>
        <v>0</v>
      </c>
      <c r="AF22" s="13">
        <f t="shared" si="159"/>
        <v>0</v>
      </c>
      <c r="AG22" s="13">
        <f t="shared" si="159"/>
        <v>0</v>
      </c>
      <c r="AH22" s="13">
        <f t="shared" si="159"/>
        <v>0</v>
      </c>
      <c r="AI22" s="13">
        <f t="shared" si="159"/>
        <v>0</v>
      </c>
      <c r="AJ22" s="13">
        <f t="shared" si="159"/>
        <v>0</v>
      </c>
      <c r="AK22" s="13">
        <f t="shared" si="159"/>
        <v>0</v>
      </c>
      <c r="AL22" s="13">
        <f t="shared" si="159"/>
        <v>0</v>
      </c>
      <c r="AM22" s="13">
        <f t="shared" si="159"/>
        <v>0</v>
      </c>
      <c r="AN22" s="13">
        <f t="shared" si="159"/>
        <v>0</v>
      </c>
      <c r="AO22" s="13">
        <f t="shared" si="159"/>
        <v>0</v>
      </c>
      <c r="AP22" s="13">
        <f t="shared" si="159"/>
        <v>0</v>
      </c>
      <c r="AQ22" s="13">
        <f t="shared" si="159"/>
        <v>0</v>
      </c>
      <c r="AR22" s="13">
        <f t="shared" si="159"/>
        <v>0</v>
      </c>
      <c r="AS22" s="13">
        <f t="shared" si="159"/>
        <v>0</v>
      </c>
      <c r="AT22" s="13">
        <f t="shared" si="159"/>
        <v>0</v>
      </c>
      <c r="AU22" s="13">
        <f t="shared" si="159"/>
        <v>0</v>
      </c>
      <c r="AV22" s="13">
        <f t="shared" si="159"/>
        <v>0</v>
      </c>
      <c r="AW22" s="13">
        <f t="shared" si="159"/>
        <v>0</v>
      </c>
      <c r="AX22" s="13">
        <f t="shared" si="159"/>
        <v>0</v>
      </c>
      <c r="AY22" s="13">
        <f t="shared" si="159"/>
        <v>0</v>
      </c>
      <c r="AZ22" s="13">
        <f t="shared" si="159"/>
        <v>4961</v>
      </c>
      <c r="BA22" s="13">
        <f t="shared" si="159"/>
        <v>9922.5</v>
      </c>
      <c r="BB22" s="13">
        <f t="shared" si="159"/>
        <v>9924</v>
      </c>
      <c r="BC22" s="13">
        <f t="shared" ref="BC22:BD22" si="160">AVERAGE(BC17,BC21)</f>
        <v>14153.5</v>
      </c>
      <c r="BD22" s="13">
        <f t="shared" si="160"/>
        <v>18382.5</v>
      </c>
      <c r="BE22" s="13">
        <f t="shared" ref="BE22:BF22" si="161">AVERAGE(BE17,BE21)</f>
        <v>18384</v>
      </c>
      <c r="BF22" s="13">
        <f t="shared" si="161"/>
        <v>18386</v>
      </c>
      <c r="BG22" s="13">
        <f t="shared" ref="BG22:BH22" si="162">AVERAGE(BG17,BG21)</f>
        <v>18388</v>
      </c>
      <c r="BH22" s="13">
        <f t="shared" si="162"/>
        <v>23606</v>
      </c>
      <c r="BI22" s="13">
        <f t="shared" ref="BI22:BJ22" si="163">AVERAGE(BI17,BI21)</f>
        <v>28824.5</v>
      </c>
      <c r="BJ22" s="13">
        <f t="shared" si="163"/>
        <v>28827.5</v>
      </c>
      <c r="BK22" s="13">
        <f t="shared" ref="BK22" si="164">AVERAGE(BK17,BK21)</f>
        <v>28830.5</v>
      </c>
      <c r="BL22" s="13">
        <f t="shared" ref="BL22:BM22" si="165">AVERAGE(BL17,BL21)</f>
        <v>28833</v>
      </c>
      <c r="BM22" s="13">
        <f t="shared" si="165"/>
        <v>43789</v>
      </c>
      <c r="BN22" s="13">
        <f t="shared" si="159"/>
        <v>58744</v>
      </c>
      <c r="BO22" s="13">
        <f t="shared" si="159"/>
        <v>58744</v>
      </c>
      <c r="BP22" s="13">
        <f t="shared" ref="BP22:CM22" si="166">AVERAGE(BP17,BP21)</f>
        <v>58744</v>
      </c>
      <c r="BQ22" s="13">
        <f t="shared" si="166"/>
        <v>58744</v>
      </c>
      <c r="BR22" s="13">
        <f>AVERAGE(BR17,BR21)</f>
        <v>58744</v>
      </c>
      <c r="BS22" s="13">
        <f t="shared" ref="BS22:BU22" si="167">AVERAGE(BS17,BS21)</f>
        <v>58744</v>
      </c>
      <c r="BT22" s="13">
        <f t="shared" si="167"/>
        <v>58744</v>
      </c>
      <c r="BU22" s="13">
        <f t="shared" si="167"/>
        <v>58744</v>
      </c>
      <c r="BV22" s="13">
        <f t="shared" ref="BV22:CC22" si="168">AVERAGE(BV17,BV21)</f>
        <v>58744</v>
      </c>
      <c r="BW22" s="13">
        <f t="shared" si="168"/>
        <v>58744</v>
      </c>
      <c r="BX22" s="13">
        <f t="shared" si="168"/>
        <v>58744</v>
      </c>
      <c r="BY22" s="13">
        <f t="shared" si="168"/>
        <v>58744</v>
      </c>
      <c r="BZ22" s="13">
        <f t="shared" si="168"/>
        <v>58744</v>
      </c>
      <c r="CA22" s="13">
        <f t="shared" si="168"/>
        <v>58744</v>
      </c>
      <c r="CB22" s="13">
        <f t="shared" si="168"/>
        <v>58744</v>
      </c>
      <c r="CC22" s="13">
        <f t="shared" si="168"/>
        <v>58744</v>
      </c>
      <c r="CD22" s="13">
        <f t="shared" ref="CD22:CG22" si="169">AVERAGE(CD17,CD21)</f>
        <v>58744</v>
      </c>
      <c r="CE22" s="13">
        <f t="shared" si="169"/>
        <v>58744</v>
      </c>
      <c r="CF22" s="13">
        <f t="shared" si="169"/>
        <v>58744</v>
      </c>
      <c r="CG22" s="13">
        <f t="shared" si="169"/>
        <v>58744</v>
      </c>
      <c r="CH22" s="13">
        <f t="shared" ref="CH22:CK22" si="170">AVERAGE(CH17,CH21)</f>
        <v>58744</v>
      </c>
      <c r="CI22" s="13">
        <f t="shared" si="170"/>
        <v>58744</v>
      </c>
      <c r="CJ22" s="13">
        <f t="shared" si="170"/>
        <v>58744</v>
      </c>
      <c r="CK22" s="13">
        <f t="shared" si="170"/>
        <v>58744</v>
      </c>
      <c r="CL22" s="13"/>
      <c r="CM22" s="92">
        <f t="shared" si="166"/>
        <v>125</v>
      </c>
      <c r="CN22" s="92">
        <f t="shared" ref="CN22" si="171">AVERAGE(CN17,CN21)</f>
        <v>125</v>
      </c>
      <c r="CO22" s="92">
        <f t="shared" ref="CO22" si="172">AVERAGE(CO17,CO21)</f>
        <v>750</v>
      </c>
      <c r="CP22" s="92">
        <f t="shared" ref="CP22" si="173">AVERAGE(CP17,CP21)</f>
        <v>750</v>
      </c>
      <c r="CQ22" s="92">
        <f t="shared" ref="CQ22" si="174">AVERAGE(CQ17,CQ21)</f>
        <v>0</v>
      </c>
      <c r="CR22" s="92">
        <f t="shared" ref="CR22" si="175">AVERAGE(CR17,CR21)</f>
        <v>0</v>
      </c>
      <c r="CS22" s="92">
        <f t="shared" ref="CS22" si="176">AVERAGE(CS17,CS21)</f>
        <v>0</v>
      </c>
      <c r="CT22" s="92">
        <f t="shared" ref="CT22" si="177">AVERAGE(CT17,CT21)</f>
        <v>0</v>
      </c>
      <c r="CU22" s="92">
        <f t="shared" ref="CU22" si="178">AVERAGE(CU17,CU21)</f>
        <v>0</v>
      </c>
      <c r="CV22" s="92">
        <f t="shared" ref="CV22" si="179">AVERAGE(CV17,CV21)</f>
        <v>0</v>
      </c>
      <c r="CW22" s="92">
        <f t="shared" ref="CW22" si="180">AVERAGE(CW17,CW21)</f>
        <v>0</v>
      </c>
      <c r="CX22" s="92">
        <f t="shared" ref="CX22" si="181">AVERAGE(CX17,CX21)</f>
        <v>0</v>
      </c>
      <c r="CY22" s="92">
        <f t="shared" ref="CY22" si="182">AVERAGE(CY17,CY21)</f>
        <v>4961.5</v>
      </c>
      <c r="CZ22" s="92">
        <f t="shared" ref="CZ22" si="183">AVERAGE(CZ17,CZ21)</f>
        <v>14154</v>
      </c>
      <c r="DA22" s="92">
        <f t="shared" ref="DA22" si="184">AVERAGE(DA17,DA21)</f>
        <v>23605.5</v>
      </c>
      <c r="DB22" s="92">
        <f t="shared" ref="DB22" si="185">AVERAGE(DB17,DB21)</f>
        <v>43785</v>
      </c>
      <c r="DC22" s="92">
        <f t="shared" ref="DC22" si="186">AVERAGE(DC17,DC21)</f>
        <v>58744</v>
      </c>
      <c r="DD22" s="92">
        <f>AVERAGE(DD17,DD21)</f>
        <v>58744</v>
      </c>
      <c r="DE22" s="92">
        <f>AVERAGE(DE17,DE21)</f>
        <v>58744</v>
      </c>
      <c r="DF22" s="92">
        <f>AVERAGE(DF17,DF21)</f>
        <v>58744</v>
      </c>
      <c r="DG22" s="92">
        <f>AVERAGE(DG17,DG21)</f>
        <v>58744</v>
      </c>
      <c r="DH22" s="92">
        <f>AVERAGE(DH17,DH21)</f>
        <v>58744</v>
      </c>
    </row>
    <row r="23" spans="1:112" ht="12" x14ac:dyDescent="0.3">
      <c r="A23" s="4" t="s">
        <v>273</v>
      </c>
      <c r="B23" s="370" t="e">
        <f t="shared" ref="B23:BI23" si="187">B24/B17</f>
        <v>#DIV/0!</v>
      </c>
      <c r="C23" s="370" t="e">
        <f t="shared" si="187"/>
        <v>#DIV/0!</v>
      </c>
      <c r="D23" s="370" t="e">
        <f t="shared" si="187"/>
        <v>#DIV/0!</v>
      </c>
      <c r="E23" s="370" t="e">
        <f t="shared" si="187"/>
        <v>#DIV/0!</v>
      </c>
      <c r="F23" s="370">
        <f t="shared" si="187"/>
        <v>-3.2000000000000001E-2</v>
      </c>
      <c r="G23" s="370" t="e">
        <f t="shared" si="187"/>
        <v>#DIV/0!</v>
      </c>
      <c r="H23" s="370" t="e">
        <f t="shared" si="187"/>
        <v>#DIV/0!</v>
      </c>
      <c r="I23" s="369" t="e">
        <f t="shared" si="187"/>
        <v>#DIV/0!</v>
      </c>
      <c r="J23" s="369" t="e">
        <f t="shared" si="187"/>
        <v>#DIV/0!</v>
      </c>
      <c r="K23" s="369" t="e">
        <f t="shared" si="187"/>
        <v>#DIV/0!</v>
      </c>
      <c r="L23" s="370" t="e">
        <f t="shared" si="187"/>
        <v>#DIV/0!</v>
      </c>
      <c r="M23" s="369" t="e">
        <f t="shared" si="187"/>
        <v>#DIV/0!</v>
      </c>
      <c r="N23" s="370">
        <f t="shared" si="187"/>
        <v>-6.6666666666666671E-3</v>
      </c>
      <c r="O23" s="370">
        <f t="shared" si="187"/>
        <v>-6.0000000000000001E-3</v>
      </c>
      <c r="P23" s="370">
        <f t="shared" si="187"/>
        <v>-1.0666666666666666E-2</v>
      </c>
      <c r="Q23" s="370" t="e">
        <f t="shared" si="187"/>
        <v>#DIV/0!</v>
      </c>
      <c r="R23" s="370" t="e">
        <f t="shared" si="187"/>
        <v>#DIV/0!</v>
      </c>
      <c r="S23" s="370" t="e">
        <f t="shared" si="187"/>
        <v>#DIV/0!</v>
      </c>
      <c r="T23" s="370" t="e">
        <f t="shared" si="187"/>
        <v>#DIV/0!</v>
      </c>
      <c r="U23" s="369" t="e">
        <f t="shared" si="187"/>
        <v>#DIV/0!</v>
      </c>
      <c r="V23" s="369" t="e">
        <f t="shared" si="187"/>
        <v>#DIV/0!</v>
      </c>
      <c r="W23" s="370" t="e">
        <f t="shared" si="187"/>
        <v>#DIV/0!</v>
      </c>
      <c r="X23" s="370" t="e">
        <f t="shared" si="187"/>
        <v>#DIV/0!</v>
      </c>
      <c r="Y23" s="369" t="e">
        <f t="shared" si="187"/>
        <v>#DIV/0!</v>
      </c>
      <c r="Z23" s="370" t="e">
        <f t="shared" si="187"/>
        <v>#DIV/0!</v>
      </c>
      <c r="AA23" s="370" t="e">
        <f t="shared" si="187"/>
        <v>#DIV/0!</v>
      </c>
      <c r="AB23" s="370" t="e">
        <f t="shared" si="187"/>
        <v>#DIV/0!</v>
      </c>
      <c r="AC23" s="369" t="e">
        <f t="shared" si="187"/>
        <v>#DIV/0!</v>
      </c>
      <c r="AD23" s="370" t="e">
        <f t="shared" si="187"/>
        <v>#DIV/0!</v>
      </c>
      <c r="AE23" s="370" t="e">
        <f t="shared" si="187"/>
        <v>#DIV/0!</v>
      </c>
      <c r="AF23" s="370" t="e">
        <f t="shared" si="187"/>
        <v>#DIV/0!</v>
      </c>
      <c r="AG23" s="369" t="e">
        <f t="shared" si="187"/>
        <v>#DIV/0!</v>
      </c>
      <c r="AH23" s="370" t="e">
        <f t="shared" si="187"/>
        <v>#DIV/0!</v>
      </c>
      <c r="AI23" s="370" t="e">
        <f t="shared" si="187"/>
        <v>#DIV/0!</v>
      </c>
      <c r="AJ23" s="370" t="e">
        <f t="shared" si="187"/>
        <v>#DIV/0!</v>
      </c>
      <c r="AK23" s="369" t="e">
        <f t="shared" si="187"/>
        <v>#DIV/0!</v>
      </c>
      <c r="AL23" s="370" t="e">
        <f t="shared" si="187"/>
        <v>#DIV/0!</v>
      </c>
      <c r="AM23" s="370" t="e">
        <f t="shared" si="187"/>
        <v>#DIV/0!</v>
      </c>
      <c r="AN23" s="370" t="e">
        <f t="shared" si="187"/>
        <v>#DIV/0!</v>
      </c>
      <c r="AO23" s="369" t="e">
        <f t="shared" si="187"/>
        <v>#DIV/0!</v>
      </c>
      <c r="AP23" s="370" t="e">
        <f t="shared" si="187"/>
        <v>#DIV/0!</v>
      </c>
      <c r="AQ23" s="370" t="e">
        <f t="shared" si="187"/>
        <v>#DIV/0!</v>
      </c>
      <c r="AR23" s="370" t="e">
        <f t="shared" si="187"/>
        <v>#DIV/0!</v>
      </c>
      <c r="AS23" s="369" t="e">
        <f t="shared" si="187"/>
        <v>#DIV/0!</v>
      </c>
      <c r="AT23" s="370" t="e">
        <f t="shared" si="187"/>
        <v>#DIV/0!</v>
      </c>
      <c r="AU23" s="370" t="e">
        <f t="shared" si="187"/>
        <v>#DIV/0!</v>
      </c>
      <c r="AV23" s="369" t="e">
        <f t="shared" si="187"/>
        <v>#DIV/0!</v>
      </c>
      <c r="AW23" s="369" t="e">
        <f t="shared" si="187"/>
        <v>#DIV/0!</v>
      </c>
      <c r="AX23" s="370" t="e">
        <f t="shared" si="187"/>
        <v>#DIV/0!</v>
      </c>
      <c r="AY23" s="370" t="e">
        <f t="shared" si="187"/>
        <v>#DIV/0!</v>
      </c>
      <c r="AZ23" s="369" t="e">
        <f t="shared" si="187"/>
        <v>#DIV/0!</v>
      </c>
      <c r="BA23" s="369">
        <f t="shared" si="187"/>
        <v>-1.8645434388228181E-2</v>
      </c>
      <c r="BB23" s="370">
        <f t="shared" si="187"/>
        <v>-5.5426786254157007E-3</v>
      </c>
      <c r="BC23" s="370">
        <f t="shared" si="187"/>
        <v>-1.1687657430730478E-2</v>
      </c>
      <c r="BD23" s="370">
        <f t="shared" si="187"/>
        <v>-7.5617451855075615E-3</v>
      </c>
      <c r="BE23" s="369">
        <f t="shared" si="187"/>
        <v>-7.3981395854865913E-3</v>
      </c>
      <c r="BF23" s="369">
        <f t="shared" si="187"/>
        <v>-6.9078052760402501E-3</v>
      </c>
      <c r="BG23" s="370">
        <f t="shared" si="187"/>
        <v>-6.9614401479306028E-3</v>
      </c>
      <c r="BH23" s="370">
        <f t="shared" si="187"/>
        <v>-1.1311109902659199E-2</v>
      </c>
      <c r="BI23" s="369">
        <f t="shared" si="187"/>
        <v>-8.7430177288970613E-3</v>
      </c>
      <c r="BJ23" s="369">
        <f>BJ24/BJ17</f>
        <v>-8.3258169707902587E-3</v>
      </c>
      <c r="BK23" s="369">
        <f>BK24/BK17</f>
        <v>-8.3596378646501792E-3</v>
      </c>
      <c r="BL23" s="369">
        <f>BL24/BL17</f>
        <v>-7.8731964483906777E-3</v>
      </c>
      <c r="BM23" s="369">
        <f>BM24/BM17</f>
        <v>-7.8731964483906777E-3</v>
      </c>
      <c r="BN23" s="55">
        <f t="shared" ref="BN23:CG23" si="188">BM23</f>
        <v>-7.8731964483906777E-3</v>
      </c>
      <c r="BO23" s="55">
        <f t="shared" si="188"/>
        <v>-7.8731964483906777E-3</v>
      </c>
      <c r="BP23" s="55">
        <f t="shared" si="188"/>
        <v>-7.8731964483906777E-3</v>
      </c>
      <c r="BQ23" s="55">
        <f t="shared" si="188"/>
        <v>-7.8731964483906777E-3</v>
      </c>
      <c r="BR23" s="55">
        <f t="shared" si="188"/>
        <v>-7.8731964483906777E-3</v>
      </c>
      <c r="BS23" s="55">
        <f t="shared" si="188"/>
        <v>-7.8731964483906777E-3</v>
      </c>
      <c r="BT23" s="55">
        <f t="shared" si="188"/>
        <v>-7.8731964483906777E-3</v>
      </c>
      <c r="BU23" s="55">
        <f t="shared" si="188"/>
        <v>-7.8731964483906777E-3</v>
      </c>
      <c r="BV23" s="55">
        <f t="shared" si="188"/>
        <v>-7.8731964483906777E-3</v>
      </c>
      <c r="BW23" s="55">
        <f t="shared" si="188"/>
        <v>-7.8731964483906777E-3</v>
      </c>
      <c r="BX23" s="55">
        <f t="shared" si="188"/>
        <v>-7.8731964483906777E-3</v>
      </c>
      <c r="BY23" s="55">
        <f t="shared" si="188"/>
        <v>-7.8731964483906777E-3</v>
      </c>
      <c r="BZ23" s="55">
        <f t="shared" si="188"/>
        <v>-7.8731964483906777E-3</v>
      </c>
      <c r="CA23" s="55">
        <f t="shared" si="188"/>
        <v>-7.8731964483906777E-3</v>
      </c>
      <c r="CB23" s="55">
        <f t="shared" si="188"/>
        <v>-7.8731964483906777E-3</v>
      </c>
      <c r="CC23" s="55">
        <f t="shared" si="188"/>
        <v>-7.8731964483906777E-3</v>
      </c>
      <c r="CD23" s="55">
        <f t="shared" si="188"/>
        <v>-7.8731964483906777E-3</v>
      </c>
      <c r="CE23" s="55">
        <f t="shared" si="188"/>
        <v>-7.8731964483906777E-3</v>
      </c>
      <c r="CF23" s="55">
        <f t="shared" si="188"/>
        <v>-7.8731964483906777E-3</v>
      </c>
      <c r="CG23" s="55">
        <f t="shared" si="188"/>
        <v>-7.8731964483906777E-3</v>
      </c>
      <c r="CH23" s="55">
        <f t="shared" ref="CH23" si="189">CG23</f>
        <v>-7.8731964483906777E-3</v>
      </c>
      <c r="CI23" s="55">
        <f t="shared" ref="CI23" si="190">CH23</f>
        <v>-7.8731964483906777E-3</v>
      </c>
      <c r="CJ23" s="55">
        <f t="shared" ref="CJ23" si="191">CI23</f>
        <v>-7.8731964483906777E-3</v>
      </c>
      <c r="CK23" s="55">
        <f t="shared" ref="CK23" si="192">CJ23</f>
        <v>-7.8731964483906777E-3</v>
      </c>
      <c r="CL23" s="421"/>
      <c r="CM23" s="372" t="s">
        <v>65</v>
      </c>
      <c r="CN23" s="372">
        <f>-CN24/CN17</f>
        <v>0.16800000000000001</v>
      </c>
      <c r="CO23" s="372" t="e">
        <f t="shared" ref="CO23:DC23" si="193">-CO24/CO17</f>
        <v>#DIV/0!</v>
      </c>
      <c r="CP23" s="372">
        <f t="shared" si="193"/>
        <v>2.4666666666666667E-2</v>
      </c>
      <c r="CQ23" s="372" t="e">
        <f t="shared" si="193"/>
        <v>#DIV/0!</v>
      </c>
      <c r="CR23" s="372" t="e">
        <f t="shared" si="193"/>
        <v>#DIV/0!</v>
      </c>
      <c r="CS23" s="372" t="e">
        <f t="shared" si="193"/>
        <v>#DIV/0!</v>
      </c>
      <c r="CT23" s="372" t="e">
        <f t="shared" si="193"/>
        <v>#DIV/0!</v>
      </c>
      <c r="CU23" s="372" t="e">
        <f t="shared" si="193"/>
        <v>#DIV/0!</v>
      </c>
      <c r="CV23" s="372" t="e">
        <f t="shared" si="193"/>
        <v>#DIV/0!</v>
      </c>
      <c r="CW23" s="372" t="e">
        <f t="shared" si="193"/>
        <v>#DIV/0!</v>
      </c>
      <c r="CX23" s="372" t="e">
        <f t="shared" si="193"/>
        <v>#DIV/0!</v>
      </c>
      <c r="CY23" s="372" t="e">
        <f t="shared" si="193"/>
        <v>#DIV/0!</v>
      </c>
      <c r="CZ23" s="99">
        <f t="shared" si="193"/>
        <v>4.4946084853370954E-2</v>
      </c>
      <c r="DA23" s="99">
        <f t="shared" si="193"/>
        <v>3.8890399782431327E-2</v>
      </c>
      <c r="DB23" s="99">
        <f t="shared" si="193"/>
        <v>3.2436541538642082E-2</v>
      </c>
      <c r="DC23" s="99">
        <f t="shared" si="193"/>
        <v>3.1492785793562711E-2</v>
      </c>
      <c r="DD23" s="99">
        <f>-DD24/DD17</f>
        <v>3.1492785793562711E-2</v>
      </c>
      <c r="DE23" s="99">
        <f>-DE24/DE17</f>
        <v>3.1492785793562711E-2</v>
      </c>
      <c r="DF23" s="99">
        <f>-DF24/DF17</f>
        <v>3.1492785793562711E-2</v>
      </c>
      <c r="DG23" s="99">
        <f>-DG24/DG17</f>
        <v>3.1492785793562711E-2</v>
      </c>
      <c r="DH23" s="99">
        <f>-DH24/DH17</f>
        <v>3.1492785793562711E-2</v>
      </c>
    </row>
    <row r="24" spans="1:112" x14ac:dyDescent="0.25">
      <c r="A24" s="2" t="s">
        <v>271</v>
      </c>
      <c r="B24" s="49">
        <v>0</v>
      </c>
      <c r="C24" s="49">
        <v>0</v>
      </c>
      <c r="D24" s="49">
        <v>0</v>
      </c>
      <c r="E24" s="49">
        <v>0</v>
      </c>
      <c r="F24" s="49">
        <f>-17-G24</f>
        <v>-8</v>
      </c>
      <c r="G24" s="49">
        <v>-9</v>
      </c>
      <c r="H24" s="49">
        <v>-10</v>
      </c>
      <c r="I24" s="374">
        <f>CN24-SUM(F24:H24)</f>
        <v>-15</v>
      </c>
      <c r="J24" s="49">
        <f>-24-K24</f>
        <v>-14</v>
      </c>
      <c r="K24" s="49">
        <v>-10</v>
      </c>
      <c r="L24" s="49">
        <v>-11</v>
      </c>
      <c r="M24" s="374">
        <f>CO24-SUM(J24:L24)</f>
        <v>-16</v>
      </c>
      <c r="N24" s="375">
        <v>-10</v>
      </c>
      <c r="O24" s="375">
        <v>-9</v>
      </c>
      <c r="P24" s="375">
        <v>-16</v>
      </c>
      <c r="Q24" s="374">
        <f>CP24-SUM(N24:P24)</f>
        <v>-2</v>
      </c>
      <c r="R24" s="49">
        <v>0</v>
      </c>
      <c r="S24" s="49">
        <v>0</v>
      </c>
      <c r="T24" s="49">
        <v>0</v>
      </c>
      <c r="U24" s="374">
        <f>CQ24-SUM(R24:T24)</f>
        <v>0</v>
      </c>
      <c r="V24" s="49">
        <v>0</v>
      </c>
      <c r="W24" s="49">
        <v>0</v>
      </c>
      <c r="X24" s="49">
        <v>0</v>
      </c>
      <c r="Y24" s="374">
        <f>CR24-SUM(V24:X24)</f>
        <v>0</v>
      </c>
      <c r="Z24" s="49">
        <v>0</v>
      </c>
      <c r="AA24" s="49">
        <v>0</v>
      </c>
      <c r="AB24" s="49">
        <v>0</v>
      </c>
      <c r="AC24" s="374">
        <f>CS24-SUM(Z24:AB24)</f>
        <v>0</v>
      </c>
      <c r="AD24" s="49">
        <v>0</v>
      </c>
      <c r="AE24" s="49">
        <v>0</v>
      </c>
      <c r="AF24" s="49">
        <v>0</v>
      </c>
      <c r="AG24" s="374">
        <f>CT24-SUM(AD24:AF24)</f>
        <v>0</v>
      </c>
      <c r="AH24" s="49">
        <v>0</v>
      </c>
      <c r="AI24" s="49">
        <v>0</v>
      </c>
      <c r="AJ24" s="49">
        <v>0</v>
      </c>
      <c r="AK24" s="374">
        <f>CU24-SUM(AH24:AJ24)</f>
        <v>0</v>
      </c>
      <c r="AL24" s="49">
        <v>0</v>
      </c>
      <c r="AM24" s="49">
        <v>0</v>
      </c>
      <c r="AN24" s="49">
        <v>0</v>
      </c>
      <c r="AO24" s="374">
        <f>CV24-SUM(AL24:AN24)</f>
        <v>0</v>
      </c>
      <c r="AP24" s="49">
        <v>0</v>
      </c>
      <c r="AQ24" s="49">
        <v>0</v>
      </c>
      <c r="AR24" s="49">
        <v>0</v>
      </c>
      <c r="AS24" s="374">
        <f>CW24-SUM(AP24:AR24)</f>
        <v>0</v>
      </c>
      <c r="AT24" s="49">
        <v>0</v>
      </c>
      <c r="AU24" s="49">
        <v>0</v>
      </c>
      <c r="AV24" s="49">
        <v>0</v>
      </c>
      <c r="AW24" s="374">
        <f>CX24-SUM(AT24:AV24)</f>
        <v>0</v>
      </c>
      <c r="AX24" s="49">
        <v>0</v>
      </c>
      <c r="AY24" s="49">
        <v>0</v>
      </c>
      <c r="AZ24" s="49">
        <v>0</v>
      </c>
      <c r="BA24" s="374">
        <f t="shared" ref="BA24" si="194">CY24-SUM(AX24:AZ24)</f>
        <v>-185</v>
      </c>
      <c r="BB24" s="49">
        <v>-55</v>
      </c>
      <c r="BC24" s="49">
        <v>-116</v>
      </c>
      <c r="BD24" s="49">
        <v>-139</v>
      </c>
      <c r="BE24" s="374">
        <f t="shared" ref="BE24" si="195">CZ24-SUM(BB24:BD24)</f>
        <v>-136</v>
      </c>
      <c r="BF24" s="49">
        <v>-127</v>
      </c>
      <c r="BG24" s="49">
        <v>-128</v>
      </c>
      <c r="BH24" s="49">
        <v>-208</v>
      </c>
      <c r="BI24" s="374">
        <f t="shared" ref="BI24" si="196">DA24-SUM(BF24:BH24)</f>
        <v>-252</v>
      </c>
      <c r="BJ24" s="49">
        <v>-240</v>
      </c>
      <c r="BK24" s="49">
        <v>-241</v>
      </c>
      <c r="BL24" s="49">
        <v>-227</v>
      </c>
      <c r="BM24" s="414">
        <v>-227.0157463928968</v>
      </c>
      <c r="BN24" s="38">
        <f t="shared" ref="BN24:BQ24" si="197">BN17*BN23</f>
        <v>-462.50305216426199</v>
      </c>
      <c r="BO24" s="38">
        <f t="shared" si="197"/>
        <v>-462.50305216426199</v>
      </c>
      <c r="BP24" s="38">
        <f t="shared" si="197"/>
        <v>-462.50305216426199</v>
      </c>
      <c r="BQ24" s="38">
        <f t="shared" si="197"/>
        <v>-462.50305216426199</v>
      </c>
      <c r="BR24" s="113">
        <f t="shared" ref="BR24:BU24" si="198">BR17*BR23</f>
        <v>-462.50305216426199</v>
      </c>
      <c r="BS24" s="113">
        <f t="shared" si="198"/>
        <v>-462.50305216426199</v>
      </c>
      <c r="BT24" s="113">
        <f t="shared" si="198"/>
        <v>-462.50305216426199</v>
      </c>
      <c r="BU24" s="113">
        <f t="shared" si="198"/>
        <v>-462.50305216426199</v>
      </c>
      <c r="BV24" s="113">
        <f t="shared" ref="BV24:CC24" si="199">BV17*BV23</f>
        <v>-462.50305216426199</v>
      </c>
      <c r="BW24" s="113">
        <f t="shared" si="199"/>
        <v>-462.50305216426199</v>
      </c>
      <c r="BX24" s="113">
        <f t="shared" si="199"/>
        <v>-462.50305216426199</v>
      </c>
      <c r="BY24" s="113">
        <f t="shared" si="199"/>
        <v>-462.50305216426199</v>
      </c>
      <c r="BZ24" s="113">
        <f t="shared" si="199"/>
        <v>-462.50305216426199</v>
      </c>
      <c r="CA24" s="113">
        <f t="shared" si="199"/>
        <v>-462.50305216426199</v>
      </c>
      <c r="CB24" s="113">
        <f t="shared" si="199"/>
        <v>-462.50305216426199</v>
      </c>
      <c r="CC24" s="113">
        <f t="shared" si="199"/>
        <v>-462.50305216426199</v>
      </c>
      <c r="CD24" s="113">
        <f t="shared" ref="CD24:CG24" si="200">CD17*CD23</f>
        <v>-462.50305216426199</v>
      </c>
      <c r="CE24" s="113">
        <f t="shared" si="200"/>
        <v>-462.50305216426199</v>
      </c>
      <c r="CF24" s="113">
        <f t="shared" si="200"/>
        <v>-462.50305216426199</v>
      </c>
      <c r="CG24" s="113">
        <f t="shared" si="200"/>
        <v>-462.50305216426199</v>
      </c>
      <c r="CH24" s="113">
        <f t="shared" ref="CH24:CK24" si="201">CH17*CH23</f>
        <v>-462.50305216426199</v>
      </c>
      <c r="CI24" s="113">
        <f t="shared" si="201"/>
        <v>-462.50305216426199</v>
      </c>
      <c r="CJ24" s="113">
        <f t="shared" si="201"/>
        <v>-462.50305216426199</v>
      </c>
      <c r="CK24" s="113">
        <f t="shared" si="201"/>
        <v>-462.50305216426199</v>
      </c>
      <c r="CL24" s="113"/>
      <c r="CM24" s="151">
        <v>-22</v>
      </c>
      <c r="CN24" s="151">
        <v>-42</v>
      </c>
      <c r="CO24" s="151">
        <v>-51</v>
      </c>
      <c r="CP24" s="151">
        <v>-37</v>
      </c>
      <c r="CQ24" s="151">
        <v>0</v>
      </c>
      <c r="CR24" s="151">
        <v>0</v>
      </c>
      <c r="CS24" s="151">
        <v>0</v>
      </c>
      <c r="CT24" s="151">
        <v>0</v>
      </c>
      <c r="CU24" s="151">
        <v>0</v>
      </c>
      <c r="CV24" s="151">
        <v>0</v>
      </c>
      <c r="CW24" s="151">
        <v>0</v>
      </c>
      <c r="CX24" s="151">
        <v>0</v>
      </c>
      <c r="CY24" s="151">
        <v>-185</v>
      </c>
      <c r="CZ24" s="151">
        <v>-446</v>
      </c>
      <c r="DA24" s="151">
        <v>-715</v>
      </c>
      <c r="DB24" s="88">
        <f>SUM(BJ24:BM24)</f>
        <v>-935.01574639289674</v>
      </c>
      <c r="DC24" s="88">
        <f>SUM(BN24:BQ24)</f>
        <v>-1850.0122086570479</v>
      </c>
      <c r="DD24" s="88">
        <f>SUM(BR24:BU24)</f>
        <v>-1850.0122086570479</v>
      </c>
      <c r="DE24" s="88">
        <f>SUM(BV24:BY24)</f>
        <v>-1850.0122086570479</v>
      </c>
      <c r="DF24" s="88">
        <f>SUM(BZ24:CC24)</f>
        <v>-1850.0122086570479</v>
      </c>
      <c r="DG24" s="88">
        <f>SUM(CD24:CG24)</f>
        <v>-1850.0122086570479</v>
      </c>
      <c r="DH24" s="88">
        <f>SUM(CH24:CK24)</f>
        <v>-1850.0122086570479</v>
      </c>
    </row>
    <row r="26" spans="1:112" x14ac:dyDescent="0.25">
      <c r="A26" s="2" t="s">
        <v>268</v>
      </c>
      <c r="B26" s="38">
        <f>'Income Statement'!B258</f>
        <v>-4.5</v>
      </c>
      <c r="C26" s="38">
        <f>'Income Statement'!C258</f>
        <v>-5</v>
      </c>
      <c r="D26" s="38">
        <f>'Income Statement'!D258</f>
        <v>-3.5</v>
      </c>
      <c r="E26" s="38">
        <f>'Income Statement'!E258</f>
        <v>-11</v>
      </c>
      <c r="F26" s="38">
        <f>'Income Statement'!F258</f>
        <v>10</v>
      </c>
      <c r="G26" s="38">
        <f>'Income Statement'!G258</f>
        <v>-8</v>
      </c>
      <c r="H26" s="38">
        <f>'Income Statement'!H258</f>
        <v>-35</v>
      </c>
      <c r="I26" s="38">
        <f>'Income Statement'!I258</f>
        <v>-27.9</v>
      </c>
      <c r="J26" s="38">
        <f>'Income Statement'!J258</f>
        <v>1.2000000000000011</v>
      </c>
      <c r="K26" s="38">
        <f>'Income Statement'!K258</f>
        <v>-22.3</v>
      </c>
      <c r="L26" s="38">
        <f>'Income Statement'!L258</f>
        <v>-4.8</v>
      </c>
      <c r="M26" s="38">
        <f>'Income Statement'!M258</f>
        <v>-18</v>
      </c>
      <c r="N26" s="38">
        <f>'Income Statement'!N258</f>
        <v>-20</v>
      </c>
      <c r="O26" s="38">
        <f>'Income Statement'!O258</f>
        <v>-17</v>
      </c>
      <c r="P26" s="38">
        <f>'Income Statement'!P258</f>
        <v>-10</v>
      </c>
      <c r="Q26" s="38">
        <f>'Income Statement'!Q258</f>
        <v>-3</v>
      </c>
      <c r="R26" s="38">
        <f>'Income Statement'!R258</f>
        <v>0</v>
      </c>
      <c r="S26" s="38">
        <f>'Income Statement'!S258</f>
        <v>-4</v>
      </c>
      <c r="T26" s="38">
        <f>'Income Statement'!T258</f>
        <v>-61</v>
      </c>
      <c r="U26" s="38">
        <f>'Income Statement'!U258</f>
        <v>-19</v>
      </c>
      <c r="V26" s="38">
        <f>'Income Statement'!V258</f>
        <v>-1</v>
      </c>
      <c r="W26" s="38">
        <f>'Income Statement'!W258</f>
        <v>0</v>
      </c>
      <c r="X26" s="38">
        <f>'Income Statement'!X258</f>
        <v>-27</v>
      </c>
      <c r="Y26" s="38">
        <f>'Income Statement'!Y258</f>
        <v>-3</v>
      </c>
      <c r="Z26" s="38">
        <f>'Income Statement'!Z258</f>
        <v>56</v>
      </c>
      <c r="AA26" s="38">
        <f>'Income Statement'!AA258</f>
        <v>20</v>
      </c>
      <c r="AB26" s="38">
        <f>'Income Statement'!AB258</f>
        <v>47</v>
      </c>
      <c r="AC26" s="38">
        <f>'Income Statement'!AC258</f>
        <v>-33</v>
      </c>
      <c r="AD26" s="38">
        <f>'Income Statement'!AD258</f>
        <v>81</v>
      </c>
      <c r="AE26" s="38">
        <f>'Income Statement'!AE258</f>
        <v>87</v>
      </c>
      <c r="AF26" s="38">
        <f>'Income Statement'!AF258</f>
        <v>114</v>
      </c>
      <c r="AG26" s="38">
        <f>'Income Statement'!AG258</f>
        <v>110</v>
      </c>
      <c r="AH26" s="38">
        <f>'Income Statement'!AH258</f>
        <v>161</v>
      </c>
      <c r="AI26" s="38">
        <f>'Income Statement'!AI258</f>
        <v>5</v>
      </c>
      <c r="AJ26" s="38">
        <f>'Income Statement'!AJ258</f>
        <v>131</v>
      </c>
      <c r="AK26" s="38">
        <f>'Income Statement'!AK258</f>
        <v>151</v>
      </c>
      <c r="AL26" s="38">
        <f>'Income Statement'!AL258</f>
        <v>165</v>
      </c>
      <c r="AM26" s="38">
        <f>'Income Statement'!AM258</f>
        <v>206</v>
      </c>
      <c r="AN26" s="38">
        <f>'Income Statement'!AN258</f>
        <v>144</v>
      </c>
      <c r="AO26" s="38">
        <f>'Income Statement'!AO258</f>
        <v>311</v>
      </c>
      <c r="AP26" s="38">
        <f>'Income Statement'!AP258</f>
        <v>-32</v>
      </c>
      <c r="AQ26" s="38">
        <f>'Income Statement'!AQ258</f>
        <v>168</v>
      </c>
      <c r="AR26" s="38">
        <f>'Income Statement'!AR258</f>
        <v>93</v>
      </c>
      <c r="AS26" s="38">
        <f>'Income Statement'!AS258</f>
        <v>280</v>
      </c>
      <c r="AT26" s="38">
        <f>'Income Statement'!AT258</f>
        <v>125</v>
      </c>
      <c r="AU26" s="38">
        <f>'Income Statement'!AU258</f>
        <v>146</v>
      </c>
      <c r="AV26" s="38">
        <f>'Income Statement'!AV258</f>
        <v>142</v>
      </c>
      <c r="AW26" s="38">
        <f>'Income Statement'!AW258</f>
        <v>117</v>
      </c>
      <c r="AX26" s="38">
        <f>'Income Statement'!AX258</f>
        <v>384</v>
      </c>
      <c r="AY26" s="38">
        <f>'Income Statement'!AY258</f>
        <v>-172</v>
      </c>
      <c r="AZ26" s="38">
        <f>'Income Statement'!AZ258</f>
        <v>-88</v>
      </c>
      <c r="BA26" s="38">
        <f>'Income Statement'!BA258</f>
        <v>-250</v>
      </c>
      <c r="BB26" s="38">
        <f>'Income Statement'!BB258</f>
        <v>80</v>
      </c>
      <c r="BC26" s="38">
        <f>'Income Statement'!BC258</f>
        <v>-99</v>
      </c>
      <c r="BD26" s="38">
        <f>'Income Statement'!BD258</f>
        <v>272</v>
      </c>
      <c r="BE26" s="38">
        <f>'Income Statement'!BE258</f>
        <v>424</v>
      </c>
      <c r="BF26" s="38">
        <f>'Income Statement'!BF258</f>
        <v>365</v>
      </c>
      <c r="BG26" s="38">
        <f>'Income Statement'!BG258</f>
        <v>259</v>
      </c>
      <c r="BH26" s="38">
        <f>'Income Statement'!BH258</f>
        <v>472</v>
      </c>
      <c r="BI26" s="38">
        <f>'Income Statement'!BI258</f>
        <v>188</v>
      </c>
      <c r="BJ26" s="38">
        <f>'Income Statement'!BJ258</f>
        <v>827</v>
      </c>
      <c r="BK26" s="38">
        <f>'Income Statement'!BK258</f>
        <v>93</v>
      </c>
      <c r="BL26" s="38">
        <f>'Income Statement'!BL258</f>
        <v>1128</v>
      </c>
      <c r="BM26" s="38">
        <f>'Income Statement'!BM258</f>
        <v>609</v>
      </c>
      <c r="BN26" s="38">
        <f t="shared" ref="BN26" si="202">BN14+BN24</f>
        <v>353.41694783573809</v>
      </c>
      <c r="BO26" s="38">
        <f t="shared" ref="BO26:BQ26" si="203">BO14+BO24</f>
        <v>482.83585420666242</v>
      </c>
      <c r="BP26" s="38">
        <f t="shared" si="203"/>
        <v>467.70659049978366</v>
      </c>
      <c r="BQ26" s="38">
        <f t="shared" si="203"/>
        <v>418.51681582062832</v>
      </c>
      <c r="BR26" s="113">
        <f t="shared" ref="BR26:BU26" si="204">BR14+BR24</f>
        <v>535.57946698835599</v>
      </c>
      <c r="BS26" s="113">
        <f t="shared" si="204"/>
        <v>552.23518068666135</v>
      </c>
      <c r="BT26" s="113">
        <f t="shared" si="204"/>
        <v>541.31688218837621</v>
      </c>
      <c r="BU26" s="113">
        <f t="shared" si="204"/>
        <v>476.21200188124732</v>
      </c>
      <c r="BV26" s="113">
        <f t="shared" ref="BV26:CC26" si="205">BV14+BV24</f>
        <v>646.71685617850335</v>
      </c>
      <c r="BW26" s="113">
        <f t="shared" si="205"/>
        <v>631.29002329619289</v>
      </c>
      <c r="BX26" s="113">
        <f t="shared" si="205"/>
        <v>670.33557459217991</v>
      </c>
      <c r="BY26" s="113">
        <f t="shared" si="205"/>
        <v>630.82920685997442</v>
      </c>
      <c r="BZ26" s="113">
        <f t="shared" si="205"/>
        <v>877.81159712123826</v>
      </c>
      <c r="CA26" s="113">
        <f t="shared" si="205"/>
        <v>824.08455736067754</v>
      </c>
      <c r="CB26" s="113">
        <f t="shared" si="205"/>
        <v>919.14319721446714</v>
      </c>
      <c r="CC26" s="113">
        <f t="shared" si="205"/>
        <v>915.36205551932994</v>
      </c>
      <c r="CD26" s="113">
        <f t="shared" ref="CD26:CF26" si="206">CD14+CD24</f>
        <v>1261.5031813806809</v>
      </c>
      <c r="CE26" s="113">
        <f t="shared" si="206"/>
        <v>1155.5909238787563</v>
      </c>
      <c r="CF26" s="113">
        <f t="shared" si="206"/>
        <v>1308.9832236679267</v>
      </c>
      <c r="CG26" s="113">
        <f>CG14+CG24</f>
        <v>1345.336979626629</v>
      </c>
      <c r="CH26" s="113">
        <f t="shared" ref="CH26:CK26" si="207">CH14+CH24</f>
        <v>1791.8075830982129</v>
      </c>
      <c r="CI26" s="113">
        <f t="shared" si="207"/>
        <v>1607.1929631486132</v>
      </c>
      <c r="CJ26" s="113">
        <f t="shared" si="207"/>
        <v>1835.4949602133483</v>
      </c>
      <c r="CK26" s="113">
        <f t="shared" si="207"/>
        <v>1933.3407455974625</v>
      </c>
      <c r="CL26" s="113"/>
      <c r="CM26" s="113">
        <f t="shared" ref="CM26:CZ26" si="208">CM14+CM24</f>
        <v>-24</v>
      </c>
      <c r="CN26" s="113">
        <f t="shared" si="208"/>
        <v>-61</v>
      </c>
      <c r="CO26" s="113">
        <f t="shared" si="208"/>
        <v>-44</v>
      </c>
      <c r="CP26" s="113">
        <f t="shared" si="208"/>
        <v>-50</v>
      </c>
      <c r="CQ26" s="113">
        <f t="shared" si="208"/>
        <v>-84</v>
      </c>
      <c r="CR26" s="113">
        <f t="shared" si="208"/>
        <v>-31</v>
      </c>
      <c r="CS26" s="113">
        <f t="shared" si="208"/>
        <v>91</v>
      </c>
      <c r="CT26" s="113">
        <f t="shared" si="208"/>
        <v>391</v>
      </c>
      <c r="CU26" s="113">
        <f t="shared" si="208"/>
        <v>448</v>
      </c>
      <c r="CV26" s="113">
        <f t="shared" si="208"/>
        <v>826</v>
      </c>
      <c r="CW26" s="113">
        <f t="shared" si="208"/>
        <v>509</v>
      </c>
      <c r="CX26" s="113">
        <f t="shared" si="208"/>
        <v>531</v>
      </c>
      <c r="CY26" s="113">
        <f t="shared" si="208"/>
        <v>-125</v>
      </c>
      <c r="CZ26" s="113">
        <f t="shared" si="208"/>
        <v>677</v>
      </c>
      <c r="DA26" s="113">
        <f>DA14+DA24</f>
        <v>1283</v>
      </c>
      <c r="DB26" s="113">
        <f>DB14+DB24</f>
        <v>2657</v>
      </c>
      <c r="DC26" s="113">
        <f t="shared" ref="DC26:DG26" si="209">DC14+DC24</f>
        <v>1722.4762083628127</v>
      </c>
      <c r="DD26" s="113">
        <f t="shared" si="209"/>
        <v>2105.3435317446401</v>
      </c>
      <c r="DE26" s="113">
        <f t="shared" si="209"/>
        <v>2579.1716609268506</v>
      </c>
      <c r="DF26" s="113">
        <f t="shared" si="209"/>
        <v>3536.4014072157133</v>
      </c>
      <c r="DG26" s="113">
        <f t="shared" si="209"/>
        <v>5071.4143085539927</v>
      </c>
      <c r="DH26" s="113">
        <f>DH14+DH24</f>
        <v>7167.8362520576375</v>
      </c>
    </row>
    <row r="28" spans="1:112" ht="12" x14ac:dyDescent="0.3">
      <c r="A28" s="3" t="s">
        <v>291</v>
      </c>
      <c r="B28" s="51">
        <f>B26-SUM(B8,B11,B12,B24)</f>
        <v>0</v>
      </c>
      <c r="C28" s="51">
        <f t="shared" ref="C28:BN28" si="210">C26-SUM(C8,C11,C12,C24)</f>
        <v>0</v>
      </c>
      <c r="D28" s="51">
        <f t="shared" si="210"/>
        <v>0</v>
      </c>
      <c r="E28" s="51">
        <f t="shared" si="210"/>
        <v>0</v>
      </c>
      <c r="F28" s="51">
        <f t="shared" si="210"/>
        <v>0</v>
      </c>
      <c r="G28" s="51">
        <f t="shared" si="210"/>
        <v>0</v>
      </c>
      <c r="H28" s="51">
        <f t="shared" si="210"/>
        <v>0</v>
      </c>
      <c r="I28" s="51">
        <f t="shared" si="210"/>
        <v>0.10000000000000142</v>
      </c>
      <c r="J28" s="51">
        <f t="shared" si="210"/>
        <v>0.20000000000000107</v>
      </c>
      <c r="K28" s="51">
        <f t="shared" si="210"/>
        <v>-0.30000000000000071</v>
      </c>
      <c r="L28" s="51">
        <f t="shared" si="210"/>
        <v>0.20000000000000018</v>
      </c>
      <c r="M28" s="51">
        <f t="shared" si="210"/>
        <v>0</v>
      </c>
      <c r="N28" s="51">
        <f t="shared" si="210"/>
        <v>0</v>
      </c>
      <c r="O28" s="51">
        <f t="shared" si="210"/>
        <v>0</v>
      </c>
      <c r="P28" s="51">
        <f t="shared" si="210"/>
        <v>0</v>
      </c>
      <c r="Q28" s="51">
        <f t="shared" si="210"/>
        <v>0</v>
      </c>
      <c r="R28" s="51">
        <f t="shared" si="210"/>
        <v>0</v>
      </c>
      <c r="S28" s="51">
        <f t="shared" si="210"/>
        <v>0</v>
      </c>
      <c r="T28" s="51">
        <f t="shared" si="210"/>
        <v>0</v>
      </c>
      <c r="U28" s="51">
        <f t="shared" si="210"/>
        <v>0</v>
      </c>
      <c r="V28" s="51">
        <f t="shared" si="210"/>
        <v>0</v>
      </c>
      <c r="W28" s="51">
        <f t="shared" si="210"/>
        <v>0</v>
      </c>
      <c r="X28" s="51">
        <f t="shared" si="210"/>
        <v>0</v>
      </c>
      <c r="Y28" s="51">
        <f t="shared" si="210"/>
        <v>0</v>
      </c>
      <c r="Z28" s="51">
        <f t="shared" si="210"/>
        <v>0</v>
      </c>
      <c r="AA28" s="51">
        <f t="shared" si="210"/>
        <v>0</v>
      </c>
      <c r="AB28" s="51">
        <f t="shared" si="210"/>
        <v>0</v>
      </c>
      <c r="AC28" s="51">
        <f t="shared" si="210"/>
        <v>-1</v>
      </c>
      <c r="AD28" s="51">
        <f t="shared" si="210"/>
        <v>0</v>
      </c>
      <c r="AE28" s="51">
        <f t="shared" si="210"/>
        <v>0</v>
      </c>
      <c r="AF28" s="51">
        <f t="shared" si="210"/>
        <v>0</v>
      </c>
      <c r="AG28" s="51">
        <f t="shared" si="210"/>
        <v>1</v>
      </c>
      <c r="AH28" s="51">
        <f t="shared" si="210"/>
        <v>0</v>
      </c>
      <c r="AI28" s="51">
        <f t="shared" si="210"/>
        <v>0</v>
      </c>
      <c r="AJ28" s="51">
        <f t="shared" si="210"/>
        <v>0</v>
      </c>
      <c r="AK28" s="51">
        <f t="shared" si="210"/>
        <v>0</v>
      </c>
      <c r="AL28" s="51">
        <f t="shared" si="210"/>
        <v>0</v>
      </c>
      <c r="AM28" s="51">
        <f t="shared" si="210"/>
        <v>0</v>
      </c>
      <c r="AN28" s="51">
        <f t="shared" si="210"/>
        <v>0</v>
      </c>
      <c r="AO28" s="51">
        <f t="shared" si="210"/>
        <v>0</v>
      </c>
      <c r="AP28" s="51">
        <f t="shared" si="210"/>
        <v>0</v>
      </c>
      <c r="AQ28" s="51">
        <f t="shared" si="210"/>
        <v>0</v>
      </c>
      <c r="AR28" s="51">
        <f t="shared" si="210"/>
        <v>0</v>
      </c>
      <c r="AS28" s="51">
        <f t="shared" si="210"/>
        <v>0</v>
      </c>
      <c r="AT28" s="51">
        <f t="shared" si="210"/>
        <v>0</v>
      </c>
      <c r="AU28" s="51">
        <f t="shared" si="210"/>
        <v>0</v>
      </c>
      <c r="AV28" s="51">
        <f t="shared" si="210"/>
        <v>0</v>
      </c>
      <c r="AW28" s="51">
        <f t="shared" si="210"/>
        <v>-1</v>
      </c>
      <c r="AX28" s="51">
        <f t="shared" si="210"/>
        <v>0</v>
      </c>
      <c r="AY28" s="51">
        <f t="shared" si="210"/>
        <v>0</v>
      </c>
      <c r="AZ28" s="51">
        <f t="shared" si="210"/>
        <v>0</v>
      </c>
      <c r="BA28" s="51">
        <f t="shared" si="210"/>
        <v>-1</v>
      </c>
      <c r="BB28" s="51">
        <f t="shared" si="210"/>
        <v>0</v>
      </c>
      <c r="BC28" s="51">
        <f t="shared" si="210"/>
        <v>0</v>
      </c>
      <c r="BD28" s="51">
        <f t="shared" si="210"/>
        <v>0</v>
      </c>
      <c r="BE28" s="51">
        <f t="shared" si="210"/>
        <v>0</v>
      </c>
      <c r="BF28" s="51">
        <f t="shared" si="210"/>
        <v>0</v>
      </c>
      <c r="BG28" s="51">
        <f t="shared" si="210"/>
        <v>0</v>
      </c>
      <c r="BH28" s="51">
        <f t="shared" si="210"/>
        <v>0</v>
      </c>
      <c r="BI28" s="51">
        <f t="shared" si="210"/>
        <v>1</v>
      </c>
      <c r="BJ28" s="51">
        <f t="shared" si="210"/>
        <v>0</v>
      </c>
      <c r="BK28" s="51">
        <f t="shared" ref="BK28:BL28" si="211">BK26-SUM(BK8,BK11,BK12,BK24)</f>
        <v>0</v>
      </c>
      <c r="BL28" s="51">
        <f t="shared" si="211"/>
        <v>0</v>
      </c>
      <c r="BM28" s="51">
        <f>BM26-SUM(BM8,BM11,BM12,BM24)</f>
        <v>0</v>
      </c>
      <c r="BN28" s="51">
        <f t="shared" si="210"/>
        <v>0</v>
      </c>
      <c r="BO28" s="51">
        <f t="shared" ref="BO28:CG28" si="212">BO26-SUM(BO8,BO11,BO12,BO24)</f>
        <v>0</v>
      </c>
      <c r="BP28" s="51">
        <f t="shared" si="212"/>
        <v>0</v>
      </c>
      <c r="BQ28" s="51">
        <f t="shared" si="212"/>
        <v>0</v>
      </c>
      <c r="BR28" s="51">
        <f t="shared" si="212"/>
        <v>0</v>
      </c>
      <c r="BS28" s="51">
        <f t="shared" si="212"/>
        <v>0</v>
      </c>
      <c r="BT28" s="51">
        <f t="shared" si="212"/>
        <v>0</v>
      </c>
      <c r="BU28" s="51">
        <f t="shared" si="212"/>
        <v>0</v>
      </c>
      <c r="BV28" s="51">
        <f t="shared" si="212"/>
        <v>0</v>
      </c>
      <c r="BW28" s="51">
        <f t="shared" si="212"/>
        <v>0</v>
      </c>
      <c r="BX28" s="51">
        <f t="shared" si="212"/>
        <v>0</v>
      </c>
      <c r="BY28" s="51">
        <f t="shared" si="212"/>
        <v>0</v>
      </c>
      <c r="BZ28" s="51">
        <f t="shared" si="212"/>
        <v>0</v>
      </c>
      <c r="CA28" s="51">
        <f t="shared" si="212"/>
        <v>0</v>
      </c>
      <c r="CB28" s="51">
        <f t="shared" si="212"/>
        <v>0</v>
      </c>
      <c r="CC28" s="51">
        <f t="shared" si="212"/>
        <v>0</v>
      </c>
      <c r="CD28" s="51">
        <f t="shared" si="212"/>
        <v>0</v>
      </c>
      <c r="CE28" s="51">
        <f t="shared" si="212"/>
        <v>0</v>
      </c>
      <c r="CF28" s="51">
        <f t="shared" si="212"/>
        <v>0</v>
      </c>
      <c r="CG28" s="51">
        <f t="shared" si="212"/>
        <v>0</v>
      </c>
      <c r="CH28" s="51">
        <f t="shared" ref="CH28:CK28" si="213">CH26-SUM(CH8,CH11,CH12,CH24)</f>
        <v>0</v>
      </c>
      <c r="CI28" s="51">
        <f t="shared" si="213"/>
        <v>0</v>
      </c>
      <c r="CJ28" s="51">
        <f t="shared" si="213"/>
        <v>0</v>
      </c>
      <c r="CK28" s="51">
        <f t="shared" si="213"/>
        <v>0</v>
      </c>
      <c r="CM28" s="51">
        <f>CM26-'Income Statement'!CM258</f>
        <v>0</v>
      </c>
      <c r="CN28" s="51">
        <f>CN26-'Income Statement'!CN258</f>
        <v>-0.10000000000000142</v>
      </c>
      <c r="CO28" s="51">
        <f>CO26-'Income Statement'!CO258</f>
        <v>-9.9999999999994316E-2</v>
      </c>
      <c r="CP28" s="51">
        <f>CP26-'Income Statement'!CP258</f>
        <v>0</v>
      </c>
      <c r="CQ28" s="51">
        <f>CQ26-'Income Statement'!CQ258</f>
        <v>0</v>
      </c>
      <c r="CR28" s="51">
        <f>CR26-'Income Statement'!CR258</f>
        <v>0</v>
      </c>
      <c r="CS28" s="51">
        <f>CS26-'Income Statement'!CS258</f>
        <v>1</v>
      </c>
      <c r="CT28" s="51">
        <f>CT26-'Income Statement'!CT258</f>
        <v>-1</v>
      </c>
      <c r="CU28" s="51">
        <f>CU26-'Income Statement'!CU258</f>
        <v>0</v>
      </c>
      <c r="CV28" s="51">
        <f>CV26-'Income Statement'!CV258</f>
        <v>0</v>
      </c>
      <c r="CW28" s="51">
        <f>CW26-'Income Statement'!CW258</f>
        <v>0</v>
      </c>
      <c r="CX28" s="51">
        <f>CX26-'Income Statement'!CX258</f>
        <v>1</v>
      </c>
      <c r="CY28" s="51">
        <f>CY26-'Income Statement'!CY258</f>
        <v>1</v>
      </c>
      <c r="CZ28" s="51">
        <f>CZ26-'Income Statement'!CZ258</f>
        <v>0</v>
      </c>
      <c r="DA28" s="51">
        <f>DA26-'Income Statement'!DA258</f>
        <v>-1</v>
      </c>
      <c r="DB28" s="51">
        <f>DB26-'Income Statement'!DB258</f>
        <v>0</v>
      </c>
      <c r="DC28" s="51">
        <f>DC26-'Income Statement'!DC258</f>
        <v>0</v>
      </c>
      <c r="DD28" s="51">
        <f>DD26-'Income Statement'!DD258</f>
        <v>0</v>
      </c>
      <c r="DE28" s="51">
        <f>DE26-'Income Statement'!DE258</f>
        <v>0</v>
      </c>
      <c r="DF28" s="51">
        <f>DF26-'Income Statement'!DF258</f>
        <v>0</v>
      </c>
      <c r="DG28" s="51">
        <f>DG26-'Income Statement'!DG258</f>
        <v>0</v>
      </c>
      <c r="DH28" s="51">
        <f>DH26-'Income Statement'!DH258</f>
        <v>0</v>
      </c>
    </row>
  </sheetData>
  <pageMargins left="0.7" right="0.7" top="0.75" bottom="0.75" header="0.3" footer="0.3"/>
  <pageSetup orientation="portrait" r:id="rId1"/>
  <customProperties>
    <customPr name="Qube.Worksheet.Visibility" r:id="rId2"/>
  </customProperties>
  <drawing r:id="rId3"/>
  <legacyDrawing r:id="rId4"/>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H17"/>
  <sheetViews>
    <sheetView zoomScale="90" zoomScaleNormal="90" workbookViewId="0">
      <pane xSplit="1" ySplit="1" topLeftCell="BB2" activePane="bottomRight" state="frozen"/>
      <selection pane="topRight" activeCell="B1" sqref="B1"/>
      <selection pane="bottomLeft" activeCell="A2" sqref="A2"/>
      <selection pane="bottomRight" activeCell="BF29" sqref="BF29"/>
    </sheetView>
  </sheetViews>
  <sheetFormatPr defaultColWidth="9.1796875" defaultRowHeight="11.5" outlineLevelRow="1" outlineLevelCol="1" x14ac:dyDescent="0.25"/>
  <cols>
    <col min="1" max="1" width="41" style="1" bestFit="1" customWidth="1"/>
    <col min="2" max="37" width="9.1796875" style="1" hidden="1" customWidth="1" outlineLevel="1"/>
    <col min="38" max="38" width="9.1796875" style="1" hidden="1" customWidth="1" outlineLevel="1" collapsed="1"/>
    <col min="39" max="53" width="9.1796875" style="1" hidden="1" customWidth="1" outlineLevel="1"/>
    <col min="54" max="54" width="9.1796875" style="1" collapsed="1"/>
    <col min="55" max="65" width="9.1796875" style="1"/>
    <col min="66" max="73" width="9.1796875" style="1" customWidth="1"/>
    <col min="74" max="89" width="9.1796875" style="1" hidden="1" customWidth="1" outlineLevel="1"/>
    <col min="90" max="90" width="9.1796875" style="1" collapsed="1"/>
    <col min="91" max="103" width="9.1796875" style="1" hidden="1" customWidth="1" outlineLevel="1"/>
    <col min="104" max="104" width="9.1796875" style="1" customWidth="1" collapsed="1"/>
    <col min="105" max="107" width="9.1796875" style="1" customWidth="1"/>
    <col min="108" max="16384" width="9.1796875" style="1"/>
  </cols>
  <sheetData>
    <row r="1" spans="1:112" s="63" customFormat="1" ht="43.5" customHeight="1" x14ac:dyDescent="0.25">
      <c r="B1" s="64" t="str">
        <f>'Income Statement'!B1</f>
        <v>1Q10</v>
      </c>
      <c r="C1" s="64" t="str">
        <f>'Income Statement'!C1</f>
        <v>2Q10</v>
      </c>
      <c r="D1" s="64" t="str">
        <f>'Income Statement'!D1</f>
        <v>3Q10</v>
      </c>
      <c r="E1" s="64" t="str">
        <f>'Income Statement'!E1</f>
        <v>4Q10</v>
      </c>
      <c r="F1" s="64" t="str">
        <f>'Income Statement'!F1</f>
        <v>1Q11</v>
      </c>
      <c r="G1" s="64" t="str">
        <f>'Income Statement'!G1</f>
        <v>2Q11</v>
      </c>
      <c r="H1" s="64" t="str">
        <f>'Income Statement'!H1</f>
        <v>3Q11</v>
      </c>
      <c r="I1" s="64" t="str">
        <f>'Income Statement'!I1</f>
        <v>4Q11</v>
      </c>
      <c r="J1" s="64" t="str">
        <f>'Income Statement'!J1</f>
        <v>1Q12</v>
      </c>
      <c r="K1" s="64" t="str">
        <f>'Income Statement'!K1</f>
        <v>2Q12</v>
      </c>
      <c r="L1" s="64" t="str">
        <f>'Income Statement'!L1</f>
        <v>3Q12</v>
      </c>
      <c r="M1" s="64" t="str">
        <f>'Income Statement'!M1</f>
        <v>4Q12</v>
      </c>
      <c r="N1" s="64" t="str">
        <f>'Income Statement'!N1</f>
        <v>1Q13</v>
      </c>
      <c r="O1" s="64" t="str">
        <f>'Income Statement'!O1</f>
        <v>2Q13</v>
      </c>
      <c r="P1" s="64" t="str">
        <f>'Income Statement'!P1</f>
        <v>3Q13</v>
      </c>
      <c r="Q1" s="64" t="str">
        <f>'Income Statement'!Q1</f>
        <v>4Q13</v>
      </c>
      <c r="R1" s="64" t="str">
        <f>'Income Statement'!R1</f>
        <v>1Q14</v>
      </c>
      <c r="S1" s="64" t="str">
        <f>'Income Statement'!S1</f>
        <v>2Q14</v>
      </c>
      <c r="T1" s="64" t="str">
        <f>'Income Statement'!T1</f>
        <v>3Q14</v>
      </c>
      <c r="U1" s="64" t="str">
        <f>'Income Statement'!U1</f>
        <v>4Q14</v>
      </c>
      <c r="V1" s="64" t="str">
        <f>'Income Statement'!V1</f>
        <v>1Q15</v>
      </c>
      <c r="W1" s="64" t="str">
        <f>'Income Statement'!W1</f>
        <v>2Q15</v>
      </c>
      <c r="X1" s="64" t="str">
        <f>'Income Statement'!X1</f>
        <v>3Q15</v>
      </c>
      <c r="Y1" s="64" t="str">
        <f>'Income Statement'!Y1</f>
        <v>4Q15</v>
      </c>
      <c r="Z1" s="64" t="str">
        <f>'Income Statement'!Z1</f>
        <v>1Q16</v>
      </c>
      <c r="AA1" s="64" t="str">
        <f>'Income Statement'!AA1</f>
        <v>2Q16</v>
      </c>
      <c r="AB1" s="64" t="str">
        <f>'Income Statement'!AB1</f>
        <v>3Q16</v>
      </c>
      <c r="AC1" s="64" t="str">
        <f>'Income Statement'!AC1</f>
        <v>4Q16</v>
      </c>
      <c r="AD1" s="64" t="str">
        <f>'Income Statement'!AD1</f>
        <v>1Q17</v>
      </c>
      <c r="AE1" s="64" t="str">
        <f>'Income Statement'!AE1</f>
        <v>2Q17</v>
      </c>
      <c r="AF1" s="64" t="str">
        <f>'Income Statement'!AF1</f>
        <v>3Q17</v>
      </c>
      <c r="AG1" s="64" t="str">
        <f>'Income Statement'!AG1</f>
        <v>4Q17</v>
      </c>
      <c r="AH1" s="64" t="str">
        <f>'Income Statement'!AH1</f>
        <v>1Q18</v>
      </c>
      <c r="AI1" s="64" t="str">
        <f>'Income Statement'!AI1</f>
        <v>2Q18</v>
      </c>
      <c r="AJ1" s="64" t="str">
        <f>'Income Statement'!AJ1</f>
        <v>3Q18</v>
      </c>
      <c r="AK1" s="64" t="str">
        <f>'Income Statement'!AK1</f>
        <v>4Q18</v>
      </c>
      <c r="AL1" s="64" t="str">
        <f>'Income Statement'!AL1</f>
        <v>1Q19</v>
      </c>
      <c r="AM1" s="64" t="str">
        <f>'Income Statement'!AM1</f>
        <v>2Q19</v>
      </c>
      <c r="AN1" s="64" t="str">
        <f>'Income Statement'!AN1</f>
        <v>3Q19</v>
      </c>
      <c r="AO1" s="64" t="str">
        <f>'Income Statement'!AO1</f>
        <v>4Q19</v>
      </c>
      <c r="AP1" s="64" t="str">
        <f>'Income Statement'!AP1</f>
        <v>1Q20</v>
      </c>
      <c r="AQ1" s="64" t="str">
        <f>'Income Statement'!AQ1</f>
        <v>2Q20</v>
      </c>
      <c r="AR1" s="64" t="str">
        <f>'Income Statement'!AR1</f>
        <v>3Q20</v>
      </c>
      <c r="AS1" s="64" t="str">
        <f>'Income Statement'!AS1</f>
        <v>4Q20</v>
      </c>
      <c r="AT1" s="64" t="str">
        <f>'Income Statement'!AT1</f>
        <v>1Q21</v>
      </c>
      <c r="AU1" s="64" t="str">
        <f>'Income Statement'!AU1</f>
        <v>2Q21</v>
      </c>
      <c r="AV1" s="64" t="str">
        <f>'Income Statement'!AV1</f>
        <v>3Q21</v>
      </c>
      <c r="AW1" s="64" t="str">
        <f>'Income Statement'!AW1</f>
        <v>4Q21</v>
      </c>
      <c r="AX1" s="64" t="str">
        <f>'Income Statement'!AX1</f>
        <v>1Q22</v>
      </c>
      <c r="AY1" s="64" t="str">
        <f>'Income Statement'!AY1</f>
        <v>2Q22</v>
      </c>
      <c r="AZ1" s="64" t="str">
        <f>'Income Statement'!AZ1</f>
        <v>3Q22</v>
      </c>
      <c r="BA1" s="64" t="str">
        <f>'Income Statement'!BA1</f>
        <v>4Q22</v>
      </c>
      <c r="BB1" s="64" t="str">
        <f>'Income Statement'!BB1</f>
        <v>1Q23</v>
      </c>
      <c r="BC1" s="64" t="str">
        <f>'Income Statement'!BC1</f>
        <v>2Q23</v>
      </c>
      <c r="BD1" s="64" t="str">
        <f>'Income Statement'!BD1</f>
        <v>3Q23</v>
      </c>
      <c r="BE1" s="64" t="str">
        <f>'Income Statement'!BE1</f>
        <v>4Q23</v>
      </c>
      <c r="BF1" s="64" t="str">
        <f>'Income Statement'!BF1</f>
        <v>1Q24</v>
      </c>
      <c r="BG1" s="64" t="str">
        <f>'Income Statement'!BG1</f>
        <v>2Q24</v>
      </c>
      <c r="BH1" s="64" t="str">
        <f>'Income Statement'!BH1</f>
        <v>3Q24</v>
      </c>
      <c r="BI1" s="64" t="str">
        <f>'Income Statement'!BI1</f>
        <v>4Q24</v>
      </c>
      <c r="BJ1" s="64" t="str">
        <f>'Income Statement'!BJ1</f>
        <v>1Q25</v>
      </c>
      <c r="BK1" s="64" t="str">
        <f>'Income Statement'!BK1</f>
        <v>2Q25</v>
      </c>
      <c r="BL1" s="64" t="str">
        <f>'Income Statement'!BL1</f>
        <v>3Q25</v>
      </c>
      <c r="BM1" s="64" t="str">
        <f>'Income Statement'!BM1</f>
        <v>4Q25</v>
      </c>
      <c r="BN1" s="64" t="str">
        <f>'Income Statement'!BN1</f>
        <v>1Q26E</v>
      </c>
      <c r="BO1" s="64" t="str">
        <f>'Income Statement'!BO1</f>
        <v>2Q26E</v>
      </c>
      <c r="BP1" s="64" t="str">
        <f>'Income Statement'!BP1</f>
        <v>3Q26E</v>
      </c>
      <c r="BQ1" s="64" t="str">
        <f>'Income Statement'!BQ1</f>
        <v>4Q26E</v>
      </c>
      <c r="BR1" s="64" t="str">
        <f>'Income Statement'!BR1</f>
        <v>1Q27E</v>
      </c>
      <c r="BS1" s="64" t="str">
        <f>'Income Statement'!BS1</f>
        <v>2Q27E</v>
      </c>
      <c r="BT1" s="64" t="str">
        <f>'Income Statement'!BT1</f>
        <v>3Q27E</v>
      </c>
      <c r="BU1" s="64" t="str">
        <f>'Income Statement'!BU1</f>
        <v>4Q27E</v>
      </c>
      <c r="BV1" s="64" t="str">
        <f>'Income Statement'!BV1</f>
        <v>1Q28E</v>
      </c>
      <c r="BW1" s="64" t="str">
        <f>'Income Statement'!BW1</f>
        <v>2Q28E</v>
      </c>
      <c r="BX1" s="64" t="str">
        <f>'Income Statement'!BX1</f>
        <v>3Q28E</v>
      </c>
      <c r="BY1" s="64" t="str">
        <f>'Income Statement'!BY1</f>
        <v>4Q28E</v>
      </c>
      <c r="BZ1" s="64" t="str">
        <f>'Income Statement'!BZ1</f>
        <v>1Q29E</v>
      </c>
      <c r="CA1" s="64" t="str">
        <f>'Income Statement'!CA1</f>
        <v>2Q29E</v>
      </c>
      <c r="CB1" s="64" t="str">
        <f>'Income Statement'!CB1</f>
        <v>3Q29E</v>
      </c>
      <c r="CC1" s="64" t="str">
        <f>'Income Statement'!CC1</f>
        <v>4Q29E</v>
      </c>
      <c r="CD1" s="64" t="str">
        <f>'Income Statement'!CD1</f>
        <v>1Q30E</v>
      </c>
      <c r="CE1" s="64" t="str">
        <f>'Income Statement'!CE1</f>
        <v>2Q30E</v>
      </c>
      <c r="CF1" s="64" t="str">
        <f>'Income Statement'!CF1</f>
        <v>3Q30E</v>
      </c>
      <c r="CG1" s="64" t="str">
        <f>'Income Statement'!CG1</f>
        <v>4Q30E</v>
      </c>
      <c r="CH1" s="64" t="str">
        <f>'Income Statement'!CH1</f>
        <v>1Q31E</v>
      </c>
      <c r="CI1" s="64" t="str">
        <f>'Income Statement'!CI1</f>
        <v>2Q31E</v>
      </c>
      <c r="CJ1" s="64" t="str">
        <f>'Income Statement'!CJ1</f>
        <v>3Q31E</v>
      </c>
      <c r="CK1" s="64" t="str">
        <f>'Income Statement'!CK1</f>
        <v>4Q31E</v>
      </c>
      <c r="CL1" s="78"/>
      <c r="CM1" s="86">
        <f>'Income Statement'!CM1</f>
        <v>2010</v>
      </c>
      <c r="CN1" s="86">
        <f>'Income Statement'!CN1</f>
        <v>2011</v>
      </c>
      <c r="CO1" s="86">
        <f>'Income Statement'!CO1</f>
        <v>2012</v>
      </c>
      <c r="CP1" s="86">
        <f>'Income Statement'!CP1</f>
        <v>2013</v>
      </c>
      <c r="CQ1" s="86">
        <f>'Income Statement'!CQ1</f>
        <v>2014</v>
      </c>
      <c r="CR1" s="86">
        <f>'Income Statement'!CR1</f>
        <v>2015</v>
      </c>
      <c r="CS1" s="86">
        <f>'Income Statement'!CS1</f>
        <v>2016</v>
      </c>
      <c r="CT1" s="86">
        <f>'Income Statement'!CT1</f>
        <v>2017</v>
      </c>
      <c r="CU1" s="86">
        <f>'Income Statement'!CU1</f>
        <v>2018</v>
      </c>
      <c r="CV1" s="86">
        <f>'Income Statement'!CV1</f>
        <v>2019</v>
      </c>
      <c r="CW1" s="86">
        <f>'Income Statement'!CW1</f>
        <v>2020</v>
      </c>
      <c r="CX1" s="86">
        <f>'Income Statement'!CX1</f>
        <v>2021</v>
      </c>
      <c r="CY1" s="86">
        <f>'Income Statement'!CY1</f>
        <v>2022</v>
      </c>
      <c r="CZ1" s="86">
        <f>'Income Statement'!CZ1</f>
        <v>2023</v>
      </c>
      <c r="DA1" s="86">
        <f>'Income Statement'!DA1</f>
        <v>2024</v>
      </c>
      <c r="DB1" s="86">
        <f>'Income Statement'!DB1</f>
        <v>2025</v>
      </c>
      <c r="DC1" s="86" t="str">
        <f>'Income Statement'!DC1</f>
        <v>2026E</v>
      </c>
      <c r="DD1" s="86" t="str">
        <f>'Income Statement'!DD1</f>
        <v>2027E</v>
      </c>
      <c r="DE1" s="86" t="str">
        <f>'Income Statement'!DE1</f>
        <v>2028E</v>
      </c>
      <c r="DF1" s="86" t="str">
        <f>'Income Statement'!DF1</f>
        <v>2029E</v>
      </c>
      <c r="DG1" s="86" t="str">
        <f>'Income Statement'!DG1</f>
        <v>2030E</v>
      </c>
      <c r="DH1" s="86" t="str">
        <f>'Income Statement'!DH1</f>
        <v>2031E</v>
      </c>
    </row>
    <row r="2" spans="1:112" ht="12" x14ac:dyDescent="0.3">
      <c r="A2" s="1" t="s">
        <v>196</v>
      </c>
      <c r="B2" s="1">
        <v>1070</v>
      </c>
      <c r="C2" s="15" t="s">
        <v>65</v>
      </c>
      <c r="D2" s="15" t="s">
        <v>65</v>
      </c>
      <c r="E2" s="15" t="s">
        <v>65</v>
      </c>
      <c r="F2" s="12">
        <f>E5</f>
        <v>1172</v>
      </c>
      <c r="G2" s="15" t="s">
        <v>65</v>
      </c>
      <c r="H2" s="15" t="s">
        <v>65</v>
      </c>
      <c r="I2" s="15" t="s">
        <v>65</v>
      </c>
      <c r="J2" s="12">
        <f>I5</f>
        <v>1330</v>
      </c>
      <c r="K2" s="12">
        <f t="shared" ref="K2:BQ2" si="0">J5</f>
        <v>1352</v>
      </c>
      <c r="L2" s="12">
        <f t="shared" si="0"/>
        <v>2394</v>
      </c>
      <c r="M2" s="12">
        <f t="shared" si="0"/>
        <v>2438</v>
      </c>
      <c r="N2" s="12">
        <f t="shared" si="0"/>
        <v>2372</v>
      </c>
      <c r="O2" s="12">
        <f t="shared" si="0"/>
        <v>2411</v>
      </c>
      <c r="P2" s="12">
        <f t="shared" si="0"/>
        <v>2431</v>
      </c>
      <c r="Q2" s="12">
        <f t="shared" si="0"/>
        <v>2453</v>
      </c>
      <c r="R2" s="12">
        <f t="shared" si="0"/>
        <v>2547</v>
      </c>
      <c r="S2" s="12">
        <f t="shared" si="0"/>
        <v>2564</v>
      </c>
      <c r="T2" s="12">
        <f t="shared" si="0"/>
        <v>2575</v>
      </c>
      <c r="U2" s="12">
        <f t="shared" si="0"/>
        <v>2608</v>
      </c>
      <c r="V2" s="12">
        <f t="shared" si="0"/>
        <v>2797</v>
      </c>
      <c r="W2" s="12">
        <f t="shared" si="0"/>
        <v>2806</v>
      </c>
      <c r="X2" s="12">
        <f t="shared" si="0"/>
        <v>2814</v>
      </c>
      <c r="Y2" s="12">
        <f t="shared" si="0"/>
        <v>2826</v>
      </c>
      <c r="Z2" s="12">
        <f t="shared" si="0"/>
        <v>2845</v>
      </c>
      <c r="AA2" s="12">
        <f t="shared" si="0"/>
        <v>2860</v>
      </c>
      <c r="AB2" s="12">
        <f t="shared" si="0"/>
        <v>2870</v>
      </c>
      <c r="AC2" s="12">
        <f t="shared" si="0"/>
        <v>2882</v>
      </c>
      <c r="AD2" s="12">
        <f t="shared" si="0"/>
        <v>2889.9813340000001</v>
      </c>
      <c r="AE2" s="12">
        <f t="shared" si="0"/>
        <v>2898</v>
      </c>
      <c r="AF2" s="12">
        <f t="shared" si="0"/>
        <v>2904.1965839999998</v>
      </c>
      <c r="AG2" s="12">
        <f t="shared" si="0"/>
        <v>2905.8087479999999</v>
      </c>
      <c r="AH2" s="12">
        <f t="shared" si="0"/>
        <v>2905.00758</v>
      </c>
      <c r="AI2" s="12">
        <f t="shared" si="0"/>
        <v>2894.6277479999999</v>
      </c>
      <c r="AJ2" s="12">
        <f t="shared" si="0"/>
        <v>2887.218664</v>
      </c>
      <c r="AK2" s="12">
        <f t="shared" si="0"/>
        <v>2873.7876120000001</v>
      </c>
      <c r="AL2" s="12">
        <f t="shared" si="0"/>
        <v>2854.4887359999998</v>
      </c>
      <c r="AM2" s="12">
        <f t="shared" si="0"/>
        <v>2854.4887360000002</v>
      </c>
      <c r="AN2" s="12">
        <f t="shared" si="0"/>
        <v>2852.9504980000002</v>
      </c>
      <c r="AO2" s="12">
        <f t="shared" si="0"/>
        <v>2851.7465309999998</v>
      </c>
      <c r="AP2" s="12">
        <f t="shared" si="0"/>
        <v>2850.4506590000001</v>
      </c>
      <c r="AQ2" s="12">
        <f t="shared" si="0"/>
        <v>2849.1033000000002</v>
      </c>
      <c r="AR2" s="12">
        <f t="shared" si="0"/>
        <v>2848.8158079999998</v>
      </c>
      <c r="AS2" s="12">
        <f t="shared" si="0"/>
        <v>2848.2926709999997</v>
      </c>
      <c r="AT2" s="12">
        <f t="shared" si="0"/>
        <v>2847.6699509999999</v>
      </c>
      <c r="AU2" s="12">
        <f t="shared" si="0"/>
        <v>2835.4648339999999</v>
      </c>
      <c r="AV2" s="12">
        <f t="shared" si="0"/>
        <v>2819.4445009999999</v>
      </c>
      <c r="AW2" s="12">
        <f t="shared" si="0"/>
        <v>2781.7595160000001</v>
      </c>
      <c r="AX2" s="12">
        <f t="shared" si="0"/>
        <v>2721.9419600000001</v>
      </c>
      <c r="AY2" s="12">
        <f t="shared" si="0"/>
        <v>2706.3233870000004</v>
      </c>
      <c r="AZ2" s="12">
        <f t="shared" si="0"/>
        <v>2687.5484719999999</v>
      </c>
      <c r="BA2" s="12">
        <f t="shared" si="0"/>
        <v>2651.5486740000001</v>
      </c>
      <c r="BB2" s="12">
        <f t="shared" si="0"/>
        <v>2592.6395480000001</v>
      </c>
      <c r="BC2" s="12">
        <f t="shared" si="0"/>
        <v>2562.7320339999997</v>
      </c>
      <c r="BD2" s="12">
        <f t="shared" si="0"/>
        <v>2573.1613729999999</v>
      </c>
      <c r="BE2" s="12">
        <f t="shared" si="0"/>
        <v>2569.8627320000001</v>
      </c>
      <c r="BF2" s="12">
        <f t="shared" si="0"/>
        <v>2549.4051059999997</v>
      </c>
      <c r="BG2" s="12">
        <f t="shared" si="0"/>
        <v>2536.5341910000002</v>
      </c>
      <c r="BH2" s="12">
        <f t="shared" si="0"/>
        <v>2529.8167530000001</v>
      </c>
      <c r="BI2" s="12">
        <f t="shared" si="0"/>
        <v>2524.4885330000002</v>
      </c>
      <c r="BJ2" s="12">
        <f t="shared" si="0"/>
        <v>2533.6592650000002</v>
      </c>
      <c r="BK2" s="12">
        <f t="shared" si="0"/>
        <v>2514.3272489999999</v>
      </c>
      <c r="BL2" s="12">
        <f t="shared" si="0"/>
        <v>2512.1414750000004</v>
      </c>
      <c r="BM2" s="12">
        <f t="shared" si="0"/>
        <v>2520.5275969999998</v>
      </c>
      <c r="BN2" s="12">
        <f t="shared" si="0"/>
        <v>2529</v>
      </c>
      <c r="BO2" s="12">
        <f t="shared" si="0"/>
        <v>2535.4114060157513</v>
      </c>
      <c r="BP2" s="12">
        <f t="shared" si="0"/>
        <v>2542.7595887308653</v>
      </c>
      <c r="BQ2" s="12">
        <f t="shared" si="0"/>
        <v>2551.0621371962879</v>
      </c>
      <c r="BR2" s="12">
        <f>BQ5</f>
        <v>2559.7177277949177</v>
      </c>
      <c r="BS2" s="12">
        <f t="shared" ref="BS2" si="1">BR5</f>
        <v>2563.9451626332116</v>
      </c>
      <c r="BT2" s="12">
        <f t="shared" ref="BT2" si="2">BS5</f>
        <v>2569.1264847960015</v>
      </c>
      <c r="BU2" s="12">
        <f t="shared" ref="BU2" si="3">BT5</f>
        <v>2575.2783738981257</v>
      </c>
      <c r="BV2" s="12">
        <f t="shared" ref="BV2" si="4">BU5</f>
        <v>2581.8101750866776</v>
      </c>
      <c r="BW2" s="12">
        <f t="shared" ref="BW2" si="5">BV5</f>
        <v>2586.0256473647969</v>
      </c>
      <c r="BX2" s="12">
        <f t="shared" ref="BX2" si="6">BW5</f>
        <v>2591.1712638793169</v>
      </c>
      <c r="BY2" s="12">
        <f t="shared" ref="BY2" si="7">BX5</f>
        <v>2597.2633389551002</v>
      </c>
      <c r="BZ2" s="12">
        <f t="shared" ref="BZ2" si="8">BY5</f>
        <v>2603.7250420973273</v>
      </c>
      <c r="CA2" s="12">
        <f t="shared" ref="CA2" si="9">BZ5</f>
        <v>2607.8944392705284</v>
      </c>
      <c r="CB2" s="12">
        <f t="shared" ref="CB2" si="10">CA5</f>
        <v>2612.9666923153932</v>
      </c>
      <c r="CC2" s="12">
        <f t="shared" ref="CC2" si="11">CB5</f>
        <v>2618.9576784329511</v>
      </c>
      <c r="CD2" s="12">
        <f t="shared" ref="CD2" si="12">CC5</f>
        <v>2625.3067598928751</v>
      </c>
      <c r="CE2" s="12">
        <f t="shared" ref="CE2" si="13">CD5</f>
        <v>2629.398748040122</v>
      </c>
      <c r="CF2" s="12">
        <f t="shared" ref="CF2" si="14">CE5</f>
        <v>2634.3630702687683</v>
      </c>
      <c r="CG2" s="12">
        <f t="shared" ref="CG2" si="15">CF5</f>
        <v>2640.215101022101</v>
      </c>
      <c r="CH2" s="12">
        <f t="shared" ref="CH2" si="16">CG5</f>
        <v>2646.4125574988411</v>
      </c>
      <c r="CI2" s="12">
        <f t="shared" ref="CI2" si="17">CH5</f>
        <v>2650.9205716079609</v>
      </c>
      <c r="CJ2" s="12">
        <f t="shared" ref="CJ2" si="18">CI5</f>
        <v>2657.2940653179417</v>
      </c>
      <c r="CK2" s="12">
        <f t="shared" ref="CK2" si="19">CJ5</f>
        <v>2664.4953343218194</v>
      </c>
      <c r="CL2" s="12"/>
      <c r="CM2" s="94">
        <f>B2</f>
        <v>1070</v>
      </c>
      <c r="CN2" s="94">
        <f>F2</f>
        <v>1172</v>
      </c>
      <c r="CO2" s="94">
        <f>J2</f>
        <v>1330</v>
      </c>
      <c r="CP2" s="94">
        <f>N2</f>
        <v>2372</v>
      </c>
      <c r="CQ2" s="94">
        <f>R2</f>
        <v>2547</v>
      </c>
      <c r="CR2" s="94">
        <f>V2</f>
        <v>2797</v>
      </c>
      <c r="CS2" s="94">
        <f>Z2</f>
        <v>2845</v>
      </c>
      <c r="CT2" s="94">
        <f>AD2</f>
        <v>2889.9813340000001</v>
      </c>
      <c r="CU2" s="94">
        <f>AH2</f>
        <v>2905.00758</v>
      </c>
      <c r="CV2" s="94">
        <f>AL2</f>
        <v>2854.4887359999998</v>
      </c>
      <c r="CW2" s="94">
        <f>AP2</f>
        <v>2850.4506590000001</v>
      </c>
      <c r="CX2" s="94">
        <f>AT2</f>
        <v>2847.6699509999999</v>
      </c>
      <c r="CY2" s="94">
        <f>AX2</f>
        <v>2721.9419600000001</v>
      </c>
      <c r="CZ2" s="94">
        <f>BB2</f>
        <v>2592.6395480000001</v>
      </c>
      <c r="DA2" s="94">
        <f>BF2</f>
        <v>2549.4051059999997</v>
      </c>
      <c r="DB2" s="94">
        <f>BJ2</f>
        <v>2533.6592650000002</v>
      </c>
      <c r="DC2" s="94">
        <f>BN2</f>
        <v>2529</v>
      </c>
      <c r="DD2" s="94">
        <f>BR2</f>
        <v>2559.7177277949177</v>
      </c>
      <c r="DE2" s="94">
        <f>BV2</f>
        <v>2581.8101750866776</v>
      </c>
      <c r="DF2" s="94">
        <f>BZ2</f>
        <v>2603.7250420973273</v>
      </c>
      <c r="DG2" s="94">
        <f>CD2</f>
        <v>2625.3067598928751</v>
      </c>
      <c r="DH2" s="94">
        <f>CH2</f>
        <v>2646.4125574988411</v>
      </c>
    </row>
    <row r="3" spans="1:112" ht="12" x14ac:dyDescent="0.3">
      <c r="A3" s="1" t="s">
        <v>197</v>
      </c>
      <c r="B3" s="19" t="s">
        <v>65</v>
      </c>
      <c r="C3" s="19" t="s">
        <v>65</v>
      </c>
      <c r="D3" s="19" t="s">
        <v>65</v>
      </c>
      <c r="E3" s="19" t="s">
        <v>65</v>
      </c>
      <c r="F3" s="19" t="s">
        <v>65</v>
      </c>
      <c r="G3" s="19" t="s">
        <v>65</v>
      </c>
      <c r="H3" s="19" t="s">
        <v>65</v>
      </c>
      <c r="I3" s="19" t="s">
        <v>65</v>
      </c>
      <c r="J3" s="12">
        <f>J5-J4-J2</f>
        <v>22</v>
      </c>
      <c r="K3" s="12">
        <f t="shared" ref="K3:N3" si="20">K5-K4-K2</f>
        <v>1042</v>
      </c>
      <c r="L3" s="12">
        <f t="shared" si="20"/>
        <v>44</v>
      </c>
      <c r="M3" s="71">
        <v>160.83387949999999</v>
      </c>
      <c r="N3" s="12">
        <f t="shared" si="20"/>
        <v>39</v>
      </c>
      <c r="O3" s="12">
        <f t="shared" ref="O3" si="21">O5-O4-O2</f>
        <v>20</v>
      </c>
      <c r="P3" s="12">
        <f t="shared" ref="P3:R3" si="22">P5-P4-P2</f>
        <v>22</v>
      </c>
      <c r="Q3" s="71">
        <v>32.437403799999998</v>
      </c>
      <c r="R3" s="12">
        <f t="shared" si="22"/>
        <v>17</v>
      </c>
      <c r="S3" s="72">
        <f t="shared" ref="S3" si="23">S5-S4-S2</f>
        <v>11</v>
      </c>
      <c r="T3" s="72">
        <f t="shared" ref="T3" si="24">T5-T4-T2</f>
        <v>33</v>
      </c>
      <c r="U3" s="72">
        <f t="shared" ref="U3" si="25">U5-U4-U2</f>
        <v>189</v>
      </c>
      <c r="V3" s="72">
        <f t="shared" ref="V3" si="26">V5-V4-V2</f>
        <v>9</v>
      </c>
      <c r="W3" s="72">
        <f t="shared" ref="W3" si="27">W5-W4-W2</f>
        <v>8</v>
      </c>
      <c r="X3" s="72">
        <f t="shared" ref="X3" si="28">X5-X4-X2</f>
        <v>12</v>
      </c>
      <c r="Y3" s="72">
        <f t="shared" ref="Y3" si="29">Y5-Y4-Y2</f>
        <v>19</v>
      </c>
      <c r="Z3" s="72">
        <f t="shared" ref="Z3" si="30">Z5-Z4-Z2</f>
        <v>15</v>
      </c>
      <c r="AA3" s="72">
        <f t="shared" ref="AA3" si="31">AA5-AA4-AA2</f>
        <v>10</v>
      </c>
      <c r="AB3" s="72">
        <f t="shared" ref="AB3" si="32">AB5-AB4-AB2</f>
        <v>12</v>
      </c>
      <c r="AC3" s="72">
        <f t="shared" ref="AC3" si="33">AC5-AC4-AC2</f>
        <v>7.9813340000000608</v>
      </c>
      <c r="AD3" s="72">
        <f t="shared" ref="AD3" si="34">AD5-AD4-AD2</f>
        <v>9.7247749707998992</v>
      </c>
      <c r="AE3" s="72">
        <f t="shared" ref="AE3" si="35">AE5-AE4-AE2</f>
        <v>7.2054190463995837</v>
      </c>
      <c r="AF3" s="72">
        <f t="shared" ref="AF3" si="36">AF5-AF4-AF2</f>
        <v>5.6684224537002592</v>
      </c>
      <c r="AG3" s="72">
        <f t="shared" ref="AG3" si="37">AG5-AG4-AG2</f>
        <v>4.6191797235001104</v>
      </c>
      <c r="AH3" s="72">
        <f t="shared" ref="AH3" si="38">AH5-AH4-AH2</f>
        <v>-0.49963633430024856</v>
      </c>
      <c r="AI3" s="72">
        <f t="shared" ref="AI3" si="39">AI5-AI4-AI2</f>
        <v>10.729781832899789</v>
      </c>
      <c r="AJ3" s="72">
        <f t="shared" ref="AJ3" si="40">AJ5-AJ4-AJ2</f>
        <v>10.079059317213705</v>
      </c>
      <c r="AK3" s="72">
        <f t="shared" ref="AK3" si="41">AK5-AK4-AK2</f>
        <v>5.2054530981404241</v>
      </c>
      <c r="AL3" s="72">
        <f t="shared" ref="AL3" si="42">AL5-AL4-AL2</f>
        <v>3.8545590239341436</v>
      </c>
      <c r="AM3" s="72">
        <f t="shared" ref="AM3" si="43">AM5-AM4-AM2</f>
        <v>4.7230503080490962</v>
      </c>
      <c r="AN3" s="72">
        <f t="shared" ref="AN3" si="44">AN5-AN4-AN2</f>
        <v>4.835778987381218</v>
      </c>
      <c r="AO3" s="72">
        <f t="shared" ref="AO3" si="45">AO5-AO4-AO2</f>
        <v>5.3952161488591628</v>
      </c>
      <c r="AP3" s="72">
        <f t="shared" ref="AP3" si="46">AP5-AP4-AP2</f>
        <v>5.0323568251787947</v>
      </c>
      <c r="AQ3" s="72">
        <f t="shared" ref="AQ3" si="47">AQ5-AQ4-AQ2</f>
        <v>6.2696843854364488</v>
      </c>
      <c r="AR3" s="72">
        <f t="shared" ref="AR3" si="48">AR5-AR4-AR2</f>
        <v>6.1658464744541561</v>
      </c>
      <c r="AS3" s="72">
        <f t="shared" ref="AS3:BC3" si="49">AS5-AS4-AS2</f>
        <v>6.4101708708412843</v>
      </c>
      <c r="AT3" s="72">
        <f t="shared" si="49"/>
        <v>2.4431029643237707</v>
      </c>
      <c r="AU3" s="72">
        <f t="shared" si="49"/>
        <v>6.0458074824719006</v>
      </c>
      <c r="AV3" s="72">
        <f t="shared" si="49"/>
        <v>-0.32161918739620887</v>
      </c>
      <c r="AW3" s="72">
        <f t="shared" si="49"/>
        <v>0.61399168207981347</v>
      </c>
      <c r="AX3" s="72">
        <f t="shared" si="49"/>
        <v>22.209011769369226</v>
      </c>
      <c r="AY3" s="72">
        <f t="shared" si="49"/>
        <v>8.2853946743684901</v>
      </c>
      <c r="AZ3" s="72">
        <f t="shared" si="49"/>
        <v>3.2061535661591734</v>
      </c>
      <c r="BA3" s="72">
        <f t="shared" si="49"/>
        <v>-0.60512837871465308</v>
      </c>
      <c r="BB3" s="72">
        <f t="shared" si="49"/>
        <v>25.339912290880875</v>
      </c>
      <c r="BC3" s="72">
        <f t="shared" si="49"/>
        <v>14.076673111058426</v>
      </c>
      <c r="BD3" s="72">
        <f t="shared" ref="BD3:BE3" si="50">BD5-BD4-BD2</f>
        <v>8.5588080500237993</v>
      </c>
      <c r="BE3" s="72">
        <f t="shared" si="50"/>
        <v>-2.1889883270841892</v>
      </c>
      <c r="BF3" s="72">
        <f t="shared" ref="BF3:BG3" si="51">BF5-BF4-BF2</f>
        <v>20.886152066021623</v>
      </c>
      <c r="BG3" s="72">
        <f t="shared" si="51"/>
        <v>6.2409533761583589</v>
      </c>
      <c r="BH3" s="72">
        <f t="shared" ref="BH3" si="52">BH5-BH4-BH2</f>
        <v>11.809185918829371</v>
      </c>
      <c r="BI3" s="72">
        <f t="shared" ref="BI3:BJ3" si="53">BI5-BI4-BI2</f>
        <v>9.1707320000000436</v>
      </c>
      <c r="BJ3" s="72">
        <f t="shared" si="53"/>
        <v>0.46641507675258254</v>
      </c>
      <c r="BK3" s="72">
        <f t="shared" ref="BK3:BL3" si="54">BK5-BK4-BK2</f>
        <v>14.267820814234256</v>
      </c>
      <c r="BL3" s="72">
        <f t="shared" si="54"/>
        <v>12.856194194033378</v>
      </c>
      <c r="BM3" s="12">
        <f t="shared" ref="BM3" si="55">BM15/BM$14</f>
        <v>8.8204589909845144</v>
      </c>
      <c r="BN3" s="12">
        <f t="shared" ref="BN3:BQ3" si="56">BN15/BN$14</f>
        <v>6.4114060157511892</v>
      </c>
      <c r="BO3" s="12">
        <f t="shared" si="56"/>
        <v>7.3481827151140076</v>
      </c>
      <c r="BP3" s="12">
        <f t="shared" si="56"/>
        <v>8.3025484654226602</v>
      </c>
      <c r="BQ3" s="12">
        <f t="shared" si="56"/>
        <v>8.6555905986296633</v>
      </c>
      <c r="BR3" s="12">
        <f>BR15/BR$14</f>
        <v>6.2915666509707924</v>
      </c>
      <c r="BS3" s="12">
        <f t="shared" ref="BS3:BU3" si="57">BS15/BS$14</f>
        <v>7.2108335054857058</v>
      </c>
      <c r="BT3" s="12">
        <f t="shared" si="57"/>
        <v>8.1473606436390558</v>
      </c>
      <c r="BU3" s="12">
        <f t="shared" si="57"/>
        <v>8.4938038584683593</v>
      </c>
      <c r="BV3" s="12">
        <f t="shared" ref="BV3:CC3" si="58">BV15/BV$14</f>
        <v>6.1445674301537156</v>
      </c>
      <c r="BW3" s="12">
        <f t="shared" si="58"/>
        <v>7.0423560871332329</v>
      </c>
      <c r="BX3" s="12">
        <f t="shared" si="58"/>
        <v>7.9570017500960848</v>
      </c>
      <c r="BY3" s="12">
        <f t="shared" si="58"/>
        <v>8.2953504972891885</v>
      </c>
      <c r="BZ3" s="12">
        <f t="shared" si="58"/>
        <v>5.9722898386540768</v>
      </c>
      <c r="CA3" s="12">
        <f t="shared" si="58"/>
        <v>6.8449068510453834</v>
      </c>
      <c r="CB3" s="12">
        <f t="shared" si="58"/>
        <v>7.7339082430840431</v>
      </c>
      <c r="CC3" s="12">
        <f t="shared" si="58"/>
        <v>8.0627705768044429</v>
      </c>
      <c r="CD3" s="12">
        <f t="shared" ref="CD3:CG3" si="59">CD15/CD$14</f>
        <v>5.7769345635579139</v>
      </c>
      <c r="CE3" s="12">
        <f t="shared" si="59"/>
        <v>6.6210080288149245</v>
      </c>
      <c r="CF3" s="12">
        <f t="shared" si="59"/>
        <v>7.4809299360672732</v>
      </c>
      <c r="CG3" s="12">
        <f t="shared" si="59"/>
        <v>7.7990350906472852</v>
      </c>
      <c r="CH3" s="12">
        <f t="shared" ref="CH3:CK3" si="60">CH15/CH$14</f>
        <v>5.5609743929576165</v>
      </c>
      <c r="CI3" s="12">
        <f t="shared" si="60"/>
        <v>6.3734937099807203</v>
      </c>
      <c r="CJ3" s="12">
        <f t="shared" si="60"/>
        <v>7.2012690038778402</v>
      </c>
      <c r="CK3" s="12">
        <f t="shared" si="60"/>
        <v>7.5074823769782268</v>
      </c>
      <c r="CL3" s="12"/>
      <c r="CM3" s="94">
        <f t="shared" ref="CM3" si="61">SUM(B3:E3)</f>
        <v>0</v>
      </c>
      <c r="CN3" s="94">
        <f t="shared" ref="CN3" si="62">SUM(F3:I3)</f>
        <v>0</v>
      </c>
      <c r="CO3" s="94">
        <f t="shared" ref="CO3" si="63">SUM(J3:M3)</f>
        <v>1268.8338795</v>
      </c>
      <c r="CP3" s="94">
        <f t="shared" ref="CP3" si="64">SUM(N3:Q3)</f>
        <v>113.4374038</v>
      </c>
      <c r="CQ3" s="94">
        <f t="shared" ref="CQ3" si="65">SUM(R3:U3)</f>
        <v>250</v>
      </c>
      <c r="CR3" s="94">
        <f t="shared" ref="CR3" si="66">SUM(V3:Y3)</f>
        <v>48</v>
      </c>
      <c r="CS3" s="94">
        <f t="shared" ref="CS3" si="67">SUM(Z3:AC3)</f>
        <v>44.981334000000061</v>
      </c>
      <c r="CT3" s="94">
        <f t="shared" ref="CT3" si="68">SUM(AD3:AG3)</f>
        <v>27.217796194399853</v>
      </c>
      <c r="CU3" s="94">
        <f t="shared" ref="CU3" si="69">SUM(AH3:AK3)</f>
        <v>25.51465791395367</v>
      </c>
      <c r="CV3" s="94">
        <f t="shared" ref="CV3" si="70">SUM(AL3:AO3)</f>
        <v>18.808604468223621</v>
      </c>
      <c r="CW3" s="94">
        <f t="shared" ref="CW3" si="71">SUM(AP3:AS3)</f>
        <v>23.878058555910684</v>
      </c>
      <c r="CX3" s="94">
        <f t="shared" ref="CX3" si="72">SUM(AT3:AW3)</f>
        <v>8.7812829414792759</v>
      </c>
      <c r="CY3" s="94">
        <f t="shared" ref="CY3" si="73">SUM(AX3:BA3)</f>
        <v>33.095431631182237</v>
      </c>
      <c r="CZ3" s="94">
        <f t="shared" ref="CZ3" si="74">SUM(BB3:BE3)</f>
        <v>45.786405124878911</v>
      </c>
      <c r="DA3" s="94">
        <f t="shared" ref="DA3" si="75">SUM(BF3:BI3)</f>
        <v>48.107023361009396</v>
      </c>
      <c r="DB3" s="94">
        <f t="shared" ref="DB3" si="76">SUM(BJ3:BM3)</f>
        <v>36.410889076004729</v>
      </c>
      <c r="DC3" s="94">
        <f t="shared" ref="DC3" si="77">SUM(BN3:BQ3)</f>
        <v>30.717727794917522</v>
      </c>
      <c r="DD3" s="94">
        <f>SUM(BR3:BU3)</f>
        <v>30.143564658563918</v>
      </c>
      <c r="DE3" s="94">
        <f>SUM(BV3:BY3)</f>
        <v>29.439275764672221</v>
      </c>
      <c r="DF3" s="94">
        <f>SUM(BZ3:CC3)</f>
        <v>28.613875509587945</v>
      </c>
      <c r="DG3" s="94">
        <f>SUM(CD3:CG3)</f>
        <v>27.677907619087399</v>
      </c>
      <c r="DH3" s="94">
        <f>SUM(CH3:CK3)</f>
        <v>26.643219483794404</v>
      </c>
    </row>
    <row r="4" spans="1:112" ht="12" x14ac:dyDescent="0.3">
      <c r="A4" s="1" t="s">
        <v>198</v>
      </c>
      <c r="B4" s="19" t="s">
        <v>65</v>
      </c>
      <c r="C4" s="19" t="s">
        <v>65</v>
      </c>
      <c r="D4" s="19" t="s">
        <v>65</v>
      </c>
      <c r="E4" s="19" t="s">
        <v>65</v>
      </c>
      <c r="F4" s="19" t="s">
        <v>65</v>
      </c>
      <c r="G4" s="19" t="s">
        <v>65</v>
      </c>
      <c r="H4" s="19" t="s">
        <v>65</v>
      </c>
      <c r="I4" s="19" t="s">
        <v>65</v>
      </c>
      <c r="AD4" s="69">
        <v>-1.7061089707999999</v>
      </c>
      <c r="AE4" s="69">
        <v>-1.0088350464</v>
      </c>
      <c r="AF4" s="69">
        <v>-4.0562584536999999</v>
      </c>
      <c r="AG4" s="69">
        <v>-5.4203477234999999</v>
      </c>
      <c r="AH4" s="69">
        <v>-9.8801956657000005</v>
      </c>
      <c r="AI4" s="69">
        <v>-18.138865832899601</v>
      </c>
      <c r="AJ4" s="69">
        <v>-23.5101113172135</v>
      </c>
      <c r="AK4" s="69">
        <v>-24.504329098140602</v>
      </c>
      <c r="AL4" s="69">
        <v>-3.85455902393368</v>
      </c>
      <c r="AM4" s="69">
        <v>-6.2612883080493598</v>
      </c>
      <c r="AN4" s="69">
        <v>-6.0397459873815702</v>
      </c>
      <c r="AO4" s="69">
        <v>-6.6910881488586398</v>
      </c>
      <c r="AP4" s="69">
        <v>-6.3797158251787804</v>
      </c>
      <c r="AQ4" s="69">
        <v>-6.5571763854370104</v>
      </c>
      <c r="AR4" s="69">
        <v>-6.6889834744543197</v>
      </c>
      <c r="AS4" s="69">
        <v>-7.0328908708411904</v>
      </c>
      <c r="AT4" s="69">
        <v>-14.648219964323795</v>
      </c>
      <c r="AU4" s="12">
        <f>'Cash Flow Statement'!AU47/AU$14</f>
        <v>-22.066140482471855</v>
      </c>
      <c r="AV4" s="12">
        <f>'Cash Flow Statement'!AV47/AV$14</f>
        <v>-37.363365812603583</v>
      </c>
      <c r="AW4" s="12">
        <f>'Cash Flow Statement'!AW47/AW$14</f>
        <v>-60.431547682079604</v>
      </c>
      <c r="AX4" s="12">
        <f>'Cash Flow Statement'!AX47/AX$14</f>
        <v>-37.827584769368954</v>
      </c>
      <c r="AY4" s="12">
        <f>'Cash Flow Statement'!AY47/AY$14</f>
        <v>-27.060309674369133</v>
      </c>
      <c r="AZ4" s="12">
        <f>'Cash Flow Statement'!AZ47/AZ$14</f>
        <v>-39.20595156615915</v>
      </c>
      <c r="BA4" s="12">
        <f>'Cash Flow Statement'!BA47/BA$14</f>
        <v>-58.303997621285276</v>
      </c>
      <c r="BB4" s="12">
        <f>'Cash Flow Statement'!BB47/BB$14</f>
        <v>-55.247426290881108</v>
      </c>
      <c r="BC4" s="12">
        <f>'Cash Flow Statement'!BC47/BC$14</f>
        <v>-3.64733411105821</v>
      </c>
      <c r="BD4" s="12">
        <f>'Cash Flow Statement'!BD47/BD$14</f>
        <v>-11.857449050023614</v>
      </c>
      <c r="BE4" s="12">
        <f>'Cash Flow Statement'!BE47/BE$14</f>
        <v>-18.268637672916213</v>
      </c>
      <c r="BF4" s="12">
        <f>'Cash Flow Statement'!BF47/BF$14</f>
        <v>-33.757067066021193</v>
      </c>
      <c r="BG4" s="12">
        <f>'Cash Flow Statement'!BG47/BG$14</f>
        <v>-12.95839137615865</v>
      </c>
      <c r="BH4" s="12">
        <f>'Cash Flow Statement'!BH47/BH$14</f>
        <v>-17.137405918829383</v>
      </c>
      <c r="BI4" s="12">
        <f>'Cash Flow Statement'!BI47/BI$14</f>
        <v>0</v>
      </c>
      <c r="BJ4" s="12">
        <f>'Cash Flow Statement'!BJ47/BJ$14</f>
        <v>-19.798431076752852</v>
      </c>
      <c r="BK4" s="12">
        <f>'Cash Flow Statement'!BK47/BK$14</f>
        <v>-16.453594814233615</v>
      </c>
      <c r="BL4" s="12">
        <f>'Cash Flow Statement'!BL47/BL$14</f>
        <v>-4.4700721940339836</v>
      </c>
      <c r="BM4" s="12">
        <f>'Cash Flow Statement'!BM47/BM$14</f>
        <v>0</v>
      </c>
      <c r="BN4" s="12">
        <f>'Cash Flow Statement'!BN47/BN$14</f>
        <v>0</v>
      </c>
      <c r="BO4" s="12">
        <f>'Cash Flow Statement'!BO47/BO$14</f>
        <v>0</v>
      </c>
      <c r="BP4" s="12">
        <f>'Cash Flow Statement'!BP47/BP$14</f>
        <v>0</v>
      </c>
      <c r="BQ4" s="12">
        <f>'Cash Flow Statement'!BQ47/BQ$14</f>
        <v>0</v>
      </c>
      <c r="BR4" s="12">
        <f>'Cash Flow Statement'!BR47/BR$14</f>
        <v>-2.0641318126769095</v>
      </c>
      <c r="BS4" s="12">
        <f>'Cash Flow Statement'!BS47/BS$14</f>
        <v>-2.0295113426960691</v>
      </c>
      <c r="BT4" s="12">
        <f>'Cash Flow Statement'!BT47/BT$14</f>
        <v>-1.9954715415147366</v>
      </c>
      <c r="BU4" s="12">
        <f>'Cash Flow Statement'!BU47/BU$14</f>
        <v>-1.9620026699163482</v>
      </c>
      <c r="BV4" s="12">
        <f>'Cash Flow Statement'!BV47/BV$14</f>
        <v>-1.9290951520344946</v>
      </c>
      <c r="BW4" s="12">
        <f>'Cash Flow Statement'!BW47/BW$14</f>
        <v>-1.896739572613148</v>
      </c>
      <c r="BX4" s="12">
        <f>'Cash Flow Statement'!BX47/BX$14</f>
        <v>-1.8649266743128374</v>
      </c>
      <c r="BY4" s="12">
        <f>'Cash Flow Statement'!BY47/BY$14</f>
        <v>-1.8336473550620069</v>
      </c>
      <c r="BZ4" s="12">
        <f>'Cash Flow Statement'!BZ47/BZ$14</f>
        <v>-1.8028926654527981</v>
      </c>
      <c r="CA4" s="12">
        <f>'Cash Flow Statement'!CA47/CA$14</f>
        <v>-1.7726538061805117</v>
      </c>
      <c r="CB4" s="12">
        <f>'Cash Flow Statement'!CB47/CB$14</f>
        <v>-1.7429221255260161</v>
      </c>
      <c r="CC4" s="12">
        <f>'Cash Flow Statement'!CC47/CC$14</f>
        <v>-1.7136891168803798</v>
      </c>
      <c r="CD4" s="12">
        <f>'Cash Flow Statement'!CD47/CD$14</f>
        <v>-1.6849464163110257</v>
      </c>
      <c r="CE4" s="12">
        <f>'Cash Flow Statement'!CE47/CE$14</f>
        <v>-1.6566858001687021</v>
      </c>
      <c r="CF4" s="12">
        <f>'Cash Flow Statement'!CF47/CF$14</f>
        <v>-1.6288991827345938</v>
      </c>
      <c r="CG4" s="12">
        <f>'Cash Flow Statement'!CG47/CG$14</f>
        <v>-1.6015786139068966</v>
      </c>
      <c r="CH4" s="12">
        <f>'Cash Flow Statement'!CH47/CH$14</f>
        <v>-1.0529602838379803</v>
      </c>
      <c r="CI4" s="12">
        <f>'Cash Flow Statement'!CI47/CI$14</f>
        <v>0</v>
      </c>
      <c r="CJ4" s="12">
        <f>'Cash Flow Statement'!CJ47/CJ$14</f>
        <v>0</v>
      </c>
      <c r="CK4" s="12">
        <f>'Cash Flow Statement'!CK47/CK$14</f>
        <v>0</v>
      </c>
      <c r="CL4" s="12"/>
      <c r="CM4" s="94">
        <f t="shared" ref="CM4" si="78">SUM(B4:E4)</f>
        <v>0</v>
      </c>
      <c r="CN4" s="94">
        <f t="shared" ref="CN4" si="79">SUM(F4:I4)</f>
        <v>0</v>
      </c>
      <c r="CO4" s="94">
        <f t="shared" ref="CO4" si="80">SUM(J4:M4)</f>
        <v>0</v>
      </c>
      <c r="CP4" s="94">
        <f t="shared" ref="CP4" si="81">SUM(N4:Q4)</f>
        <v>0</v>
      </c>
      <c r="CQ4" s="94">
        <f t="shared" ref="CQ4" si="82">SUM(R4:U4)</f>
        <v>0</v>
      </c>
      <c r="CR4" s="94">
        <f t="shared" ref="CR4" si="83">SUM(V4:Y4)</f>
        <v>0</v>
      </c>
      <c r="CS4" s="94">
        <f t="shared" ref="CS4" si="84">SUM(Z4:AC4)</f>
        <v>0</v>
      </c>
      <c r="CT4" s="94">
        <f t="shared" ref="CT4" si="85">SUM(AD4:AG4)</f>
        <v>-12.1915501944</v>
      </c>
      <c r="CU4" s="94">
        <f t="shared" ref="CU4" si="86">SUM(AH4:AK4)</f>
        <v>-76.0335019139537</v>
      </c>
      <c r="CV4" s="94">
        <f t="shared" ref="CV4" si="87">SUM(AL4:AO4)</f>
        <v>-22.846681468223252</v>
      </c>
      <c r="CW4" s="94">
        <f t="shared" ref="CW4" si="88">SUM(AP4:AS4)</f>
        <v>-26.658766555911303</v>
      </c>
      <c r="CX4" s="94">
        <f t="shared" ref="CX4" si="89">SUM(AT4:AW4)</f>
        <v>-134.50927394147885</v>
      </c>
      <c r="CY4" s="94">
        <f t="shared" ref="CY4" si="90">SUM(AX4:BA4)</f>
        <v>-162.39784363118252</v>
      </c>
      <c r="CZ4" s="94">
        <f t="shared" ref="CZ4" si="91">SUM(BB4:BE4)</f>
        <v>-89.02084712487914</v>
      </c>
      <c r="DA4" s="94">
        <f t="shared" ref="DA4" si="92">SUM(BF4:BI4)</f>
        <v>-63.852864361009225</v>
      </c>
      <c r="DB4" s="94">
        <f t="shared" ref="DB4" si="93">SUM(BJ4:BM4)</f>
        <v>-40.722098085020448</v>
      </c>
      <c r="DC4" s="94">
        <f t="shared" ref="DC4" si="94">SUM(BN4:BQ4)</f>
        <v>0</v>
      </c>
      <c r="DD4" s="94">
        <f>SUM(BR4:BU4)</f>
        <v>-8.0511173668040641</v>
      </c>
      <c r="DE4" s="94">
        <f>SUM(BV4:BY4)</f>
        <v>-7.5244087540224864</v>
      </c>
      <c r="DF4" s="94">
        <f>SUM(BZ4:CC4)</f>
        <v>-7.0321577140397054</v>
      </c>
      <c r="DG4" s="94">
        <f>SUM(CD4:CG4)</f>
        <v>-6.5721100131212182</v>
      </c>
      <c r="DH4" s="94">
        <f>SUM(CH4:CK4)</f>
        <v>-1.0529602838379803</v>
      </c>
    </row>
    <row r="5" spans="1:112" ht="12" x14ac:dyDescent="0.3">
      <c r="A5" s="1" t="s">
        <v>199</v>
      </c>
      <c r="B5" s="19" t="s">
        <v>65</v>
      </c>
      <c r="C5" s="19" t="s">
        <v>65</v>
      </c>
      <c r="D5" s="19" t="s">
        <v>65</v>
      </c>
      <c r="E5" s="69">
        <v>1172</v>
      </c>
      <c r="F5" s="19" t="s">
        <v>65</v>
      </c>
      <c r="G5" s="19" t="s">
        <v>65</v>
      </c>
      <c r="H5" s="19" t="s">
        <v>65</v>
      </c>
      <c r="I5" s="69">
        <v>1330</v>
      </c>
      <c r="J5" s="69">
        <v>1352</v>
      </c>
      <c r="K5" s="69">
        <v>2394</v>
      </c>
      <c r="L5" s="69">
        <v>2438</v>
      </c>
      <c r="M5" s="69">
        <v>2372</v>
      </c>
      <c r="N5" s="69">
        <v>2411</v>
      </c>
      <c r="O5" s="69">
        <v>2431</v>
      </c>
      <c r="P5" s="69">
        <v>2453</v>
      </c>
      <c r="Q5" s="69">
        <v>2547</v>
      </c>
      <c r="R5" s="69">
        <v>2564</v>
      </c>
      <c r="S5" s="69">
        <v>2575</v>
      </c>
      <c r="T5" s="69">
        <v>2608</v>
      </c>
      <c r="U5" s="69">
        <v>2797</v>
      </c>
      <c r="V5" s="69">
        <v>2806</v>
      </c>
      <c r="W5" s="69">
        <v>2814</v>
      </c>
      <c r="X5" s="69">
        <v>2826</v>
      </c>
      <c r="Y5" s="69">
        <v>2845</v>
      </c>
      <c r="Z5" s="69">
        <v>2860</v>
      </c>
      <c r="AA5" s="69">
        <v>2870</v>
      </c>
      <c r="AB5" s="69">
        <v>2882</v>
      </c>
      <c r="AC5" s="69">
        <v>2889.9813340000001</v>
      </c>
      <c r="AD5" s="69">
        <v>2898</v>
      </c>
      <c r="AE5" s="69">
        <v>2904.1965839999998</v>
      </c>
      <c r="AF5" s="69">
        <v>2905.8087479999999</v>
      </c>
      <c r="AG5" s="69">
        <v>2905.00758</v>
      </c>
      <c r="AH5" s="69">
        <v>2894.6277479999999</v>
      </c>
      <c r="AI5" s="69">
        <v>2887.218664</v>
      </c>
      <c r="AJ5" s="69">
        <v>2873.7876120000001</v>
      </c>
      <c r="AK5" s="69">
        <v>2854.4887359999998</v>
      </c>
      <c r="AL5" s="69">
        <f>2402.542856+451.94588</f>
        <v>2854.4887360000002</v>
      </c>
      <c r="AM5" s="69">
        <f>2405.723136+447.227362</f>
        <v>2852.9504980000002</v>
      </c>
      <c r="AN5" s="69">
        <f>2406.468226+445.278305</f>
        <v>2851.7465309999998</v>
      </c>
      <c r="AO5" s="69">
        <f>2405.74574+444.704919</f>
        <v>2850.4506590000001</v>
      </c>
      <c r="AP5" s="69">
        <f>2404.55186+444.55144</f>
        <v>2849.1033000000002</v>
      </c>
      <c r="AQ5" s="69">
        <f>2404.2821+444.533708</f>
        <v>2848.8158079999998</v>
      </c>
      <c r="AR5" s="69">
        <f>2403.968963+444.323708</f>
        <v>2848.2926709999997</v>
      </c>
      <c r="AS5" s="69">
        <f>2405.44841+442.221541</f>
        <v>2847.6699509999999</v>
      </c>
      <c r="AT5" s="69">
        <f>2396.047121+439.417713</f>
        <v>2835.4648339999999</v>
      </c>
      <c r="AU5" s="112">
        <f>2383.812263+435.632238</f>
        <v>2819.4445009999999</v>
      </c>
      <c r="AV5" s="112">
        <f>2366.277848+415.481668</f>
        <v>2781.7595160000001</v>
      </c>
      <c r="AW5" s="112">
        <f>2309.080018+412.861942</f>
        <v>2721.9419600000001</v>
      </c>
      <c r="AX5" s="112">
        <f>2293.518778+412.804609</f>
        <v>2706.3233870000004</v>
      </c>
      <c r="AY5" s="112">
        <f>2280.672002+406.87647</f>
        <v>2687.5484719999999</v>
      </c>
      <c r="AZ5" s="112">
        <f>2248.672204+402.87647</f>
        <v>2651.5486740000001</v>
      </c>
      <c r="BA5" s="112">
        <f>2225.763078+366.87647</f>
        <v>2592.6395480000001</v>
      </c>
      <c r="BB5" s="112">
        <f>2212.153203+350.578831</f>
        <v>2562.7320339999997</v>
      </c>
      <c r="BC5" s="112">
        <f>2222.582542+350.578831</f>
        <v>2573.1613729999999</v>
      </c>
      <c r="BD5" s="112">
        <f>2219.607026+350.255706</f>
        <v>2569.8627320000001</v>
      </c>
      <c r="BE5" s="112">
        <f>2200.048907+349.356199</f>
        <v>2549.4051059999997</v>
      </c>
      <c r="BF5" s="112">
        <f>2191.446233+345.087958</f>
        <v>2536.5341910000002</v>
      </c>
      <c r="BG5" s="112">
        <f>2184.728795+345.087958</f>
        <v>2529.8167530000001</v>
      </c>
      <c r="BH5" s="112">
        <f>2180.000871+344.487662</f>
        <v>2524.4885330000002</v>
      </c>
      <c r="BI5" s="112">
        <f>2189.898148+343.761117</f>
        <v>2533.6592650000002</v>
      </c>
      <c r="BJ5" s="112">
        <f>2171.148098+343.179151</f>
        <v>2514.3272489999999</v>
      </c>
      <c r="BK5" s="112">
        <f>2168.96248+343.178995</f>
        <v>2512.1414750000004</v>
      </c>
      <c r="BL5" s="112">
        <f>2177.889269+342.638328</f>
        <v>2520.5275969999998</v>
      </c>
      <c r="BM5" s="73">
        <v>2529</v>
      </c>
      <c r="BN5" s="70">
        <f t="shared" ref="BN5:BQ5" si="95">SUM(BN2:BN4)</f>
        <v>2535.4114060157513</v>
      </c>
      <c r="BO5" s="70">
        <f t="shared" si="95"/>
        <v>2542.7595887308653</v>
      </c>
      <c r="BP5" s="70">
        <f t="shared" si="95"/>
        <v>2551.0621371962879</v>
      </c>
      <c r="BQ5" s="70">
        <f t="shared" si="95"/>
        <v>2559.7177277949177</v>
      </c>
      <c r="BR5" s="209">
        <f>SUM(BR2:BR4)</f>
        <v>2563.9451626332116</v>
      </c>
      <c r="BS5" s="209">
        <f t="shared" ref="BS5:BU5" si="96">SUM(BS2:BS4)</f>
        <v>2569.1264847960015</v>
      </c>
      <c r="BT5" s="209">
        <f t="shared" si="96"/>
        <v>2575.2783738981257</v>
      </c>
      <c r="BU5" s="209">
        <f t="shared" si="96"/>
        <v>2581.8101750866776</v>
      </c>
      <c r="BV5" s="209">
        <f t="shared" ref="BV5:CC5" si="97">SUM(BV2:BV4)</f>
        <v>2586.0256473647969</v>
      </c>
      <c r="BW5" s="209">
        <f t="shared" si="97"/>
        <v>2591.1712638793169</v>
      </c>
      <c r="BX5" s="209">
        <f t="shared" si="97"/>
        <v>2597.2633389551002</v>
      </c>
      <c r="BY5" s="209">
        <f t="shared" si="97"/>
        <v>2603.7250420973273</v>
      </c>
      <c r="BZ5" s="209">
        <f t="shared" si="97"/>
        <v>2607.8944392705284</v>
      </c>
      <c r="CA5" s="209">
        <f t="shared" si="97"/>
        <v>2612.9666923153932</v>
      </c>
      <c r="CB5" s="209">
        <f t="shared" si="97"/>
        <v>2618.9576784329511</v>
      </c>
      <c r="CC5" s="209">
        <f t="shared" si="97"/>
        <v>2625.3067598928751</v>
      </c>
      <c r="CD5" s="209">
        <f t="shared" ref="CD5:CG5" si="98">SUM(CD2:CD4)</f>
        <v>2629.398748040122</v>
      </c>
      <c r="CE5" s="209">
        <f t="shared" si="98"/>
        <v>2634.3630702687683</v>
      </c>
      <c r="CF5" s="209">
        <f t="shared" si="98"/>
        <v>2640.215101022101</v>
      </c>
      <c r="CG5" s="209">
        <f t="shared" si="98"/>
        <v>2646.4125574988411</v>
      </c>
      <c r="CH5" s="209">
        <f t="shared" ref="CH5:CK5" si="99">SUM(CH2:CH4)</f>
        <v>2650.9205716079609</v>
      </c>
      <c r="CI5" s="209">
        <f t="shared" si="99"/>
        <v>2657.2940653179417</v>
      </c>
      <c r="CJ5" s="209">
        <f t="shared" si="99"/>
        <v>2664.4953343218194</v>
      </c>
      <c r="CK5" s="209">
        <f t="shared" si="99"/>
        <v>2672.0028166987977</v>
      </c>
      <c r="CL5" s="209"/>
      <c r="CM5" s="94">
        <f>E5</f>
        <v>1172</v>
      </c>
      <c r="CN5" s="94">
        <f>I5</f>
        <v>1330</v>
      </c>
      <c r="CO5" s="94">
        <f>M5</f>
        <v>2372</v>
      </c>
      <c r="CP5" s="94">
        <f>Q5</f>
        <v>2547</v>
      </c>
      <c r="CQ5" s="94">
        <f>U5</f>
        <v>2797</v>
      </c>
      <c r="CR5" s="94">
        <f>Y5</f>
        <v>2845</v>
      </c>
      <c r="CS5" s="94">
        <f>AC5</f>
        <v>2889.9813340000001</v>
      </c>
      <c r="CT5" s="94">
        <f>AG5</f>
        <v>2905.00758</v>
      </c>
      <c r="CU5" s="94">
        <f>AK5</f>
        <v>2854.4887359999998</v>
      </c>
      <c r="CV5" s="94">
        <f>AO5</f>
        <v>2850.4506590000001</v>
      </c>
      <c r="CW5" s="94">
        <f>AS5</f>
        <v>2847.6699509999999</v>
      </c>
      <c r="CX5" s="94">
        <f>AW5</f>
        <v>2721.9419600000001</v>
      </c>
      <c r="CY5" s="94">
        <f>BA5</f>
        <v>2592.6395480000001</v>
      </c>
      <c r="CZ5" s="94">
        <f>BE5</f>
        <v>2549.4051059999997</v>
      </c>
      <c r="DA5" s="94">
        <f>BI5</f>
        <v>2533.6592650000002</v>
      </c>
      <c r="DB5" s="94">
        <f>BM5</f>
        <v>2529</v>
      </c>
      <c r="DC5" s="94">
        <f>BQ5</f>
        <v>2559.7177277949177</v>
      </c>
      <c r="DD5" s="94">
        <f>BU5</f>
        <v>2581.8101750866776</v>
      </c>
      <c r="DE5" s="94">
        <f>BY5</f>
        <v>2603.7250420973273</v>
      </c>
      <c r="DF5" s="94">
        <f>CC5</f>
        <v>2625.3067598928751</v>
      </c>
      <c r="DG5" s="94">
        <f>CG5</f>
        <v>2646.4125574988411</v>
      </c>
      <c r="DH5" s="94">
        <f>CK5</f>
        <v>2672.0028166987977</v>
      </c>
    </row>
    <row r="6" spans="1:112" x14ac:dyDescent="0.25">
      <c r="BL6" s="12"/>
      <c r="BM6" s="12"/>
      <c r="CM6" s="91"/>
      <c r="CN6" s="91"/>
      <c r="CO6" s="91"/>
      <c r="CP6" s="91"/>
      <c r="CQ6" s="91"/>
      <c r="CR6" s="91"/>
      <c r="CS6" s="91"/>
      <c r="CT6" s="91"/>
      <c r="CU6" s="91"/>
      <c r="CV6" s="91"/>
      <c r="CW6" s="91"/>
      <c r="CX6" s="91"/>
      <c r="CY6" s="91"/>
      <c r="CZ6" s="91"/>
      <c r="DA6" s="91"/>
      <c r="DB6" s="91"/>
      <c r="DC6" s="91"/>
      <c r="DD6" s="91"/>
      <c r="DE6" s="91"/>
      <c r="DF6" s="91"/>
      <c r="DG6" s="91"/>
      <c r="DH6" s="91"/>
    </row>
    <row r="7" spans="1:112" ht="12" x14ac:dyDescent="0.3">
      <c r="A7" s="1" t="s">
        <v>200</v>
      </c>
      <c r="B7" s="19" t="s">
        <v>65</v>
      </c>
      <c r="C7" s="19" t="s">
        <v>65</v>
      </c>
      <c r="D7" s="19" t="s">
        <v>65</v>
      </c>
      <c r="E7" s="19" t="s">
        <v>65</v>
      </c>
      <c r="F7" s="69">
        <v>1142</v>
      </c>
      <c r="G7" s="69">
        <v>1292</v>
      </c>
      <c r="H7" s="69">
        <v>1316</v>
      </c>
      <c r="I7" s="69">
        <v>1325</v>
      </c>
      <c r="J7" s="69">
        <v>1347</v>
      </c>
      <c r="K7" s="69">
        <v>1879</v>
      </c>
      <c r="L7" s="69">
        <v>2420</v>
      </c>
      <c r="M7" s="69">
        <v>2368</v>
      </c>
      <c r="N7" s="69">
        <v>2386</v>
      </c>
      <c r="O7" s="69">
        <v>2407</v>
      </c>
      <c r="P7" s="69">
        <v>2430</v>
      </c>
      <c r="Q7" s="69">
        <v>2458</v>
      </c>
      <c r="R7" s="69">
        <v>2545</v>
      </c>
      <c r="S7" s="69">
        <v>2560</v>
      </c>
      <c r="T7" s="69">
        <v>2587</v>
      </c>
      <c r="U7" s="69">
        <v>2761</v>
      </c>
      <c r="V7" s="69">
        <v>2784</v>
      </c>
      <c r="W7" s="69">
        <v>2796</v>
      </c>
      <c r="X7" s="69">
        <v>2808</v>
      </c>
      <c r="Y7" s="69">
        <v>2825</v>
      </c>
      <c r="Z7" s="69">
        <v>2843</v>
      </c>
      <c r="AA7" s="69">
        <v>2856</v>
      </c>
      <c r="AB7" s="69">
        <v>2871</v>
      </c>
      <c r="AC7" s="69">
        <v>2882</v>
      </c>
      <c r="AD7" s="69">
        <v>2891</v>
      </c>
      <c r="AE7" s="69">
        <v>2900</v>
      </c>
      <c r="AF7" s="69">
        <v>2904</v>
      </c>
      <c r="AG7" s="69">
        <v>2907</v>
      </c>
      <c r="AH7" s="69">
        <v>2906</v>
      </c>
      <c r="AI7" s="69">
        <v>2895</v>
      </c>
      <c r="AJ7" s="69">
        <v>2885</v>
      </c>
      <c r="AK7" s="69">
        <v>2872</v>
      </c>
      <c r="AL7" s="69">
        <v>2856</v>
      </c>
      <c r="AM7" s="69">
        <v>2855</v>
      </c>
      <c r="AN7" s="69">
        <v>2854</v>
      </c>
      <c r="AO7" s="69">
        <v>2853</v>
      </c>
      <c r="AP7" s="69">
        <v>2851</v>
      </c>
      <c r="AQ7" s="69">
        <v>2850</v>
      </c>
      <c r="AR7" s="69">
        <v>2850</v>
      </c>
      <c r="AS7" s="69">
        <v>2850</v>
      </c>
      <c r="AT7" s="69">
        <v>2847</v>
      </c>
      <c r="AU7" s="112">
        <v>2834</v>
      </c>
      <c r="AV7" s="112">
        <v>2817</v>
      </c>
      <c r="AW7" s="112">
        <v>2765</v>
      </c>
      <c r="AX7" s="112">
        <v>2725</v>
      </c>
      <c r="AY7" s="112">
        <v>2704</v>
      </c>
      <c r="AZ7" s="112">
        <v>2682</v>
      </c>
      <c r="BA7" s="112">
        <v>2638</v>
      </c>
      <c r="BB7" s="112">
        <v>2587</v>
      </c>
      <c r="BC7" s="112">
        <v>2568</v>
      </c>
      <c r="BD7" s="112">
        <v>2576</v>
      </c>
      <c r="BE7" s="112">
        <v>2566</v>
      </c>
      <c r="BF7" s="112">
        <v>2545</v>
      </c>
      <c r="BG7" s="112">
        <v>2534</v>
      </c>
      <c r="BH7" s="112">
        <v>2529</v>
      </c>
      <c r="BI7" s="112">
        <v>2529</v>
      </c>
      <c r="BJ7" s="112">
        <v>2527</v>
      </c>
      <c r="BK7" s="112">
        <v>2518</v>
      </c>
      <c r="BL7" s="112">
        <v>2517</v>
      </c>
      <c r="BM7" s="112">
        <v>2525</v>
      </c>
      <c r="BN7" s="12">
        <f t="shared" ref="BN7:BQ7" si="100">AVERAGE(BN2,BN5)</f>
        <v>2532.2057030078759</v>
      </c>
      <c r="BO7" s="12">
        <f t="shared" si="100"/>
        <v>2539.0854973733085</v>
      </c>
      <c r="BP7" s="12">
        <f t="shared" si="100"/>
        <v>2546.9108629635766</v>
      </c>
      <c r="BQ7" s="12">
        <f t="shared" si="100"/>
        <v>2555.3899324956028</v>
      </c>
      <c r="BR7" s="12">
        <f>AVERAGE(BR2,BR5)</f>
        <v>2561.8314452140648</v>
      </c>
      <c r="BS7" s="12">
        <f t="shared" ref="BS7:BU7" si="101">AVERAGE(BS2,BS5)</f>
        <v>2566.5358237146065</v>
      </c>
      <c r="BT7" s="12">
        <f t="shared" si="101"/>
        <v>2572.2024293470636</v>
      </c>
      <c r="BU7" s="12">
        <f t="shared" si="101"/>
        <v>2578.5442744924017</v>
      </c>
      <c r="BV7" s="12">
        <f t="shared" ref="BV7:CC7" si="102">AVERAGE(BV2,BV5)</f>
        <v>2583.917911225737</v>
      </c>
      <c r="BW7" s="12">
        <f t="shared" si="102"/>
        <v>2588.5984556220569</v>
      </c>
      <c r="BX7" s="12">
        <f t="shared" si="102"/>
        <v>2594.2173014172085</v>
      </c>
      <c r="BY7" s="12">
        <f t="shared" si="102"/>
        <v>2600.494190526214</v>
      </c>
      <c r="BZ7" s="12">
        <f t="shared" si="102"/>
        <v>2605.8097406839279</v>
      </c>
      <c r="CA7" s="12">
        <f t="shared" si="102"/>
        <v>2610.4305657929608</v>
      </c>
      <c r="CB7" s="12">
        <f t="shared" si="102"/>
        <v>2615.9621853741719</v>
      </c>
      <c r="CC7" s="12">
        <f t="shared" si="102"/>
        <v>2622.1322191629133</v>
      </c>
      <c r="CD7" s="12">
        <f t="shared" ref="CD7:CG7" si="103">AVERAGE(CD2,CD5)</f>
        <v>2627.3527539664983</v>
      </c>
      <c r="CE7" s="12">
        <f t="shared" si="103"/>
        <v>2631.8809091544454</v>
      </c>
      <c r="CF7" s="12">
        <f t="shared" si="103"/>
        <v>2637.2890856454346</v>
      </c>
      <c r="CG7" s="12">
        <f t="shared" si="103"/>
        <v>2643.3138292604708</v>
      </c>
      <c r="CH7" s="12">
        <f t="shared" ref="CH7:CK7" si="104">AVERAGE(CH2,CH5)</f>
        <v>2648.6665645534013</v>
      </c>
      <c r="CI7" s="12">
        <f t="shared" si="104"/>
        <v>2654.1073184629513</v>
      </c>
      <c r="CJ7" s="12">
        <f t="shared" si="104"/>
        <v>2660.8946998198808</v>
      </c>
      <c r="CK7" s="12">
        <f t="shared" si="104"/>
        <v>2668.2490755103086</v>
      </c>
      <c r="CL7" s="12"/>
      <c r="CM7" s="119">
        <v>1107</v>
      </c>
      <c r="CN7" s="411">
        <v>1268.75</v>
      </c>
      <c r="CO7" s="411">
        <v>2003.5</v>
      </c>
      <c r="CP7" s="411">
        <v>2420.25</v>
      </c>
      <c r="CQ7" s="411">
        <v>2613.25</v>
      </c>
      <c r="CR7" s="411">
        <v>2803.25</v>
      </c>
      <c r="CS7" s="411">
        <v>2863</v>
      </c>
      <c r="CT7" s="411">
        <v>2907</v>
      </c>
      <c r="CU7" s="411">
        <v>2872</v>
      </c>
      <c r="CV7" s="411">
        <v>2853</v>
      </c>
      <c r="CW7" s="411">
        <v>2850</v>
      </c>
      <c r="CX7" s="411">
        <v>2765</v>
      </c>
      <c r="CY7" s="411">
        <v>2638</v>
      </c>
      <c r="CZ7" s="411">
        <v>2566</v>
      </c>
      <c r="DA7" s="411">
        <v>2529</v>
      </c>
      <c r="DB7" s="411">
        <v>2521</v>
      </c>
      <c r="DC7" s="94">
        <f>AVERAGE(BN7:BQ7)</f>
        <v>2543.3979989600912</v>
      </c>
      <c r="DD7" s="94">
        <f>AVERAGE(BR7:BU7)</f>
        <v>2569.7784931920341</v>
      </c>
      <c r="DE7" s="94">
        <f>AVERAGE(BV7:BY7)</f>
        <v>2591.8069646978042</v>
      </c>
      <c r="DF7" s="94">
        <f>AVERAGE(BZ7:CC7)</f>
        <v>2613.5836777534932</v>
      </c>
      <c r="DG7" s="94">
        <f>AVERAGE(CD7:CG7)</f>
        <v>2634.9591445067122</v>
      </c>
      <c r="DH7" s="94">
        <f>AVERAGE(CH7:CK7)</f>
        <v>2657.9794145866354</v>
      </c>
    </row>
    <row r="8" spans="1:112" ht="12" x14ac:dyDescent="0.3">
      <c r="A8" s="1" t="s">
        <v>201</v>
      </c>
      <c r="B8" s="19" t="s">
        <v>65</v>
      </c>
      <c r="C8" s="19" t="s">
        <v>65</v>
      </c>
      <c r="D8" s="19" t="s">
        <v>65</v>
      </c>
      <c r="E8" s="19" t="s">
        <v>65</v>
      </c>
      <c r="F8" s="12">
        <f>F9-F7</f>
        <v>218</v>
      </c>
      <c r="G8" s="12">
        <f t="shared" ref="G8:BM8" si="105">G9-G7</f>
        <v>218</v>
      </c>
      <c r="H8" s="12">
        <f t="shared" si="105"/>
        <v>204</v>
      </c>
      <c r="I8" s="12">
        <f t="shared" si="105"/>
        <v>194</v>
      </c>
      <c r="J8" s="12">
        <f t="shared" si="105"/>
        <v>180</v>
      </c>
      <c r="K8" s="12">
        <f t="shared" si="105"/>
        <v>0</v>
      </c>
      <c r="L8" s="12">
        <f t="shared" si="105"/>
        <v>0</v>
      </c>
      <c r="M8" s="12">
        <f t="shared" si="105"/>
        <v>138</v>
      </c>
      <c r="N8" s="12">
        <f t="shared" si="105"/>
        <v>113</v>
      </c>
      <c r="O8" s="12">
        <f t="shared" si="105"/>
        <v>95</v>
      </c>
      <c r="P8" s="12">
        <f t="shared" si="105"/>
        <v>98</v>
      </c>
      <c r="Q8" s="12">
        <f t="shared" si="105"/>
        <v>100</v>
      </c>
      <c r="R8" s="12">
        <f t="shared" si="105"/>
        <v>64</v>
      </c>
      <c r="S8" s="12">
        <f t="shared" si="105"/>
        <v>55</v>
      </c>
      <c r="T8" s="12">
        <f t="shared" si="105"/>
        <v>57</v>
      </c>
      <c r="U8" s="12">
        <f t="shared" si="105"/>
        <v>55</v>
      </c>
      <c r="V8" s="12">
        <f t="shared" si="105"/>
        <v>52</v>
      </c>
      <c r="W8" s="12">
        <f t="shared" si="105"/>
        <v>54</v>
      </c>
      <c r="X8" s="12">
        <f t="shared" si="105"/>
        <v>55</v>
      </c>
      <c r="Y8" s="12">
        <f t="shared" si="105"/>
        <v>53</v>
      </c>
      <c r="Z8" s="12">
        <f t="shared" si="105"/>
        <v>62</v>
      </c>
      <c r="AA8" s="12">
        <f t="shared" si="105"/>
        <v>65</v>
      </c>
      <c r="AB8" s="12">
        <f t="shared" si="105"/>
        <v>60</v>
      </c>
      <c r="AC8" s="12">
        <f t="shared" si="105"/>
        <v>56</v>
      </c>
      <c r="AD8" s="12">
        <f t="shared" si="105"/>
        <v>53</v>
      </c>
      <c r="AE8" s="12">
        <f t="shared" si="105"/>
        <v>51</v>
      </c>
      <c r="AF8" s="12">
        <f t="shared" si="105"/>
        <v>52</v>
      </c>
      <c r="AG8" s="12">
        <f t="shared" si="105"/>
        <v>47</v>
      </c>
      <c r="AH8" s="12">
        <f t="shared" si="105"/>
        <v>39</v>
      </c>
      <c r="AI8" s="12">
        <f t="shared" si="105"/>
        <v>35</v>
      </c>
      <c r="AJ8" s="12">
        <f t="shared" si="105"/>
        <v>28</v>
      </c>
      <c r="AK8" s="12">
        <f t="shared" si="105"/>
        <v>14</v>
      </c>
      <c r="AL8" s="12">
        <f t="shared" si="105"/>
        <v>13</v>
      </c>
      <c r="AM8" s="12">
        <f t="shared" si="105"/>
        <v>20</v>
      </c>
      <c r="AN8" s="12">
        <f t="shared" si="105"/>
        <v>20</v>
      </c>
      <c r="AO8" s="12">
        <f t="shared" si="105"/>
        <v>18</v>
      </c>
      <c r="AP8" s="12">
        <f t="shared" si="105"/>
        <v>17</v>
      </c>
      <c r="AQ8" s="12">
        <f t="shared" si="105"/>
        <v>29</v>
      </c>
      <c r="AR8" s="12">
        <f t="shared" si="105"/>
        <v>41</v>
      </c>
      <c r="AS8" s="12">
        <f t="shared" si="105"/>
        <v>40</v>
      </c>
      <c r="AT8" s="12">
        <f t="shared" si="105"/>
        <v>35</v>
      </c>
      <c r="AU8" s="12">
        <f t="shared" si="105"/>
        <v>43</v>
      </c>
      <c r="AV8" s="12">
        <f t="shared" si="105"/>
        <v>42</v>
      </c>
      <c r="AW8" s="12">
        <f t="shared" si="105"/>
        <v>34</v>
      </c>
      <c r="AX8" s="12">
        <f t="shared" si="105"/>
        <v>17</v>
      </c>
      <c r="AY8" s="12">
        <f t="shared" si="105"/>
        <v>9</v>
      </c>
      <c r="AZ8" s="12">
        <f t="shared" si="105"/>
        <v>5</v>
      </c>
      <c r="BA8" s="12">
        <f t="shared" si="105"/>
        <v>2</v>
      </c>
      <c r="BB8" s="12">
        <f t="shared" si="105"/>
        <v>9</v>
      </c>
      <c r="BC8" s="12">
        <f t="shared" si="105"/>
        <v>44</v>
      </c>
      <c r="BD8" s="12">
        <f t="shared" si="105"/>
        <v>65</v>
      </c>
      <c r="BE8" s="12">
        <f t="shared" si="105"/>
        <v>64</v>
      </c>
      <c r="BF8" s="12">
        <f t="shared" si="105"/>
        <v>80</v>
      </c>
      <c r="BG8" s="12">
        <f t="shared" si="105"/>
        <v>76</v>
      </c>
      <c r="BH8" s="12">
        <f t="shared" si="105"/>
        <v>71</v>
      </c>
      <c r="BI8" s="12">
        <f t="shared" si="105"/>
        <v>70</v>
      </c>
      <c r="BJ8" s="12">
        <f t="shared" si="105"/>
        <v>63</v>
      </c>
      <c r="BK8" s="12">
        <f t="shared" si="105"/>
        <v>52</v>
      </c>
      <c r="BL8" s="12">
        <f t="shared" si="105"/>
        <v>55</v>
      </c>
      <c r="BM8" s="12">
        <f t="shared" si="105"/>
        <v>40</v>
      </c>
      <c r="BN8" s="73">
        <f t="shared" ref="BN8:BQ8" si="106">BM8</f>
        <v>40</v>
      </c>
      <c r="BO8" s="73">
        <f t="shared" si="106"/>
        <v>40</v>
      </c>
      <c r="BP8" s="73">
        <f t="shared" si="106"/>
        <v>40</v>
      </c>
      <c r="BQ8" s="73">
        <f t="shared" si="106"/>
        <v>40</v>
      </c>
      <c r="BR8" s="73">
        <f>BQ8</f>
        <v>40</v>
      </c>
      <c r="BS8" s="73">
        <f t="shared" ref="BS8" si="107">BR8</f>
        <v>40</v>
      </c>
      <c r="BT8" s="73">
        <f t="shared" ref="BT8" si="108">BS8</f>
        <v>40</v>
      </c>
      <c r="BU8" s="73">
        <f t="shared" ref="BU8" si="109">BT8</f>
        <v>40</v>
      </c>
      <c r="BV8" s="73">
        <f t="shared" ref="BV8" si="110">BU8</f>
        <v>40</v>
      </c>
      <c r="BW8" s="73">
        <f t="shared" ref="BW8" si="111">BV8</f>
        <v>40</v>
      </c>
      <c r="BX8" s="73">
        <f t="shared" ref="BX8" si="112">BW8</f>
        <v>40</v>
      </c>
      <c r="BY8" s="73">
        <f t="shared" ref="BY8" si="113">BX8</f>
        <v>40</v>
      </c>
      <c r="BZ8" s="73">
        <f t="shared" ref="BZ8" si="114">BY8</f>
        <v>40</v>
      </c>
      <c r="CA8" s="73">
        <f t="shared" ref="CA8" si="115">BZ8</f>
        <v>40</v>
      </c>
      <c r="CB8" s="73">
        <f t="shared" ref="CB8" si="116">CA8</f>
        <v>40</v>
      </c>
      <c r="CC8" s="73">
        <f t="shared" ref="CC8" si="117">CB8</f>
        <v>40</v>
      </c>
      <c r="CD8" s="73">
        <f t="shared" ref="CD8" si="118">CC8</f>
        <v>40</v>
      </c>
      <c r="CE8" s="73">
        <f t="shared" ref="CE8" si="119">CD8</f>
        <v>40</v>
      </c>
      <c r="CF8" s="73">
        <f t="shared" ref="CF8" si="120">CE8</f>
        <v>40</v>
      </c>
      <c r="CG8" s="73">
        <f t="shared" ref="CG8" si="121">CF8</f>
        <v>40</v>
      </c>
      <c r="CH8" s="73">
        <f t="shared" ref="CH8" si="122">CG8</f>
        <v>40</v>
      </c>
      <c r="CI8" s="73">
        <f t="shared" ref="CI8" si="123">CH8</f>
        <v>40</v>
      </c>
      <c r="CJ8" s="73">
        <f t="shared" ref="CJ8" si="124">CI8</f>
        <v>40</v>
      </c>
      <c r="CK8" s="73">
        <f t="shared" ref="CK8" si="125">CJ8</f>
        <v>40</v>
      </c>
      <c r="CL8" s="73"/>
      <c r="CM8" s="120">
        <f>CM9-CM7</f>
        <v>307</v>
      </c>
      <c r="CN8" s="120">
        <f t="shared" ref="CN8:DC8" si="126">CN9-CN7</f>
        <v>208.5</v>
      </c>
      <c r="CO8" s="120">
        <f t="shared" si="126"/>
        <v>79.5</v>
      </c>
      <c r="CP8" s="120">
        <f t="shared" si="126"/>
        <v>101.5</v>
      </c>
      <c r="CQ8" s="120">
        <f t="shared" si="126"/>
        <v>57.75</v>
      </c>
      <c r="CR8" s="120">
        <f t="shared" si="126"/>
        <v>53.5</v>
      </c>
      <c r="CS8" s="120">
        <f t="shared" si="126"/>
        <v>60.75</v>
      </c>
      <c r="CT8" s="120">
        <f t="shared" si="126"/>
        <v>47</v>
      </c>
      <c r="CU8" s="120">
        <f t="shared" si="126"/>
        <v>14</v>
      </c>
      <c r="CV8" s="120">
        <f t="shared" si="126"/>
        <v>18</v>
      </c>
      <c r="CW8" s="120">
        <f t="shared" si="126"/>
        <v>40</v>
      </c>
      <c r="CX8" s="120">
        <f t="shared" si="126"/>
        <v>34</v>
      </c>
      <c r="CY8" s="120">
        <f t="shared" si="126"/>
        <v>2</v>
      </c>
      <c r="CZ8" s="120">
        <f t="shared" si="126"/>
        <v>64</v>
      </c>
      <c r="DA8" s="120">
        <f t="shared" si="126"/>
        <v>70</v>
      </c>
      <c r="DB8" s="120">
        <f t="shared" si="126"/>
        <v>53</v>
      </c>
      <c r="DC8" s="120">
        <f t="shared" si="126"/>
        <v>40</v>
      </c>
      <c r="DD8" s="120">
        <f>DD9-DD7</f>
        <v>40</v>
      </c>
      <c r="DE8" s="120">
        <f>DE9-DE7</f>
        <v>40</v>
      </c>
      <c r="DF8" s="120">
        <f>DF9-DF7</f>
        <v>40</v>
      </c>
      <c r="DG8" s="120">
        <f>DG9-DG7</f>
        <v>40</v>
      </c>
      <c r="DH8" s="120">
        <f>DH9-DH7</f>
        <v>40</v>
      </c>
    </row>
    <row r="9" spans="1:112" ht="12" x14ac:dyDescent="0.3">
      <c r="A9" s="1" t="s">
        <v>202</v>
      </c>
      <c r="B9" s="19" t="s">
        <v>65</v>
      </c>
      <c r="C9" s="19" t="s">
        <v>65</v>
      </c>
      <c r="D9" s="19" t="s">
        <v>65</v>
      </c>
      <c r="E9" s="19" t="s">
        <v>65</v>
      </c>
      <c r="F9" s="69">
        <v>1360</v>
      </c>
      <c r="G9" s="69">
        <v>1510</v>
      </c>
      <c r="H9" s="69">
        <v>1520</v>
      </c>
      <c r="I9" s="69">
        <v>1519</v>
      </c>
      <c r="J9" s="69">
        <v>1527</v>
      </c>
      <c r="K9" s="69">
        <v>1879</v>
      </c>
      <c r="L9" s="69">
        <v>2420</v>
      </c>
      <c r="M9" s="69">
        <v>2506</v>
      </c>
      <c r="N9" s="69">
        <v>2499</v>
      </c>
      <c r="O9" s="69">
        <v>2502</v>
      </c>
      <c r="P9" s="69">
        <v>2528</v>
      </c>
      <c r="Q9" s="69">
        <v>2558</v>
      </c>
      <c r="R9" s="69">
        <v>2609</v>
      </c>
      <c r="S9" s="69">
        <v>2615</v>
      </c>
      <c r="T9" s="69">
        <v>2644</v>
      </c>
      <c r="U9" s="69">
        <v>2816</v>
      </c>
      <c r="V9" s="69">
        <v>2836</v>
      </c>
      <c r="W9" s="69">
        <v>2850</v>
      </c>
      <c r="X9" s="69">
        <v>2863</v>
      </c>
      <c r="Y9" s="69">
        <v>2878</v>
      </c>
      <c r="Z9" s="69">
        <v>2905</v>
      </c>
      <c r="AA9" s="69">
        <v>2921</v>
      </c>
      <c r="AB9" s="69">
        <v>2931</v>
      </c>
      <c r="AC9" s="69">
        <v>2938</v>
      </c>
      <c r="AD9" s="69">
        <v>2944</v>
      </c>
      <c r="AE9" s="69">
        <v>2951</v>
      </c>
      <c r="AF9" s="69">
        <v>2956</v>
      </c>
      <c r="AG9" s="69">
        <v>2954</v>
      </c>
      <c r="AH9" s="69">
        <v>2945</v>
      </c>
      <c r="AI9" s="69">
        <v>2930</v>
      </c>
      <c r="AJ9" s="69">
        <v>2913</v>
      </c>
      <c r="AK9" s="69">
        <v>2886</v>
      </c>
      <c r="AL9" s="69">
        <v>2869</v>
      </c>
      <c r="AM9" s="69">
        <v>2875</v>
      </c>
      <c r="AN9" s="69">
        <v>2874</v>
      </c>
      <c r="AO9" s="69">
        <v>2871</v>
      </c>
      <c r="AP9" s="69">
        <v>2868</v>
      </c>
      <c r="AQ9" s="69">
        <v>2879</v>
      </c>
      <c r="AR9" s="69">
        <v>2891</v>
      </c>
      <c r="AS9" s="69">
        <v>2890</v>
      </c>
      <c r="AT9" s="69">
        <v>2882</v>
      </c>
      <c r="AU9" s="112">
        <v>2877</v>
      </c>
      <c r="AV9" s="112">
        <v>2859</v>
      </c>
      <c r="AW9" s="112">
        <v>2799</v>
      </c>
      <c r="AX9" s="112">
        <v>2742</v>
      </c>
      <c r="AY9" s="112">
        <v>2713</v>
      </c>
      <c r="AZ9" s="112">
        <v>2687</v>
      </c>
      <c r="BA9" s="112">
        <v>2640</v>
      </c>
      <c r="BB9" s="112">
        <v>2596</v>
      </c>
      <c r="BC9" s="112">
        <v>2612</v>
      </c>
      <c r="BD9" s="112">
        <v>2641</v>
      </c>
      <c r="BE9" s="112">
        <v>2630</v>
      </c>
      <c r="BF9" s="112">
        <v>2625</v>
      </c>
      <c r="BG9" s="112">
        <v>2610</v>
      </c>
      <c r="BH9" s="112">
        <v>2600</v>
      </c>
      <c r="BI9" s="112">
        <v>2599</v>
      </c>
      <c r="BJ9" s="112">
        <v>2590</v>
      </c>
      <c r="BK9" s="112">
        <v>2570</v>
      </c>
      <c r="BL9" s="112">
        <v>2572</v>
      </c>
      <c r="BM9" s="112">
        <v>2565</v>
      </c>
      <c r="BN9" s="12">
        <f t="shared" ref="BN9:BQ9" si="127">SUM(BN7:BN8)</f>
        <v>2572.2057030078759</v>
      </c>
      <c r="BO9" s="12">
        <f t="shared" si="127"/>
        <v>2579.0854973733085</v>
      </c>
      <c r="BP9" s="12">
        <f t="shared" si="127"/>
        <v>2586.9108629635766</v>
      </c>
      <c r="BQ9" s="12">
        <f t="shared" si="127"/>
        <v>2595.3899324956028</v>
      </c>
      <c r="BR9" s="12">
        <f>SUM(BR7:BR8)</f>
        <v>2601.8314452140648</v>
      </c>
      <c r="BS9" s="12">
        <f t="shared" ref="BS9:BU9" si="128">SUM(BS7:BS8)</f>
        <v>2606.5358237146065</v>
      </c>
      <c r="BT9" s="12">
        <f t="shared" si="128"/>
        <v>2612.2024293470636</v>
      </c>
      <c r="BU9" s="12">
        <f t="shared" si="128"/>
        <v>2618.5442744924017</v>
      </c>
      <c r="BV9" s="12">
        <f t="shared" ref="BV9:CC9" si="129">SUM(BV7:BV8)</f>
        <v>2623.917911225737</v>
      </c>
      <c r="BW9" s="12">
        <f t="shared" si="129"/>
        <v>2628.5984556220569</v>
      </c>
      <c r="BX9" s="12">
        <f t="shared" si="129"/>
        <v>2634.2173014172085</v>
      </c>
      <c r="BY9" s="12">
        <f t="shared" si="129"/>
        <v>2640.494190526214</v>
      </c>
      <c r="BZ9" s="12">
        <f t="shared" si="129"/>
        <v>2645.8097406839279</v>
      </c>
      <c r="CA9" s="12">
        <f t="shared" si="129"/>
        <v>2650.4305657929608</v>
      </c>
      <c r="CB9" s="12">
        <f t="shared" si="129"/>
        <v>2655.9621853741719</v>
      </c>
      <c r="CC9" s="12">
        <f t="shared" si="129"/>
        <v>2662.1322191629133</v>
      </c>
      <c r="CD9" s="12">
        <f t="shared" ref="CD9:CG9" si="130">SUM(CD7:CD8)</f>
        <v>2667.3527539664983</v>
      </c>
      <c r="CE9" s="12">
        <f t="shared" si="130"/>
        <v>2671.8809091544454</v>
      </c>
      <c r="CF9" s="12">
        <f t="shared" si="130"/>
        <v>2677.2890856454346</v>
      </c>
      <c r="CG9" s="12">
        <f t="shared" si="130"/>
        <v>2683.3138292604708</v>
      </c>
      <c r="CH9" s="12">
        <f t="shared" ref="CH9:CK9" si="131">SUM(CH7:CH8)</f>
        <v>2688.6665645534013</v>
      </c>
      <c r="CI9" s="12">
        <f t="shared" si="131"/>
        <v>2694.1073184629513</v>
      </c>
      <c r="CJ9" s="12">
        <f t="shared" si="131"/>
        <v>2700.8946998198808</v>
      </c>
      <c r="CK9" s="12">
        <f t="shared" si="131"/>
        <v>2708.2490755103086</v>
      </c>
      <c r="CL9" s="12"/>
      <c r="CM9" s="119">
        <v>1414</v>
      </c>
      <c r="CN9" s="411">
        <v>1477.25</v>
      </c>
      <c r="CO9" s="411">
        <v>2083</v>
      </c>
      <c r="CP9" s="411">
        <v>2521.75</v>
      </c>
      <c r="CQ9" s="411">
        <v>2671</v>
      </c>
      <c r="CR9" s="411">
        <v>2856.75</v>
      </c>
      <c r="CS9" s="411">
        <v>2923.75</v>
      </c>
      <c r="CT9" s="411">
        <v>2954</v>
      </c>
      <c r="CU9" s="411">
        <v>2886</v>
      </c>
      <c r="CV9" s="411">
        <v>2871</v>
      </c>
      <c r="CW9" s="411">
        <v>2890</v>
      </c>
      <c r="CX9" s="411">
        <v>2799</v>
      </c>
      <c r="CY9" s="411">
        <v>2640</v>
      </c>
      <c r="CZ9" s="411">
        <v>2630</v>
      </c>
      <c r="DA9" s="411">
        <v>2599</v>
      </c>
      <c r="DB9" s="411">
        <v>2574</v>
      </c>
      <c r="DC9" s="94">
        <f>AVERAGE(BN9:BQ9)</f>
        <v>2583.3979989600912</v>
      </c>
      <c r="DD9" s="94">
        <f>AVERAGE(BR9:BU9)</f>
        <v>2609.7784931920341</v>
      </c>
      <c r="DE9" s="94">
        <f>AVERAGE(BV9:BY9)</f>
        <v>2631.8069646978042</v>
      </c>
      <c r="DF9" s="94">
        <f>AVERAGE(BZ9:CC9)</f>
        <v>2653.5836777534932</v>
      </c>
      <c r="DG9" s="94">
        <f>AVERAGE(CD9:CG9)</f>
        <v>2674.9591445067122</v>
      </c>
      <c r="DH9" s="94">
        <f>AVERAGE(CH9:CK9)</f>
        <v>2697.9794145866354</v>
      </c>
    </row>
    <row r="10" spans="1:112" hidden="1" outlineLevel="1" x14ac:dyDescent="0.25">
      <c r="A10" s="213" t="s">
        <v>339</v>
      </c>
      <c r="B10" s="302"/>
      <c r="C10" s="302"/>
      <c r="D10" s="302"/>
      <c r="E10" s="302"/>
      <c r="F10" s="302"/>
      <c r="G10" s="302"/>
      <c r="H10" s="302"/>
      <c r="I10" s="302"/>
      <c r="J10" s="302"/>
      <c r="K10" s="302"/>
      <c r="L10" s="302"/>
      <c r="M10" s="302"/>
      <c r="N10" s="302"/>
      <c r="O10" s="302"/>
      <c r="P10" s="302"/>
      <c r="Q10" s="302"/>
      <c r="R10" s="302"/>
      <c r="S10" s="302"/>
      <c r="T10" s="302"/>
      <c r="U10" s="302"/>
      <c r="V10" s="302"/>
      <c r="W10" s="302"/>
      <c r="X10" s="302"/>
      <c r="Y10" s="302"/>
      <c r="Z10" s="302"/>
      <c r="AA10" s="302"/>
      <c r="AB10" s="302"/>
      <c r="AC10" s="302"/>
      <c r="AD10" s="302"/>
      <c r="AE10" s="302"/>
      <c r="AF10" s="302"/>
      <c r="AG10" s="302"/>
      <c r="AH10" s="302"/>
      <c r="AI10" s="302"/>
      <c r="AJ10" s="302"/>
      <c r="AK10" s="302"/>
      <c r="AL10" s="302"/>
      <c r="AM10" s="302"/>
      <c r="AN10" s="302"/>
      <c r="AO10" s="302"/>
      <c r="AP10" s="302"/>
      <c r="AQ10" s="302"/>
      <c r="AR10" s="302"/>
      <c r="AS10" s="302"/>
      <c r="AT10" s="112">
        <v>0</v>
      </c>
      <c r="AU10" s="112">
        <v>0</v>
      </c>
      <c r="AV10" s="112">
        <v>0</v>
      </c>
      <c r="AW10" s="73">
        <f>AV10</f>
        <v>0</v>
      </c>
      <c r="AX10" s="112">
        <v>48</v>
      </c>
      <c r="AY10" s="112">
        <v>118</v>
      </c>
      <c r="AZ10" s="112">
        <v>119</v>
      </c>
      <c r="BA10" s="215">
        <v>119</v>
      </c>
      <c r="BB10" s="112">
        <v>86</v>
      </c>
      <c r="BC10" s="112">
        <v>20</v>
      </c>
      <c r="BD10" s="112">
        <v>5</v>
      </c>
      <c r="BE10" s="73">
        <v>5</v>
      </c>
      <c r="BF10" s="112">
        <v>5</v>
      </c>
      <c r="BG10" s="112">
        <v>33</v>
      </c>
      <c r="BH10" s="112">
        <v>5</v>
      </c>
      <c r="BI10" s="73">
        <v>5</v>
      </c>
      <c r="BJ10" s="112">
        <v>1</v>
      </c>
      <c r="BK10" s="112">
        <v>1</v>
      </c>
      <c r="BL10" s="112">
        <v>1</v>
      </c>
      <c r="BM10" s="73">
        <f>BL10</f>
        <v>1</v>
      </c>
      <c r="BN10" s="73">
        <f t="shared" ref="BN10" si="132">BM10</f>
        <v>1</v>
      </c>
      <c r="BO10" s="73">
        <f t="shared" ref="BO10" si="133">BN10</f>
        <v>1</v>
      </c>
      <c r="BP10" s="73">
        <f t="shared" ref="BP10" si="134">BO10</f>
        <v>1</v>
      </c>
      <c r="BQ10" s="73">
        <f t="shared" ref="BQ10" si="135">BP10</f>
        <v>1</v>
      </c>
      <c r="BR10" s="73">
        <f t="shared" ref="BR10" si="136">BQ10</f>
        <v>1</v>
      </c>
      <c r="BS10" s="73">
        <f t="shared" ref="BS10" si="137">BR10</f>
        <v>1</v>
      </c>
      <c r="BT10" s="73">
        <f t="shared" ref="BT10" si="138">BS10</f>
        <v>1</v>
      </c>
      <c r="BU10" s="73">
        <f t="shared" ref="BU10" si="139">BT10</f>
        <v>1</v>
      </c>
      <c r="BV10" s="73">
        <f t="shared" ref="BV10" si="140">BU10</f>
        <v>1</v>
      </c>
      <c r="BW10" s="73">
        <f t="shared" ref="BW10" si="141">BV10</f>
        <v>1</v>
      </c>
      <c r="BX10" s="73">
        <f t="shared" ref="BX10" si="142">BW10</f>
        <v>1</v>
      </c>
      <c r="BY10" s="73">
        <f t="shared" ref="BY10" si="143">BX10</f>
        <v>1</v>
      </c>
      <c r="BZ10" s="73">
        <f t="shared" ref="BZ10" si="144">BY10</f>
        <v>1</v>
      </c>
      <c r="CA10" s="73">
        <f t="shared" ref="CA10" si="145">BZ10</f>
        <v>1</v>
      </c>
      <c r="CB10" s="73">
        <f t="shared" ref="CB10" si="146">CA10</f>
        <v>1</v>
      </c>
      <c r="CC10" s="73">
        <f t="shared" ref="CC10" si="147">CB10</f>
        <v>1</v>
      </c>
      <c r="CD10" s="73">
        <f t="shared" ref="CD10" si="148">CC10</f>
        <v>1</v>
      </c>
      <c r="CE10" s="73">
        <f t="shared" ref="CE10" si="149">CD10</f>
        <v>1</v>
      </c>
      <c r="CF10" s="73">
        <f t="shared" ref="CF10" si="150">CE10</f>
        <v>1</v>
      </c>
      <c r="CG10" s="73">
        <f t="shared" ref="CG10" si="151">CF10</f>
        <v>1</v>
      </c>
      <c r="CH10" s="73">
        <f t="shared" ref="CH10" si="152">CG10</f>
        <v>1</v>
      </c>
      <c r="CI10" s="73">
        <f t="shared" ref="CI10" si="153">CH10</f>
        <v>1</v>
      </c>
      <c r="CJ10" s="73">
        <f t="shared" ref="CJ10" si="154">CI10</f>
        <v>1</v>
      </c>
      <c r="CK10" s="73">
        <f t="shared" ref="CK10" si="155">CJ10</f>
        <v>1</v>
      </c>
      <c r="CL10" s="12"/>
      <c r="CM10" s="214"/>
      <c r="CN10" s="214"/>
      <c r="CO10" s="214"/>
      <c r="CP10" s="214"/>
      <c r="CQ10" s="214"/>
      <c r="CR10" s="214"/>
      <c r="CS10" s="214"/>
      <c r="CT10" s="214"/>
      <c r="CU10" s="214"/>
      <c r="CV10" s="214"/>
      <c r="CW10" s="214"/>
      <c r="CX10" s="214"/>
      <c r="CY10" s="412">
        <v>95</v>
      </c>
      <c r="CZ10" s="412">
        <v>16</v>
      </c>
      <c r="DA10" s="412">
        <v>0</v>
      </c>
      <c r="DB10" s="423">
        <v>1</v>
      </c>
      <c r="DC10" s="120">
        <f t="shared" ref="DC10" si="156">DC11-DC9</f>
        <v>1</v>
      </c>
      <c r="DD10" s="120">
        <f>DD11-DD9</f>
        <v>1</v>
      </c>
      <c r="DE10" s="120">
        <f>DE11-DE9</f>
        <v>1</v>
      </c>
      <c r="DF10" s="120">
        <f>DF11-DF9</f>
        <v>1</v>
      </c>
      <c r="DG10" s="120">
        <f>DG11-DG9</f>
        <v>1</v>
      </c>
      <c r="DH10" s="120">
        <f>DH11-DH9</f>
        <v>1</v>
      </c>
    </row>
    <row r="11" spans="1:112" hidden="1" outlineLevel="1" x14ac:dyDescent="0.25">
      <c r="A11" s="213" t="s">
        <v>340</v>
      </c>
      <c r="B11" s="302"/>
      <c r="C11" s="302"/>
      <c r="D11" s="302"/>
      <c r="E11" s="302"/>
      <c r="F11" s="302"/>
      <c r="G11" s="302"/>
      <c r="H11" s="302"/>
      <c r="I11" s="302"/>
      <c r="J11" s="302"/>
      <c r="K11" s="302"/>
      <c r="L11" s="302"/>
      <c r="M11" s="302"/>
      <c r="N11" s="302"/>
      <c r="O11" s="302"/>
      <c r="P11" s="302"/>
      <c r="Q11" s="302"/>
      <c r="R11" s="302"/>
      <c r="S11" s="302"/>
      <c r="T11" s="302"/>
      <c r="U11" s="302"/>
      <c r="V11" s="302"/>
      <c r="W11" s="302"/>
      <c r="X11" s="302"/>
      <c r="Y11" s="302"/>
      <c r="Z11" s="302"/>
      <c r="AA11" s="302"/>
      <c r="AB11" s="302"/>
      <c r="AC11" s="302"/>
      <c r="AD11" s="302"/>
      <c r="AE11" s="302"/>
      <c r="AF11" s="302"/>
      <c r="AG11" s="302"/>
      <c r="AH11" s="302"/>
      <c r="AI11" s="302"/>
      <c r="AJ11" s="302"/>
      <c r="AK11" s="302"/>
      <c r="AL11" s="302"/>
      <c r="AM11" s="302"/>
      <c r="AN11" s="302"/>
      <c r="AO11" s="302"/>
      <c r="AP11" s="302"/>
      <c r="AQ11" s="302"/>
      <c r="AR11" s="302"/>
      <c r="AS11" s="302"/>
      <c r="AT11" s="12">
        <f t="shared" ref="AT11:AU11" si="157">SUM(AT9,AT10)</f>
        <v>2882</v>
      </c>
      <c r="AU11" s="12">
        <f t="shared" si="157"/>
        <v>2877</v>
      </c>
      <c r="AV11" s="12">
        <f>SUM(AV9,AV10)</f>
        <v>2859</v>
      </c>
      <c r="AW11" s="12">
        <f t="shared" ref="AW11:AZ11" si="158">SUM(AW9,AW10)</f>
        <v>2799</v>
      </c>
      <c r="AX11" s="12">
        <f t="shared" si="158"/>
        <v>2790</v>
      </c>
      <c r="AY11" s="12">
        <f t="shared" si="158"/>
        <v>2831</v>
      </c>
      <c r="AZ11" s="12">
        <f t="shared" si="158"/>
        <v>2806</v>
      </c>
      <c r="BA11" s="12">
        <f>SUM(BA9,BA10)</f>
        <v>2759</v>
      </c>
      <c r="BB11" s="12">
        <f t="shared" ref="BB11:BU11" si="159">SUM(BB9,BB10)</f>
        <v>2682</v>
      </c>
      <c r="BC11" s="12">
        <f t="shared" si="159"/>
        <v>2632</v>
      </c>
      <c r="BD11" s="12">
        <f t="shared" si="159"/>
        <v>2646</v>
      </c>
      <c r="BE11" s="12">
        <f t="shared" si="159"/>
        <v>2635</v>
      </c>
      <c r="BF11" s="12">
        <f t="shared" si="159"/>
        <v>2630</v>
      </c>
      <c r="BG11" s="12">
        <f t="shared" si="159"/>
        <v>2643</v>
      </c>
      <c r="BH11" s="12">
        <f t="shared" si="159"/>
        <v>2605</v>
      </c>
      <c r="BI11" s="12">
        <f t="shared" si="159"/>
        <v>2604</v>
      </c>
      <c r="BJ11" s="12">
        <f t="shared" si="159"/>
        <v>2591</v>
      </c>
      <c r="BK11" s="12">
        <f t="shared" si="159"/>
        <v>2571</v>
      </c>
      <c r="BL11" s="12">
        <f t="shared" ref="BL11:BM11" si="160">SUM(BL9,BL10)</f>
        <v>2573</v>
      </c>
      <c r="BM11" s="12">
        <f t="shared" si="160"/>
        <v>2566</v>
      </c>
      <c r="BN11" s="12">
        <f t="shared" si="159"/>
        <v>2573.2057030078759</v>
      </c>
      <c r="BO11" s="12">
        <f t="shared" si="159"/>
        <v>2580.0854973733085</v>
      </c>
      <c r="BP11" s="12">
        <f t="shared" si="159"/>
        <v>2587.9108629635766</v>
      </c>
      <c r="BQ11" s="12">
        <f t="shared" si="159"/>
        <v>2596.3899324956028</v>
      </c>
      <c r="BR11" s="12">
        <f t="shared" si="159"/>
        <v>2602.8314452140648</v>
      </c>
      <c r="BS11" s="12">
        <f t="shared" si="159"/>
        <v>2607.5358237146065</v>
      </c>
      <c r="BT11" s="12">
        <f t="shared" si="159"/>
        <v>2613.2024293470636</v>
      </c>
      <c r="BU11" s="12">
        <f t="shared" si="159"/>
        <v>2619.5442744924017</v>
      </c>
      <c r="BV11" s="12">
        <f t="shared" ref="BV11:CC11" si="161">SUM(BV9,BV10)</f>
        <v>2624.917911225737</v>
      </c>
      <c r="BW11" s="12">
        <f t="shared" si="161"/>
        <v>2629.5984556220569</v>
      </c>
      <c r="BX11" s="12">
        <f t="shared" si="161"/>
        <v>2635.2173014172085</v>
      </c>
      <c r="BY11" s="12">
        <f t="shared" si="161"/>
        <v>2641.494190526214</v>
      </c>
      <c r="BZ11" s="12">
        <f t="shared" si="161"/>
        <v>2646.8097406839279</v>
      </c>
      <c r="CA11" s="12">
        <f t="shared" si="161"/>
        <v>2651.4305657929608</v>
      </c>
      <c r="CB11" s="12">
        <f t="shared" si="161"/>
        <v>2656.9621853741719</v>
      </c>
      <c r="CC11" s="12">
        <f t="shared" si="161"/>
        <v>2663.1322191629133</v>
      </c>
      <c r="CD11" s="12">
        <f t="shared" ref="CD11:CG11" si="162">SUM(CD9,CD10)</f>
        <v>2668.3527539664983</v>
      </c>
      <c r="CE11" s="12">
        <f t="shared" si="162"/>
        <v>2672.8809091544454</v>
      </c>
      <c r="CF11" s="12">
        <f t="shared" si="162"/>
        <v>2678.2890856454346</v>
      </c>
      <c r="CG11" s="12">
        <f t="shared" si="162"/>
        <v>2684.3138292604708</v>
      </c>
      <c r="CH11" s="12">
        <f t="shared" ref="CH11:CK11" si="163">SUM(CH9,CH10)</f>
        <v>2689.6665645534013</v>
      </c>
      <c r="CI11" s="12">
        <f t="shared" si="163"/>
        <v>2695.1073184629513</v>
      </c>
      <c r="CJ11" s="12">
        <f t="shared" si="163"/>
        <v>2701.8946998198808</v>
      </c>
      <c r="CK11" s="12">
        <f t="shared" si="163"/>
        <v>2709.2490755103086</v>
      </c>
      <c r="CL11" s="12"/>
      <c r="CM11" s="214"/>
      <c r="CN11" s="214"/>
      <c r="CO11" s="214"/>
      <c r="CP11" s="214"/>
      <c r="CQ11" s="214"/>
      <c r="CR11" s="214"/>
      <c r="CS11" s="214"/>
      <c r="CT11" s="214"/>
      <c r="CU11" s="214"/>
      <c r="CV11" s="214"/>
      <c r="CW11" s="214"/>
      <c r="CX11" s="214"/>
      <c r="CY11" s="94">
        <f>CY9+CY10</f>
        <v>2735</v>
      </c>
      <c r="CZ11" s="94">
        <f t="shared" ref="CZ11:DA11" si="164">CZ9+CZ10</f>
        <v>2646</v>
      </c>
      <c r="DA11" s="94">
        <f t="shared" si="164"/>
        <v>2599</v>
      </c>
      <c r="DB11" s="94">
        <f>AVERAGE(BJ11:BM11)</f>
        <v>2575.25</v>
      </c>
      <c r="DC11" s="94">
        <f>AVERAGE(BN11:BQ11)</f>
        <v>2584.3979989600912</v>
      </c>
      <c r="DD11" s="94">
        <f>AVERAGE(BR11:BU11)</f>
        <v>2610.7784931920341</v>
      </c>
      <c r="DE11" s="94">
        <f>AVERAGE(BV11:BY11)</f>
        <v>2632.8069646978042</v>
      </c>
      <c r="DF11" s="94">
        <f>AVERAGE(BZ11:CC11)</f>
        <v>2654.5836777534932</v>
      </c>
      <c r="DG11" s="94">
        <f>AVERAGE(CD11:CG11)</f>
        <v>2675.9591445067122</v>
      </c>
      <c r="DH11" s="94">
        <f>AVERAGE(CH11:CK11)</f>
        <v>2698.9794145866354</v>
      </c>
    </row>
    <row r="12" spans="1:112" collapsed="1" x14ac:dyDescent="0.25"/>
    <row r="13" spans="1:112" x14ac:dyDescent="0.25">
      <c r="A13" s="41">
        <v>7.0000000000000007E-2</v>
      </c>
    </row>
    <row r="14" spans="1:112" x14ac:dyDescent="0.25">
      <c r="A14" s="1" t="s">
        <v>203</v>
      </c>
      <c r="B14" s="302"/>
      <c r="C14" s="302"/>
      <c r="D14" s="302"/>
      <c r="E14" s="302"/>
      <c r="F14" s="302"/>
      <c r="G14" s="302"/>
      <c r="H14" s="302"/>
      <c r="I14" s="302"/>
      <c r="J14" s="302"/>
      <c r="K14" s="302"/>
      <c r="L14" s="302"/>
      <c r="M14" s="302"/>
      <c r="N14" s="302"/>
      <c r="O14" s="302"/>
      <c r="P14" s="302"/>
      <c r="Q14" s="302"/>
      <c r="R14" s="302"/>
      <c r="S14" s="302"/>
      <c r="T14" s="302"/>
      <c r="U14" s="302"/>
      <c r="V14" s="302"/>
      <c r="W14" s="302"/>
      <c r="X14" s="302"/>
      <c r="Y14" s="302"/>
      <c r="Z14" s="302"/>
      <c r="AA14" s="302"/>
      <c r="AB14" s="302"/>
      <c r="AC14" s="302"/>
      <c r="AD14" s="302"/>
      <c r="AE14" s="302"/>
      <c r="AF14" s="302"/>
      <c r="AG14" s="302"/>
      <c r="AH14" s="302"/>
      <c r="AI14" s="302"/>
      <c r="AJ14" s="302"/>
      <c r="AK14" s="302"/>
      <c r="AL14" s="302"/>
      <c r="AM14" s="302"/>
      <c r="AN14" s="302"/>
      <c r="AO14" s="302"/>
      <c r="AP14" s="302"/>
      <c r="AQ14" s="302"/>
      <c r="AR14" s="302"/>
      <c r="AS14" s="302"/>
      <c r="AT14" s="74">
        <v>268.9063933770492</v>
      </c>
      <c r="AU14" s="74">
        <v>320.80825396825389</v>
      </c>
      <c r="AV14" s="74">
        <v>360.16562499999992</v>
      </c>
      <c r="AW14" s="74">
        <v>331.9954687500001</v>
      </c>
      <c r="AX14" s="74">
        <v>251.29809523809521</v>
      </c>
      <c r="AY14" s="74">
        <v>193.38285714285709</v>
      </c>
      <c r="AZ14" s="74">
        <v>162.06723076923078</v>
      </c>
      <c r="BA14" s="74">
        <v>117.71062499999995</v>
      </c>
      <c r="BB14" s="74">
        <v>169.51015873015871</v>
      </c>
      <c r="BC14" s="74">
        <v>246.20722222222221</v>
      </c>
      <c r="BD14" s="74">
        <v>301.07656249999997</v>
      </c>
      <c r="BE14" s="74">
        <v>325.25687500000004</v>
      </c>
      <c r="BF14" s="74">
        <v>444.58838709677428</v>
      </c>
      <c r="BG14" s="74">
        <v>486.09428571428583</v>
      </c>
      <c r="BH14" s="74">
        <v>514.54695312499996</v>
      </c>
      <c r="BI14" s="74">
        <v>586.97515625000005</v>
      </c>
      <c r="BJ14" s="74">
        <v>644.1924590163934</v>
      </c>
      <c r="BK14" s="74">
        <v>617.91967741935457</v>
      </c>
      <c r="BL14" s="74">
        <v>744.28328125000007</v>
      </c>
      <c r="BM14" s="74">
        <v>667.76570312499973</v>
      </c>
      <c r="BN14" s="42">
        <f>BM14*(1+$A$13)^(1/4)</f>
        <v>679.15680106710965</v>
      </c>
      <c r="BO14" s="42">
        <f t="shared" ref="BO14:BQ14" si="165">BN14*(1+$A$13)^(1/4)</f>
        <v>690.74221433826312</v>
      </c>
      <c r="BP14" s="42">
        <f t="shared" si="165"/>
        <v>702.52525767135899</v>
      </c>
      <c r="BQ14" s="42">
        <f t="shared" si="165"/>
        <v>714.50930234374982</v>
      </c>
      <c r="BR14" s="42">
        <f>BQ14*(1+$A$13)^(1/4)</f>
        <v>726.69777714180748</v>
      </c>
      <c r="BS14" s="42">
        <f t="shared" ref="BS14" si="166">BR14*(1+$A$13)^(1/4)</f>
        <v>739.09416934194178</v>
      </c>
      <c r="BT14" s="42">
        <f t="shared" ref="BT14" si="167">BS14*(1+$A$13)^(1/4)</f>
        <v>751.70202570835431</v>
      </c>
      <c r="BU14" s="42">
        <f t="shared" ref="BU14" si="168">BT14*(1+$A$13)^(1/4)</f>
        <v>764.52495350781248</v>
      </c>
      <c r="BV14" s="42">
        <f t="shared" ref="BV14" si="169">BU14*(1+$A$13)^(1/4)</f>
        <v>777.56662154173421</v>
      </c>
      <c r="BW14" s="42">
        <f t="shared" ref="BW14" si="170">BV14*(1+$A$13)^(1/4)</f>
        <v>790.83076119587793</v>
      </c>
      <c r="BX14" s="42">
        <f t="shared" ref="BX14" si="171">BW14*(1+$A$13)^(1/4)</f>
        <v>804.32116750793932</v>
      </c>
      <c r="BY14" s="42">
        <f t="shared" ref="BY14" si="172">BX14*(1+$A$13)^(1/4)</f>
        <v>818.04170025335964</v>
      </c>
      <c r="BZ14" s="42">
        <f t="shared" ref="BZ14" si="173">BY14*(1+$A$13)^(1/4)</f>
        <v>831.99628504965585</v>
      </c>
      <c r="CA14" s="42">
        <f t="shared" ref="CA14" si="174">BZ14*(1+$A$13)^(1/4)</f>
        <v>846.18891447958958</v>
      </c>
      <c r="CB14" s="42">
        <f t="shared" ref="CB14" si="175">CA14*(1+$A$13)^(1/4)</f>
        <v>860.62364923349526</v>
      </c>
      <c r="CC14" s="42">
        <f t="shared" ref="CC14" si="176">CB14*(1+$A$13)^(1/4)</f>
        <v>875.30461927109502</v>
      </c>
      <c r="CD14" s="42">
        <f t="shared" ref="CD14" si="177">CC14*(1+$A$13)^(1/4)</f>
        <v>890.236025003132</v>
      </c>
      <c r="CE14" s="42">
        <f t="shared" ref="CE14" si="178">CD14*(1+$A$13)^(1/4)</f>
        <v>905.42213849316113</v>
      </c>
      <c r="CF14" s="42">
        <f t="shared" ref="CF14" si="179">CE14*(1+$A$13)^(1/4)</f>
        <v>920.86730467984023</v>
      </c>
      <c r="CG14" s="42">
        <f t="shared" ref="CG14" si="180">CF14*(1+$A$13)^(1/4)</f>
        <v>936.57594262007194</v>
      </c>
      <c r="CH14" s="42">
        <f t="shared" ref="CH14" si="181">CG14*(1+$A$13)^(1/4)</f>
        <v>952.55254675335152</v>
      </c>
      <c r="CI14" s="42">
        <f t="shared" ref="CI14" si="182">CH14*(1+$A$13)^(1/4)</f>
        <v>968.80168818768266</v>
      </c>
      <c r="CJ14" s="42">
        <f t="shared" ref="CJ14" si="183">CI14*(1+$A$13)^(1/4)</f>
        <v>985.32801600742926</v>
      </c>
      <c r="CK14" s="42">
        <f t="shared" ref="CK14" si="184">CJ14*(1+$A$13)^(1/4)</f>
        <v>1002.1362586034771</v>
      </c>
      <c r="CL14" s="376"/>
    </row>
    <row r="15" spans="1:112" x14ac:dyDescent="0.25">
      <c r="A15" s="1" t="s">
        <v>204</v>
      </c>
      <c r="B15" s="29">
        <f>-'Income Statement'!B236</f>
        <v>5</v>
      </c>
      <c r="C15" s="29">
        <f>-'Income Statement'!C236</f>
        <v>5</v>
      </c>
      <c r="D15" s="29">
        <f>-'Income Statement'!D236</f>
        <v>4</v>
      </c>
      <c r="E15" s="29">
        <f>-'Income Statement'!E236</f>
        <v>6</v>
      </c>
      <c r="F15" s="29">
        <f>-'Income Statement'!F236</f>
        <v>7</v>
      </c>
      <c r="G15" s="29">
        <f>-'Income Statement'!G236</f>
        <v>64</v>
      </c>
      <c r="H15" s="29">
        <f>-'Income Statement'!H236</f>
        <v>70</v>
      </c>
      <c r="I15" s="29">
        <f>-'Income Statement'!I236</f>
        <v>76</v>
      </c>
      <c r="J15" s="29">
        <f>-'Income Statement'!J236</f>
        <v>103</v>
      </c>
      <c r="K15" s="29">
        <f>-'Income Statement'!K236</f>
        <v>1106</v>
      </c>
      <c r="L15" s="29">
        <f>-'Income Statement'!L236</f>
        <v>179</v>
      </c>
      <c r="M15" s="29">
        <f>-'Income Statement'!M236</f>
        <v>184</v>
      </c>
      <c r="N15" s="29">
        <f>-'Income Statement'!N236</f>
        <v>170</v>
      </c>
      <c r="O15" s="29">
        <f>-'Income Statement'!O236</f>
        <v>224</v>
      </c>
      <c r="P15" s="29">
        <f>-'Income Statement'!P236</f>
        <v>239</v>
      </c>
      <c r="Q15" s="29">
        <f>-'Income Statement'!Q236</f>
        <v>273</v>
      </c>
      <c r="R15" s="29">
        <f>-'Income Statement'!R236</f>
        <v>274</v>
      </c>
      <c r="S15" s="29">
        <f>-'Income Statement'!S236</f>
        <v>314</v>
      </c>
      <c r="T15" s="29">
        <f>-'Income Statement'!T236</f>
        <v>353</v>
      </c>
      <c r="U15" s="29">
        <f>-'Income Statement'!U236</f>
        <v>896</v>
      </c>
      <c r="V15" s="29">
        <f>-'Income Statement'!V236</f>
        <v>703</v>
      </c>
      <c r="W15" s="29">
        <f>-'Income Statement'!W236</f>
        <v>763</v>
      </c>
      <c r="X15" s="29">
        <f>-'Income Statement'!X236</f>
        <v>757</v>
      </c>
      <c r="Y15" s="29">
        <f>-'Income Statement'!Y236</f>
        <v>746</v>
      </c>
      <c r="Z15" s="29">
        <f>-'Income Statement'!Z236</f>
        <v>747</v>
      </c>
      <c r="AA15" s="29">
        <f>-'Income Statement'!AA236</f>
        <v>805</v>
      </c>
      <c r="AB15" s="29">
        <f>-'Income Statement'!AB236</f>
        <v>819</v>
      </c>
      <c r="AC15" s="29">
        <f>-'Income Statement'!AC236</f>
        <v>831</v>
      </c>
      <c r="AD15" s="29">
        <f>-'Income Statement'!AD236</f>
        <v>867</v>
      </c>
      <c r="AE15" s="29">
        <f>-'Income Statement'!AE236</f>
        <v>1032</v>
      </c>
      <c r="AF15" s="29">
        <f>-'Income Statement'!AF236</f>
        <v>1010</v>
      </c>
      <c r="AG15" s="29">
        <f>-'Income Statement'!AG236</f>
        <v>814</v>
      </c>
      <c r="AH15" s="29">
        <f>-'Income Statement'!AH236</f>
        <v>955</v>
      </c>
      <c r="AI15" s="29">
        <f>-'Income Statement'!AI236</f>
        <v>1186</v>
      </c>
      <c r="AJ15" s="29">
        <f>-'Income Statement'!AJ236</f>
        <v>1040</v>
      </c>
      <c r="AK15" s="29">
        <f>-'Income Statement'!AK236</f>
        <v>971</v>
      </c>
      <c r="AL15" s="29">
        <f>-'Income Statement'!AL236</f>
        <v>1010</v>
      </c>
      <c r="AM15" s="29">
        <f>-'Income Statement'!AM236</f>
        <v>1303</v>
      </c>
      <c r="AN15" s="29">
        <f>-'Income Statement'!AN236</f>
        <v>1249</v>
      </c>
      <c r="AO15" s="29">
        <f>-'Income Statement'!AO236</f>
        <v>1273</v>
      </c>
      <c r="AP15" s="29">
        <f>-'Income Statement'!AP236</f>
        <v>1335</v>
      </c>
      <c r="AQ15" s="29">
        <f>-'Income Statement'!AQ236</f>
        <v>1695</v>
      </c>
      <c r="AR15" s="29">
        <f>-'Income Statement'!AR236</f>
        <v>1722</v>
      </c>
      <c r="AS15" s="29">
        <f>-'Income Statement'!AS236</f>
        <v>1784</v>
      </c>
      <c r="AT15" s="29">
        <f>-'Income Statement'!AT236</f>
        <v>1830</v>
      </c>
      <c r="AU15" s="29">
        <f>-'Income Statement'!AU236</f>
        <v>2548</v>
      </c>
      <c r="AV15" s="29">
        <f>-'Income Statement'!AV236</f>
        <v>2379</v>
      </c>
      <c r="AW15" s="29">
        <f>-'Income Statement'!AW236</f>
        <v>2406</v>
      </c>
      <c r="AX15" s="29">
        <f>-'Income Statement'!AX236</f>
        <v>2498</v>
      </c>
      <c r="AY15" s="29">
        <f>-'Income Statement'!AY236</f>
        <v>3351</v>
      </c>
      <c r="AZ15" s="29">
        <f>-'Income Statement'!AZ236</f>
        <v>3134</v>
      </c>
      <c r="BA15" s="29">
        <f>-'Income Statement'!BA236</f>
        <v>3008</v>
      </c>
      <c r="BB15" s="29">
        <f>-'Income Statement'!BB236</f>
        <v>3051</v>
      </c>
      <c r="BC15" s="29">
        <f>-'Income Statement'!BC236</f>
        <v>4060</v>
      </c>
      <c r="BD15" s="29">
        <f>-'Income Statement'!BD236</f>
        <v>3492</v>
      </c>
      <c r="BE15" s="29">
        <f>-'Income Statement'!BE236</f>
        <v>3424</v>
      </c>
      <c r="BF15" s="29">
        <f>-'Income Statement'!BF236</f>
        <v>3562</v>
      </c>
      <c r="BG15" s="29">
        <f>-'Income Statement'!BG236</f>
        <v>4616</v>
      </c>
      <c r="BH15" s="29">
        <f>-'Income Statement'!BH236</f>
        <v>4250</v>
      </c>
      <c r="BI15" s="29">
        <f>-'Income Statement'!BI236</f>
        <v>4262</v>
      </c>
      <c r="BJ15" s="29">
        <f>-'Income Statement'!BJ236</f>
        <v>4147</v>
      </c>
      <c r="BK15" s="29">
        <f>-'Income Statement'!BK236</f>
        <v>4834</v>
      </c>
      <c r="BL15" s="29">
        <f>-'Income Statement'!BL236</f>
        <v>5555</v>
      </c>
      <c r="BM15" s="29">
        <f>-'Income Statement'!BM236</f>
        <v>5890</v>
      </c>
      <c r="BN15" s="29">
        <f>-'Income Statement'!BN236</f>
        <v>4354.3500000000004</v>
      </c>
      <c r="BO15" s="29">
        <f>-'Income Statement'!BO236</f>
        <v>5075.7</v>
      </c>
      <c r="BP15" s="29">
        <f>-'Income Statement'!BP236</f>
        <v>5832.75</v>
      </c>
      <c r="BQ15" s="29">
        <f>-'Income Statement'!BQ236</f>
        <v>6184.5</v>
      </c>
      <c r="BR15" s="31">
        <f>-'Income Statement'!BR236</f>
        <v>4572.067500000001</v>
      </c>
      <c r="BS15" s="31">
        <f>-'Income Statement'!BS236</f>
        <v>5329.4849999999997</v>
      </c>
      <c r="BT15" s="31">
        <f>-'Income Statement'!BT236</f>
        <v>6124.3874999999998</v>
      </c>
      <c r="BU15" s="31">
        <f>-'Income Statement'!BU236</f>
        <v>6493.7250000000004</v>
      </c>
      <c r="BV15" s="31">
        <f>-'Income Statement'!BV236</f>
        <v>4777.8105375000005</v>
      </c>
      <c r="BW15" s="31">
        <f>-'Income Statement'!BW236</f>
        <v>5569.3118249999989</v>
      </c>
      <c r="BX15" s="31">
        <f>-'Income Statement'!BX236</f>
        <v>6399.9849374999994</v>
      </c>
      <c r="BY15" s="31">
        <f>-'Income Statement'!BY236</f>
        <v>6785.9426249999997</v>
      </c>
      <c r="BZ15" s="31">
        <f>-'Income Statement'!BZ236</f>
        <v>4968.9229590000004</v>
      </c>
      <c r="CA15" s="31">
        <f>-'Income Statement'!CA236</f>
        <v>5792.0842979999989</v>
      </c>
      <c r="CB15" s="31">
        <f>-'Income Statement'!CB236</f>
        <v>6655.9843349999992</v>
      </c>
      <c r="CC15" s="31">
        <f>-'Income Statement'!CC236</f>
        <v>7057.38033</v>
      </c>
      <c r="CD15" s="31">
        <f>-'Income Statement'!CD236</f>
        <v>5142.8352625650004</v>
      </c>
      <c r="CE15" s="31">
        <f>-'Income Statement'!CE236</f>
        <v>5994.8072484299983</v>
      </c>
      <c r="CF15" s="31">
        <f>-'Income Statement'!CF236</f>
        <v>6888.943786724999</v>
      </c>
      <c r="CG15" s="31">
        <f>-'Income Statement'!CG236</f>
        <v>7304.3886415499992</v>
      </c>
      <c r="CH15" s="31">
        <f>-'Income Statement'!CH236</f>
        <v>5297.1203204419508</v>
      </c>
      <c r="CI15" s="31">
        <f>-'Income Statement'!CI236</f>
        <v>6174.6514658828983</v>
      </c>
      <c r="CJ15" s="31">
        <f>-'Income Statement'!CJ236</f>
        <v>7095.612100326749</v>
      </c>
      <c r="CK15" s="31">
        <f>-'Income Statement'!CK236</f>
        <v>7523.5203007964992</v>
      </c>
      <c r="CL15" s="377"/>
    </row>
    <row r="16" spans="1:112" x14ac:dyDescent="0.25">
      <c r="A16" s="1" t="s">
        <v>123</v>
      </c>
      <c r="B16" s="29">
        <f>'Cash Flow Statement'!B40</f>
        <v>0</v>
      </c>
      <c r="C16" s="29">
        <f>'Cash Flow Statement'!C40</f>
        <v>0</v>
      </c>
      <c r="D16" s="29">
        <f>'Cash Flow Statement'!D40</f>
        <v>0</v>
      </c>
      <c r="E16" s="29">
        <f>'Cash Flow Statement'!E40</f>
        <v>0</v>
      </c>
      <c r="F16" s="29">
        <f>'Cash Flow Statement'!F40</f>
        <v>9</v>
      </c>
      <c r="G16" s="29">
        <f>'Cash Flow Statement'!G40</f>
        <v>15</v>
      </c>
      <c r="H16" s="29">
        <f>'Cash Flow Statement'!H40</f>
        <v>3</v>
      </c>
      <c r="I16" s="29">
        <f>'Cash Flow Statement'!I40</f>
        <v>1</v>
      </c>
      <c r="J16" s="29">
        <f>'Cash Flow Statement'!J40</f>
        <v>5</v>
      </c>
      <c r="K16" s="29">
        <f>'Cash Flow Statement'!K40</f>
        <v>4</v>
      </c>
      <c r="L16" s="29">
        <f>'Cash Flow Statement'!L40</f>
        <v>0</v>
      </c>
      <c r="M16" s="29">
        <f>'Cash Flow Statement'!M40</f>
        <v>8</v>
      </c>
      <c r="N16" s="29">
        <f>'Cash Flow Statement'!N40</f>
        <v>8</v>
      </c>
      <c r="O16" s="29">
        <f>'Cash Flow Statement'!O40</f>
        <v>2</v>
      </c>
      <c r="P16" s="29">
        <f>'Cash Flow Statement'!P40</f>
        <v>10</v>
      </c>
      <c r="Q16" s="29">
        <f>'Cash Flow Statement'!Q40</f>
        <v>6</v>
      </c>
      <c r="R16" s="29">
        <f>'Cash Flow Statement'!R40</f>
        <v>1</v>
      </c>
      <c r="S16" s="29">
        <f>'Cash Flow Statement'!S40</f>
        <v>1</v>
      </c>
      <c r="T16" s="29">
        <f>'Cash Flow Statement'!T40</f>
        <v>5</v>
      </c>
      <c r="U16" s="29">
        <f>'Cash Flow Statement'!U40</f>
        <v>11</v>
      </c>
      <c r="V16" s="29">
        <f>'Cash Flow Statement'!V40</f>
        <v>0</v>
      </c>
      <c r="W16" s="29">
        <f>'Cash Flow Statement'!W40</f>
        <v>0</v>
      </c>
      <c r="X16" s="29">
        <f>'Cash Flow Statement'!X40</f>
        <v>0</v>
      </c>
      <c r="Y16" s="29">
        <f>'Cash Flow Statement'!Y40</f>
        <v>0</v>
      </c>
      <c r="Z16" s="29">
        <f>'Cash Flow Statement'!Z40</f>
        <v>0</v>
      </c>
      <c r="AA16" s="29">
        <f>'Cash Flow Statement'!AA40</f>
        <v>0</v>
      </c>
      <c r="AB16" s="29">
        <f>'Cash Flow Statement'!AB40</f>
        <v>0</v>
      </c>
      <c r="AC16" s="29">
        <f>'Cash Flow Statement'!AC40</f>
        <v>0</v>
      </c>
      <c r="AD16" s="27">
        <f>AD15*AD17</f>
        <v>0</v>
      </c>
      <c r="AE16" s="27">
        <f t="shared" ref="AE16:BQ16" si="185">AE15*AE17</f>
        <v>0</v>
      </c>
      <c r="AF16" s="27">
        <f t="shared" si="185"/>
        <v>0</v>
      </c>
      <c r="AG16" s="27">
        <f t="shared" si="185"/>
        <v>0</v>
      </c>
      <c r="AH16" s="27">
        <f t="shared" si="185"/>
        <v>0</v>
      </c>
      <c r="AI16" s="27">
        <f t="shared" si="185"/>
        <v>0</v>
      </c>
      <c r="AJ16" s="27">
        <f t="shared" si="185"/>
        <v>0</v>
      </c>
      <c r="AK16" s="27">
        <f t="shared" si="185"/>
        <v>0</v>
      </c>
      <c r="AL16" s="27">
        <f t="shared" si="185"/>
        <v>0</v>
      </c>
      <c r="AM16" s="27">
        <f t="shared" si="185"/>
        <v>0</v>
      </c>
      <c r="AN16" s="27">
        <f t="shared" si="185"/>
        <v>0</v>
      </c>
      <c r="AO16" s="27">
        <f t="shared" si="185"/>
        <v>0</v>
      </c>
      <c r="AP16" s="27">
        <f t="shared" si="185"/>
        <v>0</v>
      </c>
      <c r="AQ16" s="27">
        <f t="shared" si="185"/>
        <v>0</v>
      </c>
      <c r="AR16" s="27">
        <f t="shared" si="185"/>
        <v>0</v>
      </c>
      <c r="AS16" s="27">
        <f t="shared" si="185"/>
        <v>0</v>
      </c>
      <c r="AT16" s="27">
        <f t="shared" si="185"/>
        <v>0</v>
      </c>
      <c r="AU16" s="27">
        <f t="shared" si="185"/>
        <v>0</v>
      </c>
      <c r="AV16" s="27">
        <f t="shared" si="185"/>
        <v>0</v>
      </c>
      <c r="AW16" s="27">
        <f t="shared" si="185"/>
        <v>0</v>
      </c>
      <c r="AX16" s="27">
        <f t="shared" si="185"/>
        <v>0</v>
      </c>
      <c r="AY16" s="27">
        <f t="shared" si="185"/>
        <v>0</v>
      </c>
      <c r="AZ16" s="27">
        <f t="shared" si="185"/>
        <v>0</v>
      </c>
      <c r="BA16" s="27">
        <f t="shared" si="185"/>
        <v>0</v>
      </c>
      <c r="BB16" s="27">
        <f t="shared" si="185"/>
        <v>0</v>
      </c>
      <c r="BC16" s="27">
        <f t="shared" ref="BC16" si="186">BC15*BC17</f>
        <v>0</v>
      </c>
      <c r="BD16" s="27">
        <f t="shared" si="185"/>
        <v>0</v>
      </c>
      <c r="BE16" s="27">
        <f t="shared" ref="BE16:BF16" si="187">BE15*BE17</f>
        <v>0</v>
      </c>
      <c r="BF16" s="27">
        <f t="shared" si="187"/>
        <v>0</v>
      </c>
      <c r="BG16" s="27">
        <f t="shared" ref="BG16:BH16" si="188">BG15*BG17</f>
        <v>0</v>
      </c>
      <c r="BH16" s="27">
        <f t="shared" si="188"/>
        <v>0</v>
      </c>
      <c r="BI16" s="27">
        <f t="shared" ref="BI16:BJ16" si="189">BI15*BI17</f>
        <v>0</v>
      </c>
      <c r="BJ16" s="27">
        <f t="shared" si="189"/>
        <v>0</v>
      </c>
      <c r="BK16" s="27">
        <f t="shared" ref="BK16:BL16" si="190">BK15*BK17</f>
        <v>0</v>
      </c>
      <c r="BL16" s="27">
        <f t="shared" si="190"/>
        <v>0</v>
      </c>
      <c r="BM16" s="27">
        <f t="shared" ref="BM16" si="191">BM15*BM17</f>
        <v>0</v>
      </c>
      <c r="BN16" s="27">
        <f t="shared" si="185"/>
        <v>0</v>
      </c>
      <c r="BO16" s="27">
        <f t="shared" si="185"/>
        <v>0</v>
      </c>
      <c r="BP16" s="27">
        <f t="shared" si="185"/>
        <v>0</v>
      </c>
      <c r="BQ16" s="27">
        <f t="shared" si="185"/>
        <v>0</v>
      </c>
      <c r="BR16" s="27">
        <f>BR15*BR17</f>
        <v>0</v>
      </c>
      <c r="BS16" s="27">
        <f t="shared" ref="BS16:BU16" si="192">BS15*BS17</f>
        <v>0</v>
      </c>
      <c r="BT16" s="27">
        <f t="shared" si="192"/>
        <v>0</v>
      </c>
      <c r="BU16" s="27">
        <f t="shared" si="192"/>
        <v>0</v>
      </c>
      <c r="BV16" s="27">
        <f t="shared" ref="BV16:CC16" si="193">BV15*BV17</f>
        <v>0</v>
      </c>
      <c r="BW16" s="27">
        <f t="shared" si="193"/>
        <v>0</v>
      </c>
      <c r="BX16" s="27">
        <f t="shared" si="193"/>
        <v>0</v>
      </c>
      <c r="BY16" s="27">
        <f t="shared" si="193"/>
        <v>0</v>
      </c>
      <c r="BZ16" s="27">
        <f t="shared" si="193"/>
        <v>0</v>
      </c>
      <c r="CA16" s="27">
        <f t="shared" si="193"/>
        <v>0</v>
      </c>
      <c r="CB16" s="27">
        <f t="shared" si="193"/>
        <v>0</v>
      </c>
      <c r="CC16" s="27">
        <f t="shared" si="193"/>
        <v>0</v>
      </c>
      <c r="CD16" s="27">
        <f t="shared" ref="CD16:CG16" si="194">CD15*CD17</f>
        <v>0</v>
      </c>
      <c r="CE16" s="27">
        <f t="shared" si="194"/>
        <v>0</v>
      </c>
      <c r="CF16" s="27">
        <f t="shared" si="194"/>
        <v>0</v>
      </c>
      <c r="CG16" s="27">
        <f t="shared" si="194"/>
        <v>0</v>
      </c>
      <c r="CH16" s="27">
        <f t="shared" ref="CH16:CK16" si="195">CH15*CH17</f>
        <v>0</v>
      </c>
      <c r="CI16" s="27">
        <f t="shared" si="195"/>
        <v>0</v>
      </c>
      <c r="CJ16" s="27">
        <f t="shared" si="195"/>
        <v>0</v>
      </c>
      <c r="CK16" s="27">
        <f t="shared" si="195"/>
        <v>0</v>
      </c>
      <c r="CL16" s="27"/>
    </row>
    <row r="17" spans="1:90" ht="12" x14ac:dyDescent="0.3">
      <c r="A17" s="6" t="s">
        <v>205</v>
      </c>
      <c r="B17" s="16">
        <f>B16/B15</f>
        <v>0</v>
      </c>
      <c r="C17" s="16">
        <f t="shared" ref="C17:AC17" si="196">C16/C15</f>
        <v>0</v>
      </c>
      <c r="D17" s="16">
        <f t="shared" si="196"/>
        <v>0</v>
      </c>
      <c r="E17" s="16">
        <f t="shared" si="196"/>
        <v>0</v>
      </c>
      <c r="F17" s="16">
        <f t="shared" si="196"/>
        <v>1.2857142857142858</v>
      </c>
      <c r="G17" s="16">
        <f t="shared" si="196"/>
        <v>0.234375</v>
      </c>
      <c r="H17" s="16">
        <f t="shared" si="196"/>
        <v>4.2857142857142858E-2</v>
      </c>
      <c r="I17" s="16">
        <f t="shared" si="196"/>
        <v>1.3157894736842105E-2</v>
      </c>
      <c r="J17" s="16">
        <f t="shared" si="196"/>
        <v>4.8543689320388349E-2</v>
      </c>
      <c r="K17" s="16">
        <f t="shared" si="196"/>
        <v>3.616636528028933E-3</v>
      </c>
      <c r="L17" s="16">
        <f t="shared" si="196"/>
        <v>0</v>
      </c>
      <c r="M17" s="16">
        <f t="shared" si="196"/>
        <v>4.3478260869565216E-2</v>
      </c>
      <c r="N17" s="16">
        <f t="shared" si="196"/>
        <v>4.7058823529411764E-2</v>
      </c>
      <c r="O17" s="16">
        <f t="shared" si="196"/>
        <v>8.9285714285714281E-3</v>
      </c>
      <c r="P17" s="16">
        <f t="shared" si="196"/>
        <v>4.1841004184100417E-2</v>
      </c>
      <c r="Q17" s="16">
        <f t="shared" si="196"/>
        <v>2.197802197802198E-2</v>
      </c>
      <c r="R17" s="16">
        <f t="shared" si="196"/>
        <v>3.6496350364963502E-3</v>
      </c>
      <c r="S17" s="16">
        <f t="shared" si="196"/>
        <v>3.1847133757961785E-3</v>
      </c>
      <c r="T17" s="16">
        <f t="shared" si="196"/>
        <v>1.4164305949008499E-2</v>
      </c>
      <c r="U17" s="16">
        <f t="shared" si="196"/>
        <v>1.2276785714285714E-2</v>
      </c>
      <c r="V17" s="16">
        <f t="shared" si="196"/>
        <v>0</v>
      </c>
      <c r="W17" s="16">
        <f t="shared" si="196"/>
        <v>0</v>
      </c>
      <c r="X17" s="16">
        <f t="shared" si="196"/>
        <v>0</v>
      </c>
      <c r="Y17" s="16">
        <f t="shared" si="196"/>
        <v>0</v>
      </c>
      <c r="Z17" s="16">
        <f t="shared" si="196"/>
        <v>0</v>
      </c>
      <c r="AA17" s="16">
        <f t="shared" si="196"/>
        <v>0</v>
      </c>
      <c r="AB17" s="16">
        <f t="shared" si="196"/>
        <v>0</v>
      </c>
      <c r="AC17" s="16">
        <f t="shared" si="196"/>
        <v>0</v>
      </c>
      <c r="AD17" s="21">
        <v>0</v>
      </c>
      <c r="AE17" s="21">
        <v>0</v>
      </c>
      <c r="AF17" s="21">
        <v>0</v>
      </c>
      <c r="AG17" s="21">
        <v>0</v>
      </c>
      <c r="AH17" s="21">
        <v>0</v>
      </c>
      <c r="AI17" s="21">
        <v>0</v>
      </c>
      <c r="AJ17" s="21">
        <v>0</v>
      </c>
      <c r="AK17" s="21">
        <v>0</v>
      </c>
      <c r="AL17" s="21">
        <v>0</v>
      </c>
      <c r="AM17" s="21">
        <v>0</v>
      </c>
      <c r="AN17" s="21">
        <v>0</v>
      </c>
      <c r="AO17" s="21">
        <v>0</v>
      </c>
      <c r="AP17" s="21">
        <v>0</v>
      </c>
      <c r="AQ17" s="21">
        <v>0</v>
      </c>
      <c r="AR17" s="21">
        <v>0</v>
      </c>
      <c r="AS17" s="21">
        <v>0</v>
      </c>
      <c r="AT17" s="21">
        <v>0</v>
      </c>
      <c r="AU17" s="21">
        <v>0</v>
      </c>
      <c r="AV17" s="21">
        <v>0</v>
      </c>
      <c r="AW17" s="21">
        <v>0</v>
      </c>
      <c r="AX17" s="21">
        <v>0</v>
      </c>
      <c r="AY17" s="21">
        <v>0</v>
      </c>
      <c r="AZ17" s="21">
        <v>0</v>
      </c>
      <c r="BA17" s="21">
        <v>0</v>
      </c>
      <c r="BB17" s="21">
        <v>0</v>
      </c>
      <c r="BC17" s="21">
        <v>0</v>
      </c>
      <c r="BD17" s="21">
        <v>0</v>
      </c>
      <c r="BE17" s="21">
        <v>0</v>
      </c>
      <c r="BF17" s="21">
        <v>0</v>
      </c>
      <c r="BG17" s="21">
        <v>0</v>
      </c>
      <c r="BH17" s="21">
        <v>0</v>
      </c>
      <c r="BI17" s="21">
        <v>0</v>
      </c>
      <c r="BJ17" s="21">
        <v>0</v>
      </c>
      <c r="BK17" s="21">
        <v>0</v>
      </c>
      <c r="BL17" s="21">
        <v>0</v>
      </c>
      <c r="BM17" s="21">
        <v>0</v>
      </c>
      <c r="BN17" s="21">
        <v>0</v>
      </c>
      <c r="BO17" s="21">
        <v>0</v>
      </c>
      <c r="BP17" s="21">
        <v>0</v>
      </c>
      <c r="BQ17" s="21">
        <v>0</v>
      </c>
      <c r="BR17" s="43">
        <v>0</v>
      </c>
      <c r="BS17" s="43">
        <v>0</v>
      </c>
      <c r="BT17" s="43">
        <v>0</v>
      </c>
      <c r="BU17" s="43">
        <v>0</v>
      </c>
      <c r="BV17" s="43">
        <v>0</v>
      </c>
      <c r="BW17" s="43">
        <v>0</v>
      </c>
      <c r="BX17" s="43">
        <v>0</v>
      </c>
      <c r="BY17" s="43">
        <v>0</v>
      </c>
      <c r="BZ17" s="43">
        <v>0</v>
      </c>
      <c r="CA17" s="43">
        <v>0</v>
      </c>
      <c r="CB17" s="43">
        <v>0</v>
      </c>
      <c r="CC17" s="43">
        <v>0</v>
      </c>
      <c r="CD17" s="43">
        <v>0</v>
      </c>
      <c r="CE17" s="43">
        <v>0</v>
      </c>
      <c r="CF17" s="43">
        <v>0</v>
      </c>
      <c r="CG17" s="43">
        <v>0</v>
      </c>
      <c r="CH17" s="43">
        <v>0</v>
      </c>
      <c r="CI17" s="43">
        <v>0</v>
      </c>
      <c r="CJ17" s="43">
        <v>0</v>
      </c>
      <c r="CK17" s="43">
        <v>0</v>
      </c>
      <c r="CL17" s="422"/>
    </row>
  </sheetData>
  <pageMargins left="0.7" right="0.7" top="0.75" bottom="0.75" header="0.3" footer="0.3"/>
  <pageSetup paperSize="9" orientation="portrait" r:id="rId1"/>
  <customProperties>
    <customPr name="Qube.Worksheet.Visibility" r:id="rId2"/>
  </customProperties>
  <drawing r:id="rId3"/>
  <legacy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11666-675C-4725-8F25-9877AE5528AA}">
  <sheetPr>
    <tabColor rgb="FF4285F4"/>
  </sheetPr>
  <dimension ref="A1:G35"/>
  <sheetViews>
    <sheetView workbookViewId="0"/>
  </sheetViews>
  <sheetFormatPr defaultRowHeight="14.5" x14ac:dyDescent="0.35"/>
  <cols>
    <col min="1" max="1" width="16.36328125" customWidth="1"/>
    <col min="2" max="2" width="32.7265625" customWidth="1"/>
    <col min="3" max="4" width="20" customWidth="1"/>
    <col min="5" max="6" width="18.1796875" customWidth="1"/>
    <col min="7" max="7" width="36.36328125" customWidth="1"/>
  </cols>
  <sheetData>
    <row r="1" spans="1:7" x14ac:dyDescent="0.35">
      <c r="A1" s="425" t="s">
        <v>454</v>
      </c>
      <c r="B1" s="425" t="s">
        <v>455</v>
      </c>
      <c r="C1" s="425" t="s">
        <v>456</v>
      </c>
      <c r="D1" s="425" t="s">
        <v>457</v>
      </c>
      <c r="E1" s="425" t="s">
        <v>458</v>
      </c>
      <c r="F1" s="425" t="s">
        <v>459</v>
      </c>
      <c r="G1" s="425" t="s">
        <v>460</v>
      </c>
    </row>
    <row r="2" spans="1:7" x14ac:dyDescent="0.35">
      <c r="A2" t="s">
        <v>461</v>
      </c>
      <c r="B2" t="s">
        <v>462</v>
      </c>
      <c r="C2" t="s">
        <v>463</v>
      </c>
      <c r="D2" t="s">
        <v>464</v>
      </c>
      <c r="E2" t="s">
        <v>465</v>
      </c>
      <c r="F2" t="s">
        <v>466</v>
      </c>
      <c r="G2" t="s">
        <v>467</v>
      </c>
    </row>
    <row r="3" spans="1:7" x14ac:dyDescent="0.35">
      <c r="A3" t="s">
        <v>461</v>
      </c>
      <c r="B3" t="s">
        <v>468</v>
      </c>
      <c r="C3" t="s">
        <v>469</v>
      </c>
      <c r="D3" t="s">
        <v>470</v>
      </c>
      <c r="E3" t="s">
        <v>471</v>
      </c>
      <c r="F3" t="s">
        <v>472</v>
      </c>
      <c r="G3" t="s">
        <v>473</v>
      </c>
    </row>
    <row r="4" spans="1:7" x14ac:dyDescent="0.35">
      <c r="A4" t="s">
        <v>461</v>
      </c>
      <c r="B4" t="s">
        <v>474</v>
      </c>
      <c r="C4" t="s">
        <v>469</v>
      </c>
      <c r="D4" t="s">
        <v>475</v>
      </c>
      <c r="E4" t="s">
        <v>471</v>
      </c>
      <c r="F4" t="s">
        <v>472</v>
      </c>
      <c r="G4" t="s">
        <v>476</v>
      </c>
    </row>
    <row r="5" spans="1:7" x14ac:dyDescent="0.35">
      <c r="A5" t="s">
        <v>461</v>
      </c>
      <c r="B5" t="s">
        <v>477</v>
      </c>
      <c r="C5" t="s">
        <v>463</v>
      </c>
      <c r="D5" t="s">
        <v>478</v>
      </c>
      <c r="E5" t="s">
        <v>465</v>
      </c>
      <c r="F5" t="s">
        <v>466</v>
      </c>
      <c r="G5" t="s">
        <v>479</v>
      </c>
    </row>
    <row r="6" spans="1:7" x14ac:dyDescent="0.35">
      <c r="A6" t="s">
        <v>461</v>
      </c>
      <c r="B6" t="s">
        <v>480</v>
      </c>
      <c r="C6" t="s">
        <v>463</v>
      </c>
      <c r="D6" t="s">
        <v>481</v>
      </c>
      <c r="E6" t="s">
        <v>465</v>
      </c>
      <c r="F6" t="s">
        <v>466</v>
      </c>
      <c r="G6" t="s">
        <v>482</v>
      </c>
    </row>
    <row r="8" spans="1:7" x14ac:dyDescent="0.35">
      <c r="A8" t="s">
        <v>483</v>
      </c>
      <c r="B8" t="s">
        <v>484</v>
      </c>
      <c r="C8" t="s">
        <v>463</v>
      </c>
      <c r="D8" t="s">
        <v>485</v>
      </c>
      <c r="E8" t="s">
        <v>465</v>
      </c>
      <c r="F8" t="s">
        <v>466</v>
      </c>
      <c r="G8" t="s">
        <v>486</v>
      </c>
    </row>
    <row r="9" spans="1:7" x14ac:dyDescent="0.35">
      <c r="A9" t="s">
        <v>483</v>
      </c>
      <c r="B9" t="s">
        <v>487</v>
      </c>
      <c r="C9" t="s">
        <v>488</v>
      </c>
      <c r="D9" t="s">
        <v>489</v>
      </c>
      <c r="E9" t="s">
        <v>471</v>
      </c>
      <c r="F9" t="s">
        <v>472</v>
      </c>
      <c r="G9" t="s">
        <v>490</v>
      </c>
    </row>
    <row r="10" spans="1:7" x14ac:dyDescent="0.35">
      <c r="A10" t="s">
        <v>483</v>
      </c>
      <c r="B10" t="s">
        <v>491</v>
      </c>
      <c r="C10" t="s">
        <v>488</v>
      </c>
      <c r="D10" t="s">
        <v>492</v>
      </c>
      <c r="E10" t="s">
        <v>493</v>
      </c>
      <c r="F10" t="s">
        <v>472</v>
      </c>
      <c r="G10" t="s">
        <v>494</v>
      </c>
    </row>
    <row r="11" spans="1:7" x14ac:dyDescent="0.35">
      <c r="A11" t="s">
        <v>483</v>
      </c>
      <c r="B11" t="s">
        <v>495</v>
      </c>
      <c r="C11" t="s">
        <v>488</v>
      </c>
      <c r="D11" t="s">
        <v>496</v>
      </c>
      <c r="E11" t="s">
        <v>493</v>
      </c>
      <c r="F11" t="s">
        <v>472</v>
      </c>
      <c r="G11" t="s">
        <v>497</v>
      </c>
    </row>
    <row r="13" spans="1:7" x14ac:dyDescent="0.35">
      <c r="A13" t="s">
        <v>498</v>
      </c>
      <c r="B13" t="s">
        <v>499</v>
      </c>
      <c r="C13" t="s">
        <v>463</v>
      </c>
      <c r="D13" t="s">
        <v>500</v>
      </c>
      <c r="E13" t="s">
        <v>465</v>
      </c>
      <c r="F13" t="s">
        <v>466</v>
      </c>
      <c r="G13" t="s">
        <v>501</v>
      </c>
    </row>
    <row r="14" spans="1:7" x14ac:dyDescent="0.35">
      <c r="A14" t="s">
        <v>498</v>
      </c>
      <c r="B14" t="s">
        <v>502</v>
      </c>
      <c r="C14" t="s">
        <v>488</v>
      </c>
      <c r="D14" t="s">
        <v>503</v>
      </c>
      <c r="E14" t="s">
        <v>471</v>
      </c>
      <c r="F14" t="s">
        <v>472</v>
      </c>
      <c r="G14" t="s">
        <v>504</v>
      </c>
    </row>
    <row r="15" spans="1:7" x14ac:dyDescent="0.35">
      <c r="A15" t="s">
        <v>498</v>
      </c>
      <c r="B15" t="s">
        <v>505</v>
      </c>
      <c r="C15" t="s">
        <v>488</v>
      </c>
      <c r="D15" t="s">
        <v>506</v>
      </c>
      <c r="E15" t="s">
        <v>493</v>
      </c>
      <c r="F15" t="s">
        <v>472</v>
      </c>
      <c r="G15" t="s">
        <v>507</v>
      </c>
    </row>
    <row r="17" spans="1:7" x14ac:dyDescent="0.35">
      <c r="A17" t="s">
        <v>508</v>
      </c>
      <c r="B17" t="s">
        <v>509</v>
      </c>
      <c r="C17" t="s">
        <v>463</v>
      </c>
      <c r="D17" t="s">
        <v>510</v>
      </c>
      <c r="E17" t="s">
        <v>465</v>
      </c>
      <c r="F17" t="s">
        <v>466</v>
      </c>
      <c r="G17" t="s">
        <v>511</v>
      </c>
    </row>
    <row r="18" spans="1:7" x14ac:dyDescent="0.35">
      <c r="A18" t="s">
        <v>508</v>
      </c>
      <c r="B18" t="s">
        <v>512</v>
      </c>
      <c r="C18" t="s">
        <v>463</v>
      </c>
      <c r="D18" t="s">
        <v>513</v>
      </c>
      <c r="E18" t="s">
        <v>465</v>
      </c>
      <c r="F18" t="s">
        <v>466</v>
      </c>
      <c r="G18" t="s">
        <v>514</v>
      </c>
    </row>
    <row r="19" spans="1:7" x14ac:dyDescent="0.35">
      <c r="A19" t="s">
        <v>508</v>
      </c>
      <c r="B19" t="s">
        <v>515</v>
      </c>
      <c r="C19" t="s">
        <v>463</v>
      </c>
      <c r="D19" t="s">
        <v>516</v>
      </c>
      <c r="E19" t="s">
        <v>465</v>
      </c>
      <c r="F19" t="s">
        <v>466</v>
      </c>
      <c r="G19" t="s">
        <v>517</v>
      </c>
    </row>
    <row r="20" spans="1:7" x14ac:dyDescent="0.35">
      <c r="A20" t="s">
        <v>508</v>
      </c>
      <c r="B20" t="s">
        <v>518</v>
      </c>
      <c r="C20" t="s">
        <v>488</v>
      </c>
      <c r="D20" t="s">
        <v>519</v>
      </c>
      <c r="E20" t="s">
        <v>471</v>
      </c>
      <c r="F20" t="s">
        <v>472</v>
      </c>
      <c r="G20" t="s">
        <v>520</v>
      </c>
    </row>
    <row r="21" spans="1:7" x14ac:dyDescent="0.35">
      <c r="A21" t="s">
        <v>508</v>
      </c>
      <c r="B21" t="s">
        <v>521</v>
      </c>
      <c r="C21" t="s">
        <v>488</v>
      </c>
      <c r="D21" t="s">
        <v>522</v>
      </c>
      <c r="E21" t="s">
        <v>471</v>
      </c>
      <c r="F21" t="s">
        <v>472</v>
      </c>
      <c r="G21" t="s">
        <v>523</v>
      </c>
    </row>
    <row r="23" spans="1:7" x14ac:dyDescent="0.35">
      <c r="A23" t="s">
        <v>524</v>
      </c>
      <c r="B23" t="s">
        <v>525</v>
      </c>
      <c r="C23" t="s">
        <v>488</v>
      </c>
      <c r="D23" t="s">
        <v>526</v>
      </c>
      <c r="E23" t="s">
        <v>471</v>
      </c>
      <c r="F23" t="s">
        <v>472</v>
      </c>
      <c r="G23" t="s">
        <v>527</v>
      </c>
    </row>
    <row r="24" spans="1:7" x14ac:dyDescent="0.35">
      <c r="A24" t="s">
        <v>524</v>
      </c>
      <c r="B24" t="s">
        <v>528</v>
      </c>
      <c r="C24" t="s">
        <v>463</v>
      </c>
      <c r="D24" s="426">
        <v>0.1</v>
      </c>
      <c r="E24" t="s">
        <v>465</v>
      </c>
      <c r="F24" t="s">
        <v>472</v>
      </c>
      <c r="G24" t="s">
        <v>529</v>
      </c>
    </row>
    <row r="26" spans="1:7" x14ac:dyDescent="0.35">
      <c r="A26" t="s">
        <v>530</v>
      </c>
      <c r="B26" t="s">
        <v>531</v>
      </c>
      <c r="C26" t="s">
        <v>463</v>
      </c>
      <c r="D26" t="s">
        <v>532</v>
      </c>
      <c r="E26" t="s">
        <v>465</v>
      </c>
      <c r="F26" t="s">
        <v>466</v>
      </c>
      <c r="G26" t="s">
        <v>533</v>
      </c>
    </row>
    <row r="27" spans="1:7" x14ac:dyDescent="0.35">
      <c r="A27" t="s">
        <v>530</v>
      </c>
      <c r="B27" t="s">
        <v>534</v>
      </c>
      <c r="C27" t="s">
        <v>463</v>
      </c>
      <c r="D27" t="s">
        <v>535</v>
      </c>
      <c r="E27" t="s">
        <v>465</v>
      </c>
      <c r="F27" t="s">
        <v>472</v>
      </c>
      <c r="G27" t="s">
        <v>536</v>
      </c>
    </row>
    <row r="28" spans="1:7" x14ac:dyDescent="0.35">
      <c r="A28" t="s">
        <v>530</v>
      </c>
      <c r="B28" t="s">
        <v>537</v>
      </c>
      <c r="C28" t="s">
        <v>463</v>
      </c>
      <c r="D28" t="s">
        <v>538</v>
      </c>
      <c r="E28" t="s">
        <v>465</v>
      </c>
      <c r="F28" t="s">
        <v>472</v>
      </c>
      <c r="G28" t="s">
        <v>539</v>
      </c>
    </row>
    <row r="29" spans="1:7" x14ac:dyDescent="0.35">
      <c r="A29" t="s">
        <v>530</v>
      </c>
      <c r="B29" t="s">
        <v>540</v>
      </c>
      <c r="C29" t="s">
        <v>463</v>
      </c>
      <c r="D29" s="427">
        <v>16.559999999999999</v>
      </c>
      <c r="E29" t="s">
        <v>465</v>
      </c>
      <c r="F29" t="s">
        <v>466</v>
      </c>
      <c r="G29" t="s">
        <v>541</v>
      </c>
    </row>
    <row r="31" spans="1:7" x14ac:dyDescent="0.35">
      <c r="A31" t="s">
        <v>127</v>
      </c>
      <c r="B31" t="s">
        <v>542</v>
      </c>
      <c r="C31" t="s">
        <v>463</v>
      </c>
      <c r="D31" s="428">
        <v>78865</v>
      </c>
      <c r="E31" t="s">
        <v>465</v>
      </c>
      <c r="F31" t="s">
        <v>466</v>
      </c>
      <c r="G31" t="s">
        <v>543</v>
      </c>
    </row>
    <row r="32" spans="1:7" x14ac:dyDescent="0.35">
      <c r="A32" t="s">
        <v>127</v>
      </c>
      <c r="B32" t="s">
        <v>93</v>
      </c>
      <c r="C32" t="s">
        <v>463</v>
      </c>
      <c r="D32" t="s">
        <v>544</v>
      </c>
      <c r="E32" t="s">
        <v>465</v>
      </c>
      <c r="F32" t="s">
        <v>466</v>
      </c>
      <c r="G32" t="s">
        <v>545</v>
      </c>
    </row>
    <row r="33" spans="1:7" x14ac:dyDescent="0.35">
      <c r="A33" t="s">
        <v>127</v>
      </c>
      <c r="B33" t="s">
        <v>546</v>
      </c>
      <c r="C33" t="s">
        <v>463</v>
      </c>
      <c r="D33" s="427">
        <v>8.8800000000000008</v>
      </c>
      <c r="E33" t="s">
        <v>465</v>
      </c>
      <c r="F33" t="s">
        <v>466</v>
      </c>
      <c r="G33" t="s">
        <v>547</v>
      </c>
    </row>
    <row r="34" spans="1:7" x14ac:dyDescent="0.35">
      <c r="A34" t="s">
        <v>127</v>
      </c>
      <c r="B34" t="s">
        <v>214</v>
      </c>
      <c r="C34" t="s">
        <v>463</v>
      </c>
      <c r="D34" t="s">
        <v>548</v>
      </c>
      <c r="E34" t="s">
        <v>465</v>
      </c>
      <c r="F34" t="s">
        <v>549</v>
      </c>
      <c r="G34" t="s">
        <v>550</v>
      </c>
    </row>
    <row r="35" spans="1:7" x14ac:dyDescent="0.35">
      <c r="A35" t="s">
        <v>127</v>
      </c>
      <c r="B35" t="s">
        <v>551</v>
      </c>
      <c r="C35" t="s">
        <v>463</v>
      </c>
      <c r="D35" t="s">
        <v>552</v>
      </c>
      <c r="E35" t="s">
        <v>465</v>
      </c>
      <c r="F35" t="s">
        <v>143</v>
      </c>
      <c r="G35" t="s">
        <v>553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99B33-49CC-4049-A2BF-B8B54B706736}">
  <sheetPr>
    <tabColor rgb="FF34A853"/>
  </sheetPr>
  <dimension ref="A1:I31"/>
  <sheetViews>
    <sheetView workbookViewId="0">
      <selection activeCell="C5" sqref="C5"/>
    </sheetView>
  </sheetViews>
  <sheetFormatPr defaultRowHeight="14.5" x14ac:dyDescent="0.35"/>
  <cols>
    <col min="1" max="1" width="18.1796875" customWidth="1"/>
    <col min="2" max="2" width="30.90625" customWidth="1"/>
    <col min="3" max="5" width="18.1796875" customWidth="1"/>
    <col min="8" max="9" width="27.26953125" customWidth="1"/>
  </cols>
  <sheetData>
    <row r="1" spans="1:9" x14ac:dyDescent="0.35">
      <c r="A1" s="429" t="s">
        <v>554</v>
      </c>
      <c r="B1" s="429" t="s">
        <v>555</v>
      </c>
      <c r="C1" s="429" t="s">
        <v>556</v>
      </c>
      <c r="D1" s="429" t="s">
        <v>557</v>
      </c>
      <c r="E1" s="429" t="s">
        <v>558</v>
      </c>
      <c r="F1" s="429" t="s">
        <v>559</v>
      </c>
      <c r="G1" s="429" t="s">
        <v>560</v>
      </c>
      <c r="H1" s="429" t="s">
        <v>561</v>
      </c>
      <c r="I1" s="429" t="s">
        <v>562</v>
      </c>
    </row>
    <row r="2" spans="1:9" x14ac:dyDescent="0.35">
      <c r="A2" t="s">
        <v>461</v>
      </c>
      <c r="B2" t="s">
        <v>563</v>
      </c>
      <c r="C2" t="s">
        <v>310</v>
      </c>
      <c r="D2" t="s">
        <v>564</v>
      </c>
      <c r="E2" t="s">
        <v>565</v>
      </c>
      <c r="F2" t="s">
        <v>566</v>
      </c>
      <c r="G2" t="s">
        <v>567</v>
      </c>
      <c r="H2" t="s">
        <v>568</v>
      </c>
      <c r="I2" t="s">
        <v>569</v>
      </c>
    </row>
    <row r="3" spans="1:9" x14ac:dyDescent="0.35">
      <c r="A3" t="s">
        <v>461</v>
      </c>
      <c r="B3" t="s">
        <v>570</v>
      </c>
      <c r="C3" t="s">
        <v>310</v>
      </c>
      <c r="D3" t="s">
        <v>571</v>
      </c>
      <c r="E3" t="s">
        <v>572</v>
      </c>
      <c r="F3" t="s">
        <v>573</v>
      </c>
      <c r="G3" t="s">
        <v>567</v>
      </c>
      <c r="H3" t="s">
        <v>574</v>
      </c>
      <c r="I3" t="s">
        <v>575</v>
      </c>
    </row>
    <row r="4" spans="1:9" x14ac:dyDescent="0.35">
      <c r="A4" t="s">
        <v>461</v>
      </c>
      <c r="B4" t="s">
        <v>576</v>
      </c>
      <c r="C4" t="s">
        <v>577</v>
      </c>
      <c r="D4" t="s">
        <v>578</v>
      </c>
      <c r="E4" t="s">
        <v>572</v>
      </c>
      <c r="F4" t="s">
        <v>579</v>
      </c>
      <c r="G4" t="s">
        <v>580</v>
      </c>
      <c r="H4" t="s">
        <v>581</v>
      </c>
      <c r="I4" t="s">
        <v>582</v>
      </c>
    </row>
    <row r="5" spans="1:9" x14ac:dyDescent="0.35">
      <c r="A5" t="s">
        <v>461</v>
      </c>
      <c r="B5" t="s">
        <v>583</v>
      </c>
      <c r="C5" t="s">
        <v>577</v>
      </c>
      <c r="D5" t="s">
        <v>584</v>
      </c>
      <c r="E5" t="s">
        <v>572</v>
      </c>
      <c r="F5" t="s">
        <v>585</v>
      </c>
      <c r="G5" t="s">
        <v>580</v>
      </c>
      <c r="H5" t="s">
        <v>581</v>
      </c>
      <c r="I5" t="s">
        <v>586</v>
      </c>
    </row>
    <row r="6" spans="1:9" x14ac:dyDescent="0.35">
      <c r="A6" t="s">
        <v>461</v>
      </c>
      <c r="B6" t="s">
        <v>587</v>
      </c>
      <c r="C6" t="s">
        <v>588</v>
      </c>
      <c r="D6" t="s">
        <v>589</v>
      </c>
      <c r="E6" t="s">
        <v>572</v>
      </c>
      <c r="F6" t="s">
        <v>590</v>
      </c>
      <c r="G6" t="s">
        <v>580</v>
      </c>
      <c r="H6" t="s">
        <v>591</v>
      </c>
      <c r="I6" t="s">
        <v>592</v>
      </c>
    </row>
    <row r="8" spans="1:9" x14ac:dyDescent="0.35">
      <c r="A8" t="s">
        <v>483</v>
      </c>
      <c r="B8" t="s">
        <v>593</v>
      </c>
      <c r="C8" t="s">
        <v>310</v>
      </c>
      <c r="D8" t="s">
        <v>594</v>
      </c>
      <c r="E8" t="s">
        <v>572</v>
      </c>
      <c r="F8" t="s">
        <v>595</v>
      </c>
      <c r="G8" t="s">
        <v>567</v>
      </c>
      <c r="H8" t="s">
        <v>596</v>
      </c>
      <c r="I8" t="s">
        <v>597</v>
      </c>
    </row>
    <row r="9" spans="1:9" x14ac:dyDescent="0.35">
      <c r="A9" t="s">
        <v>483</v>
      </c>
      <c r="B9" t="s">
        <v>598</v>
      </c>
      <c r="C9" t="s">
        <v>310</v>
      </c>
      <c r="D9" t="s">
        <v>599</v>
      </c>
      <c r="E9" t="s">
        <v>572</v>
      </c>
      <c r="F9" t="s">
        <v>600</v>
      </c>
      <c r="G9" t="s">
        <v>580</v>
      </c>
      <c r="H9" t="s">
        <v>601</v>
      </c>
      <c r="I9" t="s">
        <v>602</v>
      </c>
    </row>
    <row r="10" spans="1:9" x14ac:dyDescent="0.35">
      <c r="A10" t="s">
        <v>483</v>
      </c>
      <c r="B10" t="s">
        <v>603</v>
      </c>
      <c r="C10" t="s">
        <v>310</v>
      </c>
      <c r="D10" t="s">
        <v>604</v>
      </c>
      <c r="E10" t="s">
        <v>572</v>
      </c>
      <c r="F10" t="s">
        <v>605</v>
      </c>
      <c r="G10" t="s">
        <v>580</v>
      </c>
      <c r="H10" t="s">
        <v>601</v>
      </c>
      <c r="I10" t="s">
        <v>606</v>
      </c>
    </row>
    <row r="11" spans="1:9" x14ac:dyDescent="0.35">
      <c r="A11" t="s">
        <v>483</v>
      </c>
      <c r="B11" t="s">
        <v>607</v>
      </c>
      <c r="C11" t="s">
        <v>310</v>
      </c>
      <c r="D11" t="s">
        <v>608</v>
      </c>
      <c r="E11" t="s">
        <v>572</v>
      </c>
      <c r="F11" t="s">
        <v>609</v>
      </c>
      <c r="G11" t="s">
        <v>580</v>
      </c>
      <c r="H11" t="s">
        <v>601</v>
      </c>
      <c r="I11" t="s">
        <v>610</v>
      </c>
    </row>
    <row r="12" spans="1:9" x14ac:dyDescent="0.35">
      <c r="A12" t="s">
        <v>483</v>
      </c>
      <c r="B12" t="s">
        <v>611</v>
      </c>
      <c r="C12" t="s">
        <v>588</v>
      </c>
      <c r="D12" t="s">
        <v>612</v>
      </c>
      <c r="E12" t="s">
        <v>572</v>
      </c>
      <c r="F12" t="s">
        <v>613</v>
      </c>
      <c r="G12" t="s">
        <v>580</v>
      </c>
      <c r="H12" t="s">
        <v>614</v>
      </c>
      <c r="I12" t="s">
        <v>615</v>
      </c>
    </row>
    <row r="14" spans="1:9" x14ac:dyDescent="0.35">
      <c r="A14" t="s">
        <v>498</v>
      </c>
      <c r="B14" t="s">
        <v>616</v>
      </c>
      <c r="C14" t="s">
        <v>617</v>
      </c>
      <c r="D14" t="s">
        <v>618</v>
      </c>
      <c r="E14" t="s">
        <v>572</v>
      </c>
      <c r="F14" t="s">
        <v>619</v>
      </c>
      <c r="G14" t="s">
        <v>567</v>
      </c>
      <c r="H14" t="s">
        <v>620</v>
      </c>
      <c r="I14" t="s">
        <v>621</v>
      </c>
    </row>
    <row r="15" spans="1:9" x14ac:dyDescent="0.35">
      <c r="A15" t="s">
        <v>498</v>
      </c>
      <c r="B15" t="s">
        <v>622</v>
      </c>
      <c r="C15" t="s">
        <v>617</v>
      </c>
      <c r="D15" t="s">
        <v>623</v>
      </c>
      <c r="E15" t="s">
        <v>572</v>
      </c>
      <c r="F15" t="s">
        <v>624</v>
      </c>
      <c r="G15" t="s">
        <v>580</v>
      </c>
      <c r="H15" t="s">
        <v>625</v>
      </c>
      <c r="I15" t="s">
        <v>626</v>
      </c>
    </row>
    <row r="16" spans="1:9" x14ac:dyDescent="0.35">
      <c r="A16" t="s">
        <v>498</v>
      </c>
      <c r="B16" t="s">
        <v>627</v>
      </c>
      <c r="C16" t="s">
        <v>617</v>
      </c>
      <c r="D16" t="s">
        <v>604</v>
      </c>
      <c r="E16" t="s">
        <v>572</v>
      </c>
      <c r="F16" s="426">
        <v>0.97</v>
      </c>
      <c r="G16" t="s">
        <v>580</v>
      </c>
      <c r="H16" t="s">
        <v>628</v>
      </c>
      <c r="I16" t="s">
        <v>629</v>
      </c>
    </row>
    <row r="18" spans="1:9" x14ac:dyDescent="0.35">
      <c r="A18" t="s">
        <v>508</v>
      </c>
      <c r="B18" t="s">
        <v>630</v>
      </c>
      <c r="C18" t="s">
        <v>310</v>
      </c>
      <c r="D18" t="s">
        <v>631</v>
      </c>
      <c r="E18" t="s">
        <v>572</v>
      </c>
      <c r="F18" t="s">
        <v>632</v>
      </c>
      <c r="G18" t="s">
        <v>567</v>
      </c>
      <c r="H18" t="s">
        <v>633</v>
      </c>
      <c r="I18" t="s">
        <v>634</v>
      </c>
    </row>
    <row r="19" spans="1:9" x14ac:dyDescent="0.35">
      <c r="A19" t="s">
        <v>508</v>
      </c>
      <c r="B19" t="s">
        <v>512</v>
      </c>
      <c r="C19" t="s">
        <v>588</v>
      </c>
      <c r="D19" t="s">
        <v>635</v>
      </c>
      <c r="E19" t="s">
        <v>572</v>
      </c>
      <c r="F19" t="s">
        <v>636</v>
      </c>
      <c r="G19" t="s">
        <v>567</v>
      </c>
      <c r="H19" t="s">
        <v>637</v>
      </c>
      <c r="I19" t="s">
        <v>638</v>
      </c>
    </row>
    <row r="20" spans="1:9" x14ac:dyDescent="0.35">
      <c r="A20" t="s">
        <v>508</v>
      </c>
      <c r="B20" t="s">
        <v>515</v>
      </c>
      <c r="C20" t="s">
        <v>588</v>
      </c>
      <c r="D20" t="s">
        <v>639</v>
      </c>
      <c r="E20" t="s">
        <v>572</v>
      </c>
      <c r="F20" t="s">
        <v>640</v>
      </c>
      <c r="G20" t="s">
        <v>567</v>
      </c>
      <c r="H20" t="s">
        <v>517</v>
      </c>
      <c r="I20" t="s">
        <v>641</v>
      </c>
    </row>
    <row r="22" spans="1:9" x14ac:dyDescent="0.35">
      <c r="A22" t="s">
        <v>524</v>
      </c>
      <c r="B22" t="s">
        <v>92</v>
      </c>
      <c r="C22" t="s">
        <v>588</v>
      </c>
      <c r="D22" t="s">
        <v>642</v>
      </c>
      <c r="E22" t="s">
        <v>572</v>
      </c>
      <c r="F22" s="426">
        <v>0.14000000000000001</v>
      </c>
      <c r="G22" t="s">
        <v>580</v>
      </c>
      <c r="H22" t="s">
        <v>633</v>
      </c>
      <c r="I22" t="s">
        <v>643</v>
      </c>
    </row>
    <row r="24" spans="1:9" x14ac:dyDescent="0.35">
      <c r="A24" t="s">
        <v>644</v>
      </c>
      <c r="B24" t="s">
        <v>645</v>
      </c>
      <c r="C24" t="s">
        <v>588</v>
      </c>
      <c r="D24" t="s">
        <v>646</v>
      </c>
      <c r="E24" t="s">
        <v>572</v>
      </c>
      <c r="F24" t="s">
        <v>647</v>
      </c>
      <c r="G24" t="s">
        <v>648</v>
      </c>
      <c r="H24" t="s">
        <v>649</v>
      </c>
      <c r="I24" t="s">
        <v>650</v>
      </c>
    </row>
    <row r="26" spans="1:9" x14ac:dyDescent="0.35">
      <c r="A26" t="s">
        <v>131</v>
      </c>
      <c r="B26" t="s">
        <v>651</v>
      </c>
      <c r="C26" t="s">
        <v>617</v>
      </c>
      <c r="D26" t="s">
        <v>652</v>
      </c>
      <c r="E26" t="s">
        <v>572</v>
      </c>
      <c r="F26" t="s">
        <v>653</v>
      </c>
      <c r="G26" t="s">
        <v>567</v>
      </c>
      <c r="H26" t="s">
        <v>654</v>
      </c>
      <c r="I26" t="s">
        <v>655</v>
      </c>
    </row>
    <row r="28" spans="1:9" x14ac:dyDescent="0.35">
      <c r="A28" t="s">
        <v>250</v>
      </c>
      <c r="B28" t="s">
        <v>214</v>
      </c>
      <c r="C28" t="s">
        <v>310</v>
      </c>
      <c r="D28" t="s">
        <v>656</v>
      </c>
      <c r="E28" t="s">
        <v>572</v>
      </c>
      <c r="F28" t="s">
        <v>657</v>
      </c>
      <c r="G28" t="s">
        <v>567</v>
      </c>
      <c r="H28" t="s">
        <v>658</v>
      </c>
      <c r="I28" t="s">
        <v>659</v>
      </c>
    </row>
    <row r="29" spans="1:9" x14ac:dyDescent="0.35">
      <c r="A29" t="s">
        <v>250</v>
      </c>
      <c r="B29" t="s">
        <v>267</v>
      </c>
      <c r="C29" t="s">
        <v>310</v>
      </c>
      <c r="D29" t="s">
        <v>660</v>
      </c>
      <c r="E29" t="s">
        <v>572</v>
      </c>
      <c r="F29" s="430">
        <v>0.156</v>
      </c>
      <c r="G29" t="s">
        <v>580</v>
      </c>
      <c r="H29" t="s">
        <v>661</v>
      </c>
      <c r="I29" t="s">
        <v>662</v>
      </c>
    </row>
    <row r="31" spans="1:9" x14ac:dyDescent="0.35">
      <c r="A31" t="s">
        <v>649</v>
      </c>
      <c r="B31" t="s">
        <v>663</v>
      </c>
      <c r="C31" t="s">
        <v>310</v>
      </c>
      <c r="D31" t="s">
        <v>664</v>
      </c>
      <c r="E31" t="s">
        <v>572</v>
      </c>
      <c r="F31" s="427">
        <v>28.79</v>
      </c>
      <c r="G31" t="s">
        <v>665</v>
      </c>
      <c r="H31" t="s">
        <v>258</v>
      </c>
      <c r="I31" t="s">
        <v>666</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40909-F5B0-42F0-9E07-CC322E3077E1}">
  <sheetPr>
    <tabColor rgb="FFFBBC05"/>
  </sheetPr>
  <dimension ref="A1:O20"/>
  <sheetViews>
    <sheetView workbookViewId="0">
      <selection activeCell="K8" sqref="K8"/>
    </sheetView>
  </sheetViews>
  <sheetFormatPr defaultRowHeight="14.5" x14ac:dyDescent="0.35"/>
  <cols>
    <col min="1" max="1" width="18.1796875" customWidth="1"/>
    <col min="2" max="2" width="29.08984375" customWidth="1"/>
    <col min="13" max="13" width="45.453125" customWidth="1"/>
    <col min="15" max="15" width="32.7265625" customWidth="1"/>
  </cols>
  <sheetData>
    <row r="1" spans="1:15" x14ac:dyDescent="0.35">
      <c r="A1" s="431" t="s">
        <v>667</v>
      </c>
      <c r="B1" s="431" t="s">
        <v>455</v>
      </c>
      <c r="C1" s="431" t="s">
        <v>456</v>
      </c>
      <c r="D1" s="431" t="s">
        <v>668</v>
      </c>
      <c r="E1" s="431" t="s">
        <v>669</v>
      </c>
      <c r="F1" s="431" t="s">
        <v>670</v>
      </c>
      <c r="G1" s="431" t="s">
        <v>671</v>
      </c>
      <c r="H1" s="431" t="s">
        <v>672</v>
      </c>
      <c r="I1" s="431" t="s">
        <v>673</v>
      </c>
      <c r="J1" s="431" t="s">
        <v>674</v>
      </c>
      <c r="K1" s="431" t="s">
        <v>675</v>
      </c>
      <c r="L1" s="431" t="s">
        <v>676</v>
      </c>
      <c r="M1" s="431" t="s">
        <v>677</v>
      </c>
      <c r="N1" s="431" t="s">
        <v>678</v>
      </c>
      <c r="O1" s="431" t="s">
        <v>679</v>
      </c>
    </row>
    <row r="2" spans="1:15" x14ac:dyDescent="0.35">
      <c r="A2" t="s">
        <v>461</v>
      </c>
      <c r="B2" t="s">
        <v>563</v>
      </c>
      <c r="C2" t="s">
        <v>469</v>
      </c>
      <c r="D2" t="s">
        <v>566</v>
      </c>
      <c r="E2" t="s">
        <v>470</v>
      </c>
      <c r="F2">
        <v>53.5</v>
      </c>
      <c r="G2">
        <v>55</v>
      </c>
      <c r="H2">
        <v>56.5</v>
      </c>
      <c r="I2" t="s">
        <v>680</v>
      </c>
      <c r="J2" t="s">
        <v>681</v>
      </c>
      <c r="K2" t="s">
        <v>682</v>
      </c>
      <c r="L2" t="s">
        <v>672</v>
      </c>
      <c r="M2" t="s">
        <v>683</v>
      </c>
      <c r="N2" t="s">
        <v>684</v>
      </c>
      <c r="O2" t="s">
        <v>685</v>
      </c>
    </row>
    <row r="3" spans="1:15" x14ac:dyDescent="0.35">
      <c r="A3" t="s">
        <v>461</v>
      </c>
      <c r="B3" t="s">
        <v>570</v>
      </c>
      <c r="C3" t="s">
        <v>488</v>
      </c>
      <c r="D3" t="s">
        <v>573</v>
      </c>
      <c r="E3" t="s">
        <v>686</v>
      </c>
      <c r="F3" t="s">
        <v>687</v>
      </c>
      <c r="G3" t="s">
        <v>687</v>
      </c>
      <c r="H3" t="s">
        <v>687</v>
      </c>
      <c r="I3" t="s">
        <v>687</v>
      </c>
      <c r="J3" t="s">
        <v>687</v>
      </c>
      <c r="K3" t="s">
        <v>688</v>
      </c>
      <c r="L3" t="s">
        <v>689</v>
      </c>
      <c r="M3" t="s">
        <v>690</v>
      </c>
      <c r="N3" t="s">
        <v>691</v>
      </c>
      <c r="O3" t="s">
        <v>692</v>
      </c>
    </row>
    <row r="4" spans="1:15" x14ac:dyDescent="0.35">
      <c r="A4" t="s">
        <v>461</v>
      </c>
      <c r="B4" t="s">
        <v>693</v>
      </c>
      <c r="C4" t="s">
        <v>469</v>
      </c>
      <c r="D4" t="s">
        <v>694</v>
      </c>
      <c r="E4" t="s">
        <v>695</v>
      </c>
      <c r="F4" t="s">
        <v>687</v>
      </c>
      <c r="G4" t="s">
        <v>687</v>
      </c>
      <c r="H4" t="s">
        <v>687</v>
      </c>
      <c r="I4" t="s">
        <v>687</v>
      </c>
      <c r="J4" t="s">
        <v>687</v>
      </c>
      <c r="K4" t="s">
        <v>696</v>
      </c>
      <c r="L4" t="s">
        <v>689</v>
      </c>
      <c r="M4" t="s">
        <v>697</v>
      </c>
      <c r="N4" t="s">
        <v>698</v>
      </c>
      <c r="O4" t="s">
        <v>699</v>
      </c>
    </row>
    <row r="6" spans="1:15" x14ac:dyDescent="0.35">
      <c r="A6" t="s">
        <v>483</v>
      </c>
      <c r="B6" t="s">
        <v>593</v>
      </c>
      <c r="C6" t="s">
        <v>488</v>
      </c>
      <c r="D6" t="s">
        <v>595</v>
      </c>
      <c r="E6" t="s">
        <v>489</v>
      </c>
      <c r="F6">
        <v>162</v>
      </c>
      <c r="G6">
        <v>165.5</v>
      </c>
      <c r="H6">
        <v>169</v>
      </c>
      <c r="I6" t="s">
        <v>700</v>
      </c>
      <c r="J6" t="s">
        <v>681</v>
      </c>
      <c r="K6" t="s">
        <v>682</v>
      </c>
      <c r="L6" t="s">
        <v>672</v>
      </c>
      <c r="M6" t="s">
        <v>701</v>
      </c>
      <c r="N6" t="s">
        <v>702</v>
      </c>
      <c r="O6" t="s">
        <v>703</v>
      </c>
    </row>
    <row r="7" spans="1:15" x14ac:dyDescent="0.35">
      <c r="A7" t="s">
        <v>483</v>
      </c>
      <c r="B7" t="s">
        <v>704</v>
      </c>
      <c r="C7" t="s">
        <v>488</v>
      </c>
      <c r="D7" t="s">
        <v>600</v>
      </c>
      <c r="E7" t="s">
        <v>705</v>
      </c>
      <c r="F7" t="s">
        <v>687</v>
      </c>
      <c r="G7" t="s">
        <v>687</v>
      </c>
      <c r="H7" t="s">
        <v>687</v>
      </c>
      <c r="I7" t="s">
        <v>687</v>
      </c>
      <c r="J7" t="s">
        <v>687</v>
      </c>
      <c r="K7" t="s">
        <v>682</v>
      </c>
      <c r="L7" t="s">
        <v>689</v>
      </c>
      <c r="M7" t="s">
        <v>706</v>
      </c>
      <c r="N7" t="s">
        <v>707</v>
      </c>
      <c r="O7" t="s">
        <v>708</v>
      </c>
    </row>
    <row r="8" spans="1:15" x14ac:dyDescent="0.35">
      <c r="A8" t="s">
        <v>483</v>
      </c>
      <c r="B8" t="s">
        <v>709</v>
      </c>
      <c r="C8" t="s">
        <v>488</v>
      </c>
      <c r="D8" t="s">
        <v>613</v>
      </c>
      <c r="E8" t="s">
        <v>710</v>
      </c>
      <c r="F8" t="s">
        <v>687</v>
      </c>
      <c r="G8" t="s">
        <v>687</v>
      </c>
      <c r="H8" t="s">
        <v>687</v>
      </c>
      <c r="I8" t="s">
        <v>687</v>
      </c>
      <c r="J8" t="s">
        <v>687</v>
      </c>
      <c r="K8" t="s">
        <v>711</v>
      </c>
      <c r="L8" t="s">
        <v>689</v>
      </c>
      <c r="M8" t="s">
        <v>712</v>
      </c>
      <c r="N8" t="s">
        <v>713</v>
      </c>
      <c r="O8" t="s">
        <v>714</v>
      </c>
    </row>
    <row r="10" spans="1:15" x14ac:dyDescent="0.35">
      <c r="A10" t="s">
        <v>498</v>
      </c>
      <c r="B10" t="s">
        <v>616</v>
      </c>
      <c r="C10" t="s">
        <v>488</v>
      </c>
      <c r="D10" t="s">
        <v>619</v>
      </c>
      <c r="E10" t="s">
        <v>503</v>
      </c>
      <c r="F10">
        <v>115</v>
      </c>
      <c r="G10">
        <v>125</v>
      </c>
      <c r="H10">
        <v>135</v>
      </c>
      <c r="I10" t="s">
        <v>715</v>
      </c>
      <c r="J10" t="s">
        <v>681</v>
      </c>
      <c r="K10" t="s">
        <v>716</v>
      </c>
      <c r="L10" t="s">
        <v>672</v>
      </c>
      <c r="M10" t="s">
        <v>717</v>
      </c>
      <c r="N10" t="s">
        <v>718</v>
      </c>
      <c r="O10" t="s">
        <v>719</v>
      </c>
    </row>
    <row r="11" spans="1:15" x14ac:dyDescent="0.35">
      <c r="A11" t="s">
        <v>498</v>
      </c>
      <c r="B11" t="s">
        <v>720</v>
      </c>
      <c r="C11" t="s">
        <v>488</v>
      </c>
      <c r="D11" t="s">
        <v>721</v>
      </c>
      <c r="E11" t="s">
        <v>722</v>
      </c>
      <c r="F11" t="s">
        <v>687</v>
      </c>
      <c r="G11" t="s">
        <v>687</v>
      </c>
      <c r="H11" t="s">
        <v>687</v>
      </c>
      <c r="I11" t="s">
        <v>687</v>
      </c>
      <c r="J11" t="s">
        <v>687</v>
      </c>
      <c r="K11" t="s">
        <v>688</v>
      </c>
      <c r="L11" t="s">
        <v>670</v>
      </c>
      <c r="M11" t="s">
        <v>723</v>
      </c>
      <c r="N11" t="s">
        <v>713</v>
      </c>
      <c r="O11" t="s">
        <v>724</v>
      </c>
    </row>
    <row r="13" spans="1:15" x14ac:dyDescent="0.35">
      <c r="A13" t="s">
        <v>508</v>
      </c>
      <c r="B13" t="s">
        <v>630</v>
      </c>
      <c r="C13" t="s">
        <v>488</v>
      </c>
      <c r="D13" t="s">
        <v>632</v>
      </c>
      <c r="E13" t="s">
        <v>725</v>
      </c>
      <c r="F13">
        <v>83.3</v>
      </c>
      <c r="G13" t="s">
        <v>687</v>
      </c>
      <c r="H13" t="s">
        <v>687</v>
      </c>
      <c r="I13" t="s">
        <v>726</v>
      </c>
      <c r="J13" t="s">
        <v>681</v>
      </c>
      <c r="K13" t="s">
        <v>682</v>
      </c>
      <c r="L13" t="s">
        <v>672</v>
      </c>
      <c r="M13" t="s">
        <v>727</v>
      </c>
      <c r="N13" t="s">
        <v>728</v>
      </c>
      <c r="O13" t="s">
        <v>729</v>
      </c>
    </row>
    <row r="14" spans="1:15" x14ac:dyDescent="0.35">
      <c r="A14" t="s">
        <v>508</v>
      </c>
      <c r="B14" t="s">
        <v>730</v>
      </c>
      <c r="C14" t="s">
        <v>488</v>
      </c>
      <c r="D14" s="430">
        <v>0.33800000000000002</v>
      </c>
      <c r="E14" t="s">
        <v>731</v>
      </c>
      <c r="F14" t="s">
        <v>687</v>
      </c>
      <c r="G14" t="s">
        <v>687</v>
      </c>
      <c r="H14" t="s">
        <v>687</v>
      </c>
      <c r="I14" t="s">
        <v>687</v>
      </c>
      <c r="J14" t="s">
        <v>687</v>
      </c>
      <c r="K14" t="s">
        <v>688</v>
      </c>
      <c r="L14" t="s">
        <v>689</v>
      </c>
      <c r="M14" t="s">
        <v>732</v>
      </c>
      <c r="N14" t="s">
        <v>733</v>
      </c>
      <c r="O14" t="s">
        <v>734</v>
      </c>
    </row>
    <row r="15" spans="1:15" x14ac:dyDescent="0.35">
      <c r="A15" t="s">
        <v>508</v>
      </c>
      <c r="B15" t="s">
        <v>735</v>
      </c>
      <c r="C15" t="s">
        <v>488</v>
      </c>
      <c r="D15" t="s">
        <v>640</v>
      </c>
      <c r="E15" t="s">
        <v>522</v>
      </c>
      <c r="F15">
        <v>-19.2</v>
      </c>
      <c r="G15">
        <v>-19.2</v>
      </c>
      <c r="H15">
        <v>-19.2</v>
      </c>
      <c r="I15" s="432">
        <v>0</v>
      </c>
      <c r="J15" t="s">
        <v>681</v>
      </c>
      <c r="K15" t="s">
        <v>682</v>
      </c>
      <c r="L15" t="s">
        <v>672</v>
      </c>
      <c r="M15" t="s">
        <v>736</v>
      </c>
      <c r="N15" t="s">
        <v>737</v>
      </c>
      <c r="O15" t="s">
        <v>729</v>
      </c>
    </row>
    <row r="17" spans="1:15" x14ac:dyDescent="0.35">
      <c r="A17" t="s">
        <v>524</v>
      </c>
      <c r="B17" t="s">
        <v>92</v>
      </c>
      <c r="C17" t="s">
        <v>488</v>
      </c>
      <c r="D17" s="426">
        <v>0.14000000000000001</v>
      </c>
      <c r="E17" t="s">
        <v>526</v>
      </c>
      <c r="F17">
        <v>13</v>
      </c>
      <c r="G17">
        <v>14.5</v>
      </c>
      <c r="H17">
        <v>16</v>
      </c>
      <c r="I17" s="430">
        <v>-5.0000000000000001E-3</v>
      </c>
      <c r="J17" t="s">
        <v>681</v>
      </c>
      <c r="K17" t="s">
        <v>716</v>
      </c>
      <c r="L17" t="s">
        <v>672</v>
      </c>
      <c r="M17" t="s">
        <v>738</v>
      </c>
      <c r="N17" t="s">
        <v>739</v>
      </c>
      <c r="O17" t="s">
        <v>740</v>
      </c>
    </row>
    <row r="19" spans="1:15" x14ac:dyDescent="0.35">
      <c r="A19" t="s">
        <v>741</v>
      </c>
      <c r="B19" t="s">
        <v>587</v>
      </c>
      <c r="C19" t="s">
        <v>488</v>
      </c>
      <c r="D19" t="s">
        <v>590</v>
      </c>
      <c r="E19" t="s">
        <v>742</v>
      </c>
      <c r="F19" t="s">
        <v>687</v>
      </c>
      <c r="G19" t="s">
        <v>687</v>
      </c>
      <c r="H19" t="s">
        <v>687</v>
      </c>
      <c r="I19" t="s">
        <v>687</v>
      </c>
      <c r="J19" t="s">
        <v>687</v>
      </c>
      <c r="K19" t="s">
        <v>711</v>
      </c>
      <c r="L19" t="s">
        <v>689</v>
      </c>
      <c r="M19" t="s">
        <v>743</v>
      </c>
      <c r="N19" t="s">
        <v>744</v>
      </c>
      <c r="O19" t="s">
        <v>745</v>
      </c>
    </row>
    <row r="20" spans="1:15" x14ac:dyDescent="0.35">
      <c r="A20" t="s">
        <v>741</v>
      </c>
      <c r="B20" t="s">
        <v>746</v>
      </c>
      <c r="C20" t="s">
        <v>488</v>
      </c>
      <c r="D20" t="s">
        <v>747</v>
      </c>
      <c r="E20" t="s">
        <v>748</v>
      </c>
      <c r="F20" t="s">
        <v>687</v>
      </c>
      <c r="G20" t="s">
        <v>687</v>
      </c>
      <c r="H20" t="s">
        <v>687</v>
      </c>
      <c r="I20" t="s">
        <v>687</v>
      </c>
      <c r="J20" t="s">
        <v>687</v>
      </c>
      <c r="K20" t="s">
        <v>716</v>
      </c>
      <c r="L20" t="s">
        <v>689</v>
      </c>
      <c r="M20" t="s">
        <v>749</v>
      </c>
      <c r="N20" t="s">
        <v>750</v>
      </c>
      <c r="O20" t="s">
        <v>751</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01C71-4440-4B3B-9796-F6E83886F64E}">
  <sheetPr>
    <tabColor rgb="FFEA4335"/>
  </sheetPr>
  <dimension ref="A1:G11"/>
  <sheetViews>
    <sheetView workbookViewId="0">
      <selection activeCell="D2" sqref="D2"/>
    </sheetView>
  </sheetViews>
  <sheetFormatPr defaultRowHeight="14.5" x14ac:dyDescent="0.35"/>
  <cols>
    <col min="1" max="1" width="13.1796875" customWidth="1"/>
    <col min="2" max="2" width="36.36328125" customWidth="1"/>
    <col min="3" max="4" width="45.453125" customWidth="1"/>
    <col min="6" max="7" width="50.90625" customWidth="1"/>
  </cols>
  <sheetData>
    <row r="1" spans="1:7" x14ac:dyDescent="0.35">
      <c r="A1" s="433" t="s">
        <v>752</v>
      </c>
      <c r="B1" s="433" t="s">
        <v>753</v>
      </c>
      <c r="C1" s="433" t="s">
        <v>754</v>
      </c>
      <c r="D1" s="433" t="s">
        <v>755</v>
      </c>
      <c r="E1" s="433" t="s">
        <v>756</v>
      </c>
      <c r="F1" s="433" t="s">
        <v>757</v>
      </c>
      <c r="G1" s="433" t="s">
        <v>758</v>
      </c>
    </row>
    <row r="2" spans="1:7" x14ac:dyDescent="0.35">
      <c r="A2" s="434">
        <v>1</v>
      </c>
      <c r="B2" s="435" t="s">
        <v>759</v>
      </c>
      <c r="C2" s="435" t="s">
        <v>760</v>
      </c>
      <c r="D2" s="435" t="s">
        <v>761</v>
      </c>
      <c r="E2" s="435" t="s">
        <v>461</v>
      </c>
      <c r="F2" s="435" t="s">
        <v>762</v>
      </c>
      <c r="G2" s="435" t="s">
        <v>763</v>
      </c>
    </row>
    <row r="3" spans="1:7" x14ac:dyDescent="0.35">
      <c r="A3" s="434">
        <v>2</v>
      </c>
      <c r="B3" s="435" t="s">
        <v>764</v>
      </c>
      <c r="C3" s="435" t="s">
        <v>765</v>
      </c>
      <c r="D3" s="435" t="s">
        <v>766</v>
      </c>
      <c r="E3" s="435" t="s">
        <v>767</v>
      </c>
      <c r="F3" s="435" t="s">
        <v>768</v>
      </c>
      <c r="G3" s="435" t="s">
        <v>769</v>
      </c>
    </row>
    <row r="4" spans="1:7" x14ac:dyDescent="0.35">
      <c r="A4" s="436">
        <v>3</v>
      </c>
      <c r="B4" s="437" t="s">
        <v>770</v>
      </c>
      <c r="C4" s="437" t="s">
        <v>771</v>
      </c>
      <c r="D4" s="437" t="s">
        <v>772</v>
      </c>
      <c r="E4" s="437" t="s">
        <v>773</v>
      </c>
      <c r="F4" s="437" t="s">
        <v>774</v>
      </c>
      <c r="G4" s="437" t="s">
        <v>775</v>
      </c>
    </row>
    <row r="5" spans="1:7" x14ac:dyDescent="0.35">
      <c r="A5" s="436">
        <v>4</v>
      </c>
      <c r="B5" s="437" t="s">
        <v>776</v>
      </c>
      <c r="C5" s="437" t="s">
        <v>777</v>
      </c>
      <c r="D5" s="437" t="s">
        <v>778</v>
      </c>
      <c r="E5" s="437" t="s">
        <v>779</v>
      </c>
      <c r="F5" s="437" t="s">
        <v>780</v>
      </c>
      <c r="G5" s="437" t="s">
        <v>781</v>
      </c>
    </row>
    <row r="6" spans="1:7" x14ac:dyDescent="0.35">
      <c r="A6" s="436">
        <v>5</v>
      </c>
      <c r="B6" s="437" t="s">
        <v>782</v>
      </c>
      <c r="C6" s="437" t="s">
        <v>783</v>
      </c>
      <c r="D6" s="437" t="s">
        <v>784</v>
      </c>
      <c r="E6" s="437" t="s">
        <v>461</v>
      </c>
      <c r="F6" s="437" t="s">
        <v>785</v>
      </c>
      <c r="G6" s="437" t="s">
        <v>786</v>
      </c>
    </row>
    <row r="7" spans="1:7" x14ac:dyDescent="0.35">
      <c r="A7" s="438">
        <v>6</v>
      </c>
      <c r="B7" s="439" t="s">
        <v>787</v>
      </c>
      <c r="C7" s="439" t="s">
        <v>788</v>
      </c>
      <c r="D7" s="439" t="s">
        <v>789</v>
      </c>
      <c r="E7" s="439" t="s">
        <v>461</v>
      </c>
      <c r="F7" s="439" t="s">
        <v>790</v>
      </c>
      <c r="G7" s="439" t="s">
        <v>791</v>
      </c>
    </row>
    <row r="8" spans="1:7" x14ac:dyDescent="0.35">
      <c r="A8" s="438">
        <v>7</v>
      </c>
      <c r="B8" s="439" t="s">
        <v>792</v>
      </c>
      <c r="C8" s="439" t="s">
        <v>793</v>
      </c>
      <c r="D8" s="439" t="s">
        <v>794</v>
      </c>
      <c r="E8" s="439" t="s">
        <v>509</v>
      </c>
      <c r="F8" s="439" t="s">
        <v>795</v>
      </c>
      <c r="G8" s="439" t="s">
        <v>796</v>
      </c>
    </row>
    <row r="9" spans="1:7" x14ac:dyDescent="0.35">
      <c r="A9" s="438">
        <v>8</v>
      </c>
      <c r="B9" s="439" t="s">
        <v>797</v>
      </c>
      <c r="C9" s="439" t="s">
        <v>798</v>
      </c>
      <c r="D9" s="439" t="s">
        <v>799</v>
      </c>
      <c r="E9" s="439" t="s">
        <v>509</v>
      </c>
      <c r="F9" s="439" t="s">
        <v>800</v>
      </c>
      <c r="G9" s="439" t="s">
        <v>801</v>
      </c>
    </row>
    <row r="10" spans="1:7" x14ac:dyDescent="0.35">
      <c r="A10" s="440">
        <v>9</v>
      </c>
      <c r="B10" s="441" t="s">
        <v>802</v>
      </c>
      <c r="C10" s="441" t="s">
        <v>803</v>
      </c>
      <c r="D10" s="441" t="s">
        <v>804</v>
      </c>
      <c r="E10" s="441" t="s">
        <v>805</v>
      </c>
      <c r="F10" s="441" t="s">
        <v>806</v>
      </c>
      <c r="G10" s="441" t="s">
        <v>807</v>
      </c>
    </row>
    <row r="11" spans="1:7" x14ac:dyDescent="0.35">
      <c r="A11" s="440">
        <v>10</v>
      </c>
      <c r="B11" s="441" t="s">
        <v>808</v>
      </c>
      <c r="C11" s="441" t="s">
        <v>809</v>
      </c>
      <c r="D11" s="441" t="s">
        <v>810</v>
      </c>
      <c r="E11" s="441" t="s">
        <v>811</v>
      </c>
      <c r="F11" s="441" t="s">
        <v>812</v>
      </c>
      <c r="G11" s="441" t="s">
        <v>813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xml version="1.0" encoding="utf-8"?>
<FdsFormulaCache xmlns="urn:fdsformulacache" version="2" timestamp="1713040811"><![CDATA[{"FB^FE_TIMESERIES(SALES,MEAN,2024/4F,2024/4F,FQ,'WIN=0,UNITS=AUTO,DATE=NOW')":45141.68,"FB^FE_TIMESERIES(SALES,MEAN,2024/3F,2024/3F,FQ,'WIN=0,UNITS=AUTO,DATE=NOW')":39050.78,"FB^FE_TIMESERIES(SALES,MEAN,2024/2F,2024/2F,FQ,'WIN=0,UNITS=AUTO,DATE=NOW')":38208.88,"FB^FE_TIMESERIES(SALES,MEAN,2024/1F,2024/1F,FQ,'WIN=0,UNITS=AUTO,DATE=NOW')":36078.69,"FB^FE_TIMESERIES(GEO_SALES_9,MEAN,2024/4F,2024/4F,FQ,'WIN=0,UNITS=AUTO,DATE=NOW')":5180.6665,"FB^FE_TIMESERIES(GEO_SALES_9,MEAN,2024/3F,2024/3F,FQ,'WIN=0,UNITS=AUTO,DATE=NOW')":4848.0,"FB^FE_TIMESERIES(GEO_SALES_9,MEAN,2024/2F,2024/2F,FQ,'WIN=0,UNITS=AUTO,DATE=NOW')":4664.8335,"FB^FE_TIMESERIES(GEO_SALES_9,MEAN,2024/1F,2024/1F,FQ,'WIN=0,UNITS=AUTO,DATE=NOW')":4338.7144,"FB^FE_TIMESERIES(GEO_SALES_8,MEAN,2024/4F,2024/4F,FQ,'WIN=0,UNITS=AUTO,DATE=NOW')":8454.667,"FB^FE_TIMESERIES(GEO_SALES_8,MEAN,2024/3F,2024/3F,FQ,'WIN=0,UNITS=AUTO,DATE=NOW')":7859.8335,"FB^FE_TIMESERIES(GEO_SALES_8,MEAN,2024/2F,2024/2F,FQ,'WIN=0,UNITS=AUTO,DATE=NOW')":7710.8335,"FB^FE_TIMESERIES(GEO_SALES_8,MEAN,2024/1F,2024/1F,FQ,'WIN=0,UNITS=AUTO,DATE=NOW')":7432.7144,"FB^FE_TIMESERIES(GEO_SALES_7,MEAN,2024/4F,2024/4F,FQ,'WIN=0,UNITS=AUTO,DATE=NOW')":10034.833,"FB^FE_TIMESERIES(GEO_SALES_7,MEAN,2024/3F,2024/3F,FQ,'WIN=0,UNITS=AUTO,DATE=NOW')":8683.833,"FB^FE_TIMESERIES(GEO_SALES_7,MEAN,2024/2F,2024/2F,FQ,'WIN=0,UNITS=AUTO,DATE=NOW')":8692.5,"FB^FE_TIMESERIES(GEO_SALES_7,MEAN,2024/1F,2024/1F,FQ,'WIN=0,UNITS=AUTO,DATE=NOW')":8208.286,"FB^FE_TIMESERIES(GEO_SALES_6,MEAN,2024/4F,2024/4F,FQ,'WIN=0,UNITS=AUTO,DATE=NOW')":19434.166,"FB^FE_TIMESERIES(GEO_SALES_6,MEAN,2024/3F,2024/3F,FQ,'WIN=0,UNITS=AUTO,DATE=NOW')":16672.0,"FB^FE_TIMESERIES(GEO_SALES_6,MEAN,2024/2F,2024/2F,FQ,'WIN=0,UNITS=AUTO,DATE=NOW')":16460.5,"FB^FE_TIMESERIES(GEO_SALES_6,MEAN,2024/1F,2024/1F,FQ,'WIN=0,UNITS=AUTO,DATE=NOW')":15531.714}]]></FdsFormulaCache>
</file>

<file path=customXml/itemProps1.xml><?xml version="1.0" encoding="utf-8"?>
<ds:datastoreItem xmlns:ds="http://schemas.openxmlformats.org/officeDocument/2006/customXml" ds:itemID="{FD50A25B-A3D7-4321-9EDD-ED5B82AE1A62}">
  <ds:schemaRefs>
    <ds:schemaRef ds:uri="http://www.w3.org/2001/XMLSchema"/>
    <ds:schemaRef ds:uri="Exchange-SubmissionSheetWrapper"/>
  </ds:schemaRefs>
</ds:datastoreItem>
</file>

<file path=customXml/itemProps2.xml><?xml version="1.0" encoding="utf-8"?>
<ds:datastoreItem xmlns:ds="http://schemas.openxmlformats.org/officeDocument/2006/customXml" ds:itemID="{E47CF190-9921-4FF3-930B-194AECFE4432}">
  <ds:schemaRefs>
    <ds:schemaRef ds:uri="urn:fdsformulacache"/>
  </ds:schemaRefs>
</ds:datastoreItem>
</file>

<file path=docMetadata/LabelInfo.xml><?xml version="1.0" encoding="utf-8"?>
<clbl:labelList xmlns:clbl="http://schemas.microsoft.com/office/2020/mipLabelMetadata">
  <clbl:label id="{a64882d5-5c68-43ae-b974-91da18426e9b}" enabled="1" method="Standard" siteId="{38651f6f-836b-4bdf-9615-4e255c290fe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4</vt:i4>
      </vt:variant>
    </vt:vector>
  </HeadingPairs>
  <TitlesOfParts>
    <vt:vector size="20" baseType="lpstr">
      <vt:lpstr>Cover</vt:lpstr>
      <vt:lpstr>P&amp;L Summary</vt:lpstr>
      <vt:lpstr>Revenue Summary</vt:lpstr>
      <vt:lpstr>Valuation</vt:lpstr>
      <vt:lpstr>NTM Valuation</vt:lpstr>
      <vt:lpstr>Income Statement</vt:lpstr>
      <vt:lpstr>Cash Flow Statement</vt:lpstr>
      <vt:lpstr>Balance Sheet</vt:lpstr>
      <vt:lpstr>Capex &amp; Depreciation</vt:lpstr>
      <vt:lpstr>Working Capital</vt:lpstr>
      <vt:lpstr>Debt &amp; Interest</vt:lpstr>
      <vt:lpstr>Shares Outstanding &amp; Corporate</vt:lpstr>
      <vt:lpstr>MGMT_FACTBASE</vt:lpstr>
      <vt:lpstr>MODEL_ASSUMPTION_MAP</vt:lpstr>
      <vt:lpstr>ASSUMPTION_AUDIT</vt:lpstr>
      <vt:lpstr>PRIORITY_FLAGS</vt:lpstr>
      <vt:lpstr>'Income Statement'!Print_Area</vt:lpstr>
      <vt:lpstr>'P&amp;L Summary'!Print_Area</vt:lpstr>
      <vt:lpstr>'Revenue Summary'!Print_Area</vt:lpstr>
      <vt:lpstr>Valuation!Print_Area</vt:lpstr>
    </vt:vector>
  </TitlesOfParts>
  <Company>Goldman Sachs &amp; Co.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Vegliante, Alex [GIR]</dc:creator>
  <cp:lastModifiedBy>David Wang</cp:lastModifiedBy>
  <cp:lastPrinted>2026-01-12T15:42:08Z</cp:lastPrinted>
  <dcterms:created xsi:type="dcterms:W3CDTF">2021-07-06T21:10:41Z</dcterms:created>
  <dcterms:modified xsi:type="dcterms:W3CDTF">2026-01-30T03:45:22Z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8ae375f7-ea64-417a-a961-39d6e172ca47</vt:lpwstr>
  </property>
  <property fmtid="{D5CDD505-2E9C-101B-9397-08002B2CF9AE}" pid="3" name="Classification">
    <vt:lpwstr>I</vt:lpwstr>
  </property>
  <property fmtid="{D5CDD505-2E9C-101B-9397-08002B2CF9AE}" pid="4" name="DocNoClass">
    <vt:lpwstr>Not In Use</vt:lpwstr>
  </property>
</Properties>
</file>